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opsavilkuma_nod\Projekti\2021\MK_neapguves_ekonomija_uz300821\"/>
    </mc:Choice>
  </mc:AlternateContent>
  <bookViews>
    <workbookView xWindow="-120" yWindow="-120" windowWidth="29040" windowHeight="15840"/>
  </bookViews>
  <sheets>
    <sheet name="1_pielikums" sheetId="1" r:id="rId1"/>
    <sheet name="2_pielikums" sheetId="3" r:id="rId2"/>
    <sheet name="3_pielikums" sheetId="2" r:id="rId3"/>
  </sheets>
  <definedNames>
    <definedName name="_xlnm.Print_Area" localSheetId="0">'1_pielikums'!$A:$E</definedName>
    <definedName name="_xlnm.Print_Area" localSheetId="1">'2_pielikums'!$A:$C</definedName>
    <definedName name="_xlnm.Print_Titles" localSheetId="0">'1_pielikums'!$6:$7</definedName>
    <definedName name="_xlnm.Print_Titles" localSheetId="1">'2_pielikums'!$6:$7</definedName>
    <definedName name="_xlnm.Print_Titles" localSheetId="2">'3_pielikums'!$6:$7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2" i="3" l="1"/>
  <c r="C60" i="2" l="1"/>
  <c r="C92" i="3" l="1"/>
  <c r="C90" i="3"/>
  <c r="C87" i="3"/>
  <c r="C79" i="3" s="1"/>
  <c r="E137" i="1" l="1"/>
  <c r="C137" i="1"/>
  <c r="E135" i="1"/>
  <c r="C135" i="1"/>
  <c r="E132" i="1"/>
  <c r="C132" i="1"/>
  <c r="E124" i="1"/>
  <c r="C124" i="1"/>
  <c r="C11" i="3" l="1"/>
  <c r="E11" i="1"/>
  <c r="C11" i="1"/>
  <c r="C26" i="2" l="1"/>
  <c r="C24" i="3"/>
  <c r="E41" i="1"/>
  <c r="C41" i="1"/>
  <c r="C50" i="3" l="1"/>
  <c r="C45" i="3"/>
  <c r="C46" i="2"/>
  <c r="E78" i="1"/>
  <c r="C40" i="3" l="1"/>
  <c r="E88" i="1"/>
  <c r="E69" i="1" l="1"/>
  <c r="E68" i="1" s="1"/>
  <c r="C57" i="3" l="1"/>
  <c r="E93" i="1"/>
  <c r="C93" i="1"/>
  <c r="C43" i="2" l="1"/>
  <c r="C68" i="1" l="1"/>
  <c r="C35" i="3" l="1"/>
  <c r="C26" i="3"/>
  <c r="C16" i="3"/>
  <c r="C77" i="3"/>
  <c r="C76" i="3"/>
  <c r="C75" i="3" s="1"/>
  <c r="C72" i="3"/>
  <c r="C70" i="3"/>
  <c r="C66" i="3"/>
  <c r="C10" i="3"/>
  <c r="C37" i="3"/>
  <c r="C22" i="3"/>
  <c r="C19" i="3"/>
  <c r="C18" i="3" l="1"/>
  <c r="C69" i="3"/>
  <c r="C9" i="3" l="1"/>
  <c r="C8" i="3" s="1"/>
  <c r="C9" i="2"/>
  <c r="C51" i="2"/>
  <c r="C50" i="2" s="1"/>
  <c r="C45" i="2"/>
  <c r="C42" i="2"/>
  <c r="C34" i="2"/>
  <c r="C55" i="2" l="1"/>
  <c r="C44" i="2"/>
  <c r="C23" i="2"/>
  <c r="C21" i="2"/>
  <c r="C15" i="2"/>
  <c r="C14" i="2" l="1"/>
  <c r="C8" i="2" s="1"/>
  <c r="E105" i="1"/>
  <c r="C105" i="1"/>
  <c r="C71" i="1" l="1"/>
  <c r="E39" i="1" l="1"/>
  <c r="E36" i="1"/>
  <c r="C36" i="1"/>
  <c r="C39" i="1"/>
  <c r="C24" i="1"/>
  <c r="C30" i="1"/>
  <c r="C32" i="1"/>
  <c r="E35" i="1" l="1"/>
  <c r="C35" i="1"/>
  <c r="C23" i="1"/>
  <c r="C122" i="1" l="1"/>
  <c r="E121" i="1"/>
  <c r="E112" i="1" s="1"/>
  <c r="C121" i="1"/>
  <c r="C120" i="1" s="1"/>
  <c r="C117" i="1"/>
  <c r="C115" i="1"/>
  <c r="C112" i="1" l="1"/>
  <c r="C86" i="1"/>
  <c r="C10" i="1" s="1"/>
  <c r="E86" i="1"/>
  <c r="E10" i="1" s="1"/>
  <c r="C84" i="1" l="1"/>
  <c r="E83" i="1"/>
  <c r="E80" i="1"/>
  <c r="E79" i="1"/>
  <c r="E75" i="1"/>
  <c r="E73" i="1" l="1"/>
  <c r="C73" i="1"/>
  <c r="E59" i="1" l="1"/>
  <c r="C59" i="1"/>
  <c r="C70" i="1" l="1"/>
  <c r="E70" i="1" l="1"/>
  <c r="E50" i="1"/>
  <c r="E22" i="1" l="1"/>
  <c r="E9" i="1" s="1"/>
  <c r="E8" i="1" l="1"/>
  <c r="C51" i="1"/>
  <c r="C50" i="1" l="1"/>
  <c r="C22" i="1" l="1"/>
  <c r="C9" i="1" s="1"/>
  <c r="C8" i="1" l="1"/>
</calcChain>
</file>

<file path=xl/sharedStrings.xml><?xml version="1.0" encoding="utf-8"?>
<sst xmlns="http://schemas.openxmlformats.org/spreadsheetml/2006/main" count="546" uniqueCount="262">
  <si>
    <t>Ministrija/Programma/ apakšprogramma (kods un nosaukums)</t>
  </si>
  <si>
    <r>
      <t xml:space="preserve">Prognozētā neapguve, </t>
    </r>
    <r>
      <rPr>
        <b/>
        <i/>
        <sz val="10"/>
        <rFont val="Times New Roman"/>
        <family val="1"/>
        <charset val="186"/>
      </rPr>
      <t>euro</t>
    </r>
  </si>
  <si>
    <t>Piezīmes</t>
  </si>
  <si>
    <t>KOPĀ:</t>
  </si>
  <si>
    <t>Pasākums/komentārs</t>
  </si>
  <si>
    <t>03. Ministru kabinets</t>
  </si>
  <si>
    <t>01.00.00 "Ministru kabineta darbības nodrošināšana, valsts pārvaldes politika"</t>
  </si>
  <si>
    <t>Nenotikušās mācības starptautisko ieguldījumu strīdu jautājumos valsts pārvaldes nodarbinātajiem - darbinieku mācību komandējumi</t>
  </si>
  <si>
    <t>10. Aizsardzības ministrija</t>
  </si>
  <si>
    <t>28.00.00 "Ģeodēzija un kartogrāfija"</t>
  </si>
  <si>
    <t>Ārvalstu un iekšzemes komandējumu izdevumu samazinājums, izdevumu samazinājums par profesionālās darbības pakalpojumiem un sabiedriskajām attiecībām</t>
  </si>
  <si>
    <t>30.00.00 "Valsts aizsardzības politikas realizācija"</t>
  </si>
  <si>
    <t>Ārvalstu  komandējumu izdevumu samazinājums, izdevumu samazinājums sabiedriskajām attiecībām</t>
  </si>
  <si>
    <t>34.00.00 "Jaunsardzes centrs"</t>
  </si>
  <si>
    <t>Izdevumu samazinājums pasākumiem, kas saistīti ar jauniešu iesaisti (VAM, nometnes, pārgājieni, sporta sacensības u.c.)</t>
  </si>
  <si>
    <t>97.00.00 "Nozaru vadība un politikas plānošana"</t>
  </si>
  <si>
    <t>Iekšzemes komandējumu izdevumu samazinājums, izdevumu samazinājums par apmācībām un kvalifikācijas celšanu</t>
  </si>
  <si>
    <t>01.04.00 "Diplomātiskās misijas ārvalstīs"</t>
  </si>
  <si>
    <t>Samazinājums no prioritārā pasākuma "Vēstniecības Austrālijā atvēršana un darbības nodrošināšana"</t>
  </si>
  <si>
    <t>Samazinājums no prioritārā pasākuma "Latvijas ārlietu dienesta personāla spēju attīstība"</t>
  </si>
  <si>
    <t xml:space="preserve">preces un pakalpojumi </t>
  </si>
  <si>
    <t>Samazinājums no pasākuma "Nepieciešamie papildu resursi saistībā ar Eiropas Savienības un Apvienotās Karalistes sarunām par izstāšanos no Eiropas Savienības"</t>
  </si>
  <si>
    <t>Atlīdzība 40 000 euro,
preces un pakalpojumi 52 400 euro
(ekonomija no izdevumu kompensācijām par dienestu ārvalstīs (šobrīd mazāks ģimenes locekļu skaits))</t>
  </si>
  <si>
    <t>Samazinājums no pasākuma "Pakalpojumu pieejamības ārvalstu pilsoņiem – vīzu pieteicējiem vēstniecībā Indijā nodrošināšana un pārstāvniecību telpu nodrošinājumam"</t>
  </si>
  <si>
    <t>Atlīdzība 25 000 euro,
preces un pakalpojumi 25 100 euro
(ekonomija no izdevumu kompensācijām par dienestu ārvalstīs (šobrīd mazāks ģimenes locekļu skaits))</t>
  </si>
  <si>
    <t>97.00.00 "Nozaru vadība un politiku plānošana"</t>
  </si>
  <si>
    <t>Samazinājums no pasākuma "Pasākumu plāns noziedzīgi iegūtu līdzekļu legalizācijas, terorisma un proliferācijas finansēšanas novēršanai laikposmam no 2020. līdz 2022.gadam" (17.12.2019 MK sēdes protokols Nr.59 77. § )</t>
  </si>
  <si>
    <t xml:space="preserve">Preces un pakalpojumi </t>
  </si>
  <si>
    <t>Covid-19 krīzes pārvarēšanas un ekonomikas atlabšanas pasākums "Informācijas un komunikāciju tehnoloģiju funkcionalitātes nodrošināšana pieaugošo kiberdraudu apstākļos"</t>
  </si>
  <si>
    <t>11. Ārlietu ministrija</t>
  </si>
  <si>
    <t>Preces un pakalpojumi (ekonomija no komandējumiem un dienesta braucieniem un citiem pārstāvības un uzturēšanas izdevumiem)</t>
  </si>
  <si>
    <t>Atlīdzība</t>
  </si>
  <si>
    <t>Materiālās stimulēšanas pasākumiem pārstāvniecību darbiniekiem</t>
  </si>
  <si>
    <t>01.06.00 "Konsulārais nodrošinājums"</t>
  </si>
  <si>
    <t>Preces un pakalpojumi (ekonomija no vīzu ielīmju iegādēm)</t>
  </si>
  <si>
    <t>Valsts un pašvaldību institūciju amatpersonu un darbinieku atlīdzības likuma 16.panta otrajā daļā noteiktai atlīdzībai</t>
  </si>
  <si>
    <t>KOPĀ</t>
  </si>
  <si>
    <t>13. Finanšu ministrija</t>
  </si>
  <si>
    <t xml:space="preserve">31.01.00 “Budžeta izpilde” </t>
  </si>
  <si>
    <t>2021.gadā apstiprinātajā Atjaunošanās un noturības mehānisma plāna reformas pasākuma Nr. 6.3.1.r. “Publiskās pārvaldes modernizācija” ietvaros līdz 2022.gada beigām kā sasniedzamais rezultatīvais rādītājs ir noteikts -  “MK apstiprināta vienota pakalpojumu centra koncepcija kā priekšnoteikums centralizētu pakalpojumu sniegšanai”. Koncepciju paredzēts izstrādāt līdz 2022.gada beigām ES tehniskā atbalsta instrumenta projektu “Development of the shared services centre system for Public sector in Latvia” ietvaros un tai būs būtiska ietekme uz nākotnes Valsts kases IT arhitektūru. Jebkuras investīcijas IT sistēmās līdz 2022.gada beigām Valsts kase vērtē, ņemot vērā iespējamos riskus un ietekmes no ANM projekta realizēšanas. Ņemot vērā iepriekš minēto par ANM projekta ietekmi un riskiem, šogad pieteiktais mērķa finansējums nebūs nepieciešams pilnā apjomā, prognozēts ietaupījums 116 733 EUR apmērā.</t>
  </si>
  <si>
    <t>39.02.00 "Izložu un azartspēļu organizēšanas un norises uzraudzība"</t>
  </si>
  <si>
    <t>Ekonomija saistībā ar mazākām atlīdzības piemaksām kā sākotnēji plānots.</t>
  </si>
  <si>
    <t xml:space="preserve">97.00.00 “Nozaru vadība un politikas plānošana” </t>
  </si>
  <si>
    <t xml:space="preserve">Atcelti darba braucieni un komandējumi. </t>
  </si>
  <si>
    <t xml:space="preserve">33.00.00 “Valsts ieņēmumu un muitas politikas nodrošināšana” </t>
  </si>
  <si>
    <t xml:space="preserve">Ministru kabineta 23.12.2019. rīkojuma Nr.653 "Par Pasākumu plānu noziedzīgi iegūtu līdzekļu legalizācijas, terorisma un proliferācijas finansēšanas novēršanai laikposmam no 2020. līdz 2022.gadam" īstenošanai piešķirtais finansējums 10.11. pasākumam "Realizējot NVO uzraudzību, izvērtēt to iespējamās saistības ar TF riskiem" plānotās aktivitātes - NVO terorisma finansēšanas risku uzraudzība moduļa izstrāde un EDS risinājums, lai NVO iesniegtu izvērstu UGP. </t>
  </si>
  <si>
    <t>Šobrīd nav nepieciešama risinājuma izstrāde, jo NVO uzraudzībai ir pietiekams risinājums, kas tika izstrādāts 2020.gadā. 
Lūdzam atbalstīt neapgūtā finansējuma pārdali Atlīdzībai (EKK1000), lai segtu VID nodarbināto atvaļinājuma naudas vidējās izpeļņas pieaugumu saistībā ar VID piešķirto papildu finansējumu virsstundu darba samaksai atbalsta pasākumu izmaksas nodrošināšanai un piemaksu apmaksai VID Nodokļu un muitas policijas pārvaldes un Muitas pārvaldes amatpersonām par darbu paaugstināta riska un slodzes apstākļos sabiedrības veselības apdraudējuma situācijā saistībā ar Covid-19 uzliesmojumu un seku novēršanu. Pēc provizoriskajiem aprēķiniem 2021.gada 6 mēnešos ietekme uz VID nodarbināto atvaļinājuma naudas vidējās izpeļnas pieaugumu no papildus piešķirtā finansējuma ir 171 tūkst.EUR. Lai daļēji segtu VID radušās papildu Atlīdzības budžeta izmaksas, lūdzam atbalstīt finansējuma pārdali no NILLTPFN plāna īstenošanai piešķirtā finansējuma līdzekļu ekonomijas (EKK 5000) uz Atlīdzību (EKK1000).</t>
  </si>
  <si>
    <t>2021.gada 7 mēnešos ir izveidojies finansējuma ietaupījums Čeku loterijas laimestiem, jo nav pieteikušies naudas balvu laimētāji. Lai daļēji segtu VID veiktos izdevumus VID informācijas sistēmās saistībā ar grozījumiem Čeku loterijas likumā, kuri stājās spēkā š.g.1.aprīlī (kopā izdevumi 26 862,64 EUR), lūdzam atbalstīt finansējuma pārdali no Sociālie pabalsti (EKK 6000) uz Preces un pakalpojumi (EKK 2000).</t>
  </si>
  <si>
    <t xml:space="preserve">Finansējuma samazinājums VID IT jomā 115 000 EUR apmērā, transportlīdzekļu uzturēšanai 14 550 EUR apmērā un video apstrādei un maketēšanai 20 000 EUR apmērā. </t>
  </si>
  <si>
    <t>Finansējumu nepieciešams pārdalīt atlīdzības izdevumiem, lai nodrošinātu finansējumu virsstundu izmaksu pieaugumam un vidējās izpeļņas izdevumu pieaugumam.</t>
  </si>
  <si>
    <t>COVID-19 ierobežojumu dēļ izveidojies ietaupījums izdevumos par inventāru 64 000 EUR apmērā.</t>
  </si>
  <si>
    <t>Nepieciešama līdzekļu pārdale no EKK 2000 uz EKK 5000 64 000 EUR, lai uzlabotu tehnisko risinājumu attālinātajam darbam un nodrošinātu kopstrādes telpu izveidi darba organizēšanas procesa pilnveidošanai:
3 000 EUR datortīkla paplašināšanai;
4 244 EUR MS licenču izpirkumam;
24 165 EUR serveru disku plauktiem;
6 000 EUR 4 komutatoriem;
9 880 EUR 2 krāsu kopētājiem;
16 711 EUR mēbeļu un aprīkojuma iegādei.</t>
  </si>
  <si>
    <t>15. Izglītības un zinātnes ministrija</t>
  </si>
  <si>
    <t>01.07.00 Dotācija brīvpusdienu nodrošināšanai 1.,2.,3. un 4. klases izglītojamiem</t>
  </si>
  <si>
    <t>16. Zemkopības ministrija</t>
  </si>
  <si>
    <t xml:space="preserve">03.03.00 “Juridiskās palīdzības nodrošināšana” </t>
  </si>
  <si>
    <t>Samazinājās izdevumi juridiskās palīdzības sniedzējiem, jo samazinājies pieprasījuma skaits pēc valsts nodrošinātās juridiskās palīdzības.                     
• Covid – 19 ietekmē atliktās procesuālās darbības, klientu pieņemšanas pārtraukšana (karantīnas ieslodzījuma vietās un tikai neatliekamās procesuālās darbības pirmstiesas izmeklēšanas iestādēs, līdz ar ko juridiskās palīdzības sniedzējs netiekas ar klientu klātienē un nav ceļa izdevumi un dubultās izmaksas juridiskās palīdzības sniegšanai ieslodzījuma vietās)
• Covid – 19 ietekmē tiesas sēdes atlikšana uz nenoteiktu laiku
• Tiesas sēdes no mutvārda procesa pārlikšana uz rakstveida procesu (saīsinās lietas izskatīšanas laiks).</t>
  </si>
  <si>
    <t>03.07.00 "Uzturlīdzekļu garantiju fonda administrēšana"</t>
  </si>
  <si>
    <t>Transferts Finanšu ministrijai (Izložu un azartspēļu uzraudzības inspekcija) Uzturlīdzekļu garantiju fonda iesniedzēju un parādnieku reģistra salāgošanai ar pašatteikušos personu reģistru, pamatojoties uz Uzturlīdzekļu garantiju fonda likuma grozījumiem no 01.05.2021., kas parādniekiem nosaka ierobežojumus spēlēt azartspēles (EKK 7000). Līdzekļu ietaupījums reģistru salāgošanas darbus veicot ar zemākām izmaksām nekā tika plānots.</t>
  </si>
  <si>
    <t>06.03.00 "Maksātnespējas procesa pārvaldība"</t>
  </si>
  <si>
    <t xml:space="preserve">Izdevumu ietaupījums EKK 2120 “Ārvalstu mācību, darba un dienesta komandējumi, darba braucieni” - 2021. gada plānotie komandējuma braucieni uz ārvalstu konferencēm maksātnespējas jautājumos netiks realizēti. </t>
  </si>
  <si>
    <t xml:space="preserve">Izdevumu ietaupījums EKK 2250 “Informācijas tehnoloģiju pakalpojumi” - 2021. gada finansējums tika plānots Elektroniskās maksātnespējas uzskaites sistēmas (turpmāk – EMUS) savietojamības nodrošināšanai ar  iestādes sistēmām DocLogix un Horizon. Šī brīža Maksātnespējas kontroles dienesta prioritāte ir novērst nepilnības un nodrošināt  EMUS darbības funkcionalitāti, lai maksātnespējas procesā iesaistītajiem subjektiem EMUS sistēmā būtu pēc iespējas aktuāla, precīza un savlaicīga informācija, kā arī procesa uzraudzība būtu iespējama attālināti. </t>
  </si>
  <si>
    <t>09.01.00 "Valsts valodas aizsardzība"</t>
  </si>
  <si>
    <t xml:space="preserve">Atlīdzībai (EKK 1000) līdzekļu neapguve saistīta ar vakantām vietām un darbinieku ilgstošu slimošanu </t>
  </si>
  <si>
    <t>09.02.00. "Fizisko personu datu aizsardzība"</t>
  </si>
  <si>
    <t xml:space="preserve">Atlīdzībai (EKK 1000), sakarā ar vakantām amata vietām. </t>
  </si>
  <si>
    <t xml:space="preserve">09.05.00 "Dotācijas relīģiskajām organizācijām un nodibinājumiem" </t>
  </si>
  <si>
    <t>Ņemot vērā Covid-19 izplatību 1991.gada barikāžu 30 gadu atceres pasākumu nodrošināšanas laikā bija jāievēro Ministru kabineta noteiktie epidemioloģiskās drošības pasākumi, kas nosaka pulcēšanās prasības un ierobežojumus, līdz ar to atsevišķās izdevumu pozīcijās bija nepieciešami mazāki finanšu līdzekļi nekā sākotnēji noslēgtajā līgumā ar 1991.gada barikāžu dalībnieku biedrību.</t>
  </si>
  <si>
    <t>43.00.00 "Satversmes aizsardzība"</t>
  </si>
  <si>
    <t xml:space="preserve"> Prioritārā pasākuma “Satversmes aizsardzības biroja darbības nodrošināšana” . </t>
  </si>
  <si>
    <t>21. Vides aizsardzības un reģionālās attīstības ministrija</t>
  </si>
  <si>
    <t xml:space="preserve">23.02.00 “Vides pārraudzības valsts birojs” </t>
  </si>
  <si>
    <t>Vides pārraudzības valsts biroja iestādes darbības nodrošināšanas izdevumi</t>
  </si>
  <si>
    <t xml:space="preserve">30.00.00 “Attīstības nacionālie atbalsta instrumenti” </t>
  </si>
  <si>
    <t xml:space="preserve">32.00.00 “Valsts reģionālās attīstības politikas īstenošanai” </t>
  </si>
  <si>
    <t>Pasākums “Drošas koplietošanas IKT platformas attīstība un elektroniskās iepirkumu sistēmas e-izziņas/ e-konkursu darbības nodrošināšana”</t>
  </si>
  <si>
    <t>22. Kultūras ministrija</t>
  </si>
  <si>
    <t>Programma 20.00.00 "Kultūrizglītība"</t>
  </si>
  <si>
    <t xml:space="preserve"> Programma 21.00.00 "Kultūras mantojums"</t>
  </si>
  <si>
    <t>Apakšprogramma 22.12.00 "Latvijas valsts simtgades programmas"</t>
  </si>
  <si>
    <t>18. Labklājības ministrija</t>
  </si>
  <si>
    <t>Pamatbudžets</t>
  </si>
  <si>
    <t>05.37.00 "Sociālās integrācijas valsts aģentūras administrēšana un profesionālās un sociālās rehabilitācijas pakalpojumu nodrošināšana"</t>
  </si>
  <si>
    <t xml:space="preserve">SIVA izdevumi starptautiskajai sadarbībai 1 500 euro apmērā, ņemot vērā faktiski veikto dalības maksu  2021.gadā asociācijā "Eiropas rehabilitācijas platforma” (dalības maksas apjoms atkarīgs no Iekšzemes kopprodukta (IKP) vērtības), kas 2021.gadā ir mazāka kā prognozēts. </t>
  </si>
  <si>
    <t>05.62.00 "Invaliditātes ekspertīžu nodrošināšana"</t>
  </si>
  <si>
    <t xml:space="preserve">Pārvērtējot 2021.gada prioritātes, uz 2022.gadu atlikta portatīvā datora iegāde. </t>
  </si>
  <si>
    <t xml:space="preserve">VDEĀVK izdevumu ekonomija atlīdzībai saistībā ar vakantajām amata vietām. </t>
  </si>
  <si>
    <t>07.01.00 "Nodarbinātības valsts aģentūras darbības nodrošināšana"</t>
  </si>
  <si>
    <t>NVA dalībnieku iesaistei pasākumā “Latviešu valodas mentors nodarbinātajiem bēgļiem un personām ar alternatīvo statusu”, kas tiek īstenots bēgļu integrācijas pasākuma ietvaros, samazināti izdevumi, ņemot vērā mazāku iesaistāmo skaitu pasākumā, nekā plānots.</t>
  </si>
  <si>
    <t>20.01.00 "Valsts sociālie pabalsti"</t>
  </si>
  <si>
    <t>21.01.00 "Darba tiesisko attiecību un darba apstākļu kontrole un uzraudzība"</t>
  </si>
  <si>
    <t xml:space="preserve">VDI izdevumi starptautiskajai sadarbībai 679 euro apmērā, ņemot vērā faktiski veikto dalības maksu 2021.gadā Starptautiskajā darba organizācijā (The International Association of Labour Inspection). Izdevumu  samazinājums ir saistīts īpašu IALI lēmumu par izņēmuma kārtā samazinātu biedru naudas apmēru. </t>
  </si>
  <si>
    <r>
      <rPr>
        <u/>
        <sz val="10"/>
        <rFont val="Times New Roman"/>
        <family val="1"/>
        <charset val="186"/>
      </rPr>
      <t>Prognozētā neapguve nepieciešama citu labklājības nozarē prioritāru neatliekamu pasākumu finansēšanai</t>
    </r>
    <r>
      <rPr>
        <sz val="10"/>
        <rFont val="Times New Roman"/>
        <family val="1"/>
        <charset val="186"/>
      </rPr>
      <t xml:space="preserve">. 
Finansējums apakšprogrammai 21.01.00 "Darba tiesisko attiecību un darba apstākļu kontrole un uzraudzība" nepieciešams specializētā darba apģērba iegādei. Iegāde nepieciešama, lai nodrošinātu jaunos darbiniekus ar nepieciešamo darba apģērbu.
Aprēķins: 8 zandales ar metāla kalumu 330 euro (8 gab. x 41,25 euro= 330 euro) un 15 flīsa jakas ar emblēmām 348,90 euro (15gab. x 23,26 euro= 348,90 euro). </t>
    </r>
  </si>
  <si>
    <t>97.01.00 "Labklājības nozares vadība un politikas plānošana"</t>
  </si>
  <si>
    <t xml:space="preserve">Mācību, darba un dienesta komandējumi, darba braucieni netiek īstenoti ārkārtējās situācijas periodā. Kopumā prognozētais ietaupījums komandējumiem (neieskaitot finansējuma  ietaupījumu dalībai Starptautiskās darba konferencē Ženēvā 13 311 euro) 37 740 euro apmērā. 
Jau gada sākumā plānojot finansējumu komandējumu izdevumiem, tika ņemts vērā faktors, ka, saistībā ar COVID pandēmiju, komandējumu skaits būs krietni zemāks, kā pirmspandēmijas periodā. Ņemot vērā, ka pieauguši nekustamo īpašumu pārvaldīšanas un apsaimniekošanas izdevum, gada sākumā nekustamā īpašuma apsaimniekošanas sadārdzinājuma  segšanai pārplānots finansējums no komandējumu izdevumiem. Nākamajos gados, beidzoties COVID pandēmijai,  plānotais finansējums tiks novirzīts atpakaļ komandējumu izdevumiem, kā rezultātā veidosies kritiska situācija nekustamā īpašuma apsaimniekošanas izdevumu segšanai. </t>
  </si>
  <si>
    <t>Labklājības ministrijai līdzekļu atlikums  izdevumiem starptautiskai sadarbībai,  sakarā ar izmaiņām valūtas kursā pret budžetā plānoto.  Budžetā plānotais finansējums 186 651 euro, faktiskā izpilde par veiktajām iemaksām starptautiskajās organizācijās 180 062,89 euro, atlikums 6 588,11 euro. 
Iemaksas Starptautiskajā Darba organizācijā  budžetā plānotas (185 800 CHFx0,957=177 811 euro),  faktiskās  iemaksas Starptautiskajā Darba organizācijā  2021. gadā veiktas, piemērojot valūtas kursu (185 800 CHFx0,9249838 = 171 861,99 euro), kā arī Biedra nauda iemaksām Baltijas jūras valstu padomes ekspertu grupā budžetā plānota EUR valūtā (8 840 euro), savukārt, tā kā norēķini pieļaujami arī Zviedrijas kronās (SEK), izvērtējot ekonomiski izdevīgāko risinājumu, norēķini veikti (SEK), piemērojot valūtas kursu (82 743 SEKx0,0991129 = 8 200,90 euro).</t>
  </si>
  <si>
    <t>97.02.00 "Nozares centralizēto funkciju izpilde"</t>
  </si>
  <si>
    <t>Izdevumu ekonomija pasākuma “Asistenta pakalpojuma pārskatīšana” īstenošanai. Atbilstoši MK 22.09.2020. sēdes protokola Nr.55 38.§ 20.1.2.apakšpunktam, piešķirts finansējums
72 600  euro Pašvaldību sociālās palīdzības un sociālo pakalpojumu administrēšanas  lietojumprogrammas (SOPA) papildinājumu nodrošināšanai,  veicot transferta pārskaitījumu Rīgas pilsētas pašvaldībai, bet  faktiskā darbietilpība izmaiņu ieviešanai bija mazāka kā plānots, savukārt pakalpojuma cena par stundu augstāka.
Tika plānots, ka ieviešanai 2021.gadā nepieciešamas 1452 cilvēkstundas*50 euro(ieskaitot PVN)=72600 euro, savukārt, faktiskā darbietilpība ir 989.76 cilvēkstundas*60 euro+PVN21% =71856.78 euro</t>
  </si>
  <si>
    <t>Speciālais budžets</t>
  </si>
  <si>
    <t>04.05.00 "Valsts sociālās apdrošināšanas aģentūras speciālais budžets"</t>
  </si>
  <si>
    <t>VSAA  līdzekļu atlikums izdevumiem starptautiskai sadarbībai sakarā ar izmaiņām valūtas kursā pret budžetā plānoto (21 795.20 CHFx0,957= 20 859 euro). Faktiski dalības maksas maksājums ISSA (Starptautiskā Sociālās Drošības Asociācija) 2021.gadā veikts, piemērojot valūtas kursu (21 795,20 CHFx0,904977= 19 724,16 euro).</t>
  </si>
  <si>
    <t>Izdevumu ekonomija sakarā ar to, ka iepirkumi par  serveru iegādei PVCS Versiju Menedžera infrastruktūras atjaunināšanai un serveru iegādi ISS infrastruktūras jaunināšanai, kā arī lenšu bibliotēkas paplašināšanai ar papildus moduļiem noslēdzās par mazākām summām nekā plānots.</t>
  </si>
  <si>
    <t xml:space="preserve">Izdevumu ekonomija pasākuma “Ģimenes valsts pabalsta un bērna piedzimšanas pabalsta saņēmēju loka paplašināšana” IS pielāgošanas programmatūras daļas izstrādei, sakarā ar to, ka 2021.gadā netiks īstenota informācijas apmaiņa ar Ieslodzījumu vietu pārvaldi. </t>
  </si>
  <si>
    <t>12. Ekonomikas ministrija</t>
  </si>
  <si>
    <t xml:space="preserve">24.00.00 “Statistiskās
informācijas nodrošināšana” </t>
  </si>
  <si>
    <t>Iespējamā neizpilde saistīta ar nenotikušajiem komandējumiem sakarā ar Covid-19 pandēmijas ietekmē noteiktajiem ierobežojumiem</t>
  </si>
  <si>
    <t xml:space="preserve">26.02.00 “Konkurences politikas ieviešana” </t>
  </si>
  <si>
    <t xml:space="preserve">Iespējamā neizpilde saistīta ar nenotikušajiem ārvalstu komandējumiem sakarā ar Covid-19 pandēmijas ietkmē noteiktajiem ierobežojumiem, t. sk. 35 000 euro no plānotā finansējuma paredzētajiem pasākumiem ECN+ direktīvas ieviešanai. </t>
  </si>
  <si>
    <t xml:space="preserve">29.02.00 “Elektroenerģijas lietotāju atbalsts” </t>
  </si>
  <si>
    <t xml:space="preserve">30.00.00 “Tūrisma politikas ieviešana” </t>
  </si>
  <si>
    <t xml:space="preserve">Iespējamā neizpilde saistīta ar Apvienotās Baltijas valstu sanāksmju organizēšanu,
sanāksmes notiek tiešsaistē, kā arī ar ar Covid-19 ierobežojumu dēļ atcelto dalību Latvijas Tūrisma gadatirgū.  </t>
  </si>
  <si>
    <t>Iespējamā neizpilde saistīta ar nenotikušajiem ārvalstu komandējumiem sakarā ar Covid-19 pandēmijas ietekmē noteiktajiem ierobežojumiem</t>
  </si>
  <si>
    <t>Sabiedriskās kampaņas - dalība sarunu festivālā LAMPA, Staro Rīga - MK ēkas izgaismošana ar stāstu par demokrātiskas valsts vērtībām</t>
  </si>
  <si>
    <t>19. Tieslietu ministrija</t>
  </si>
  <si>
    <r>
      <t xml:space="preserve">Objektam Rīgā, Skandu ielas 14 līgums ar VNĪ tika noslēgts tikai 2021.gada maija mēnesī un pirmā pusgada finansējuma summa būs atlikumā. </t>
    </r>
    <r>
      <rPr>
        <u/>
        <sz val="10"/>
        <color theme="1"/>
        <rFont val="Times New Roman"/>
        <family val="1"/>
        <charset val="186"/>
      </rPr>
      <t>Kultūras ministrija ierosina minēto finansējumu pārvirzīt LNA datortehnikas iegādei (190 gab.) un 165 000 euro Microsoft licenču 2022.gada nomai.</t>
    </r>
  </si>
  <si>
    <r>
      <rPr>
        <u/>
        <sz val="10"/>
        <color theme="1"/>
        <rFont val="Times New Roman"/>
        <family val="1"/>
        <charset val="186"/>
      </rPr>
      <t xml:space="preserve">Plānota pārdale uz budžeta apakšprogrammu 03.01.00 "Tiesu administrēšana"  EMUS funkcionalitātes nodrošināšanai, lai maksātnespējas procesā iesaistītajiem subjektiem EMUS sistēmā būtu pēc iespējas aktuāla, precīza un savlaicīga informācija, kā arī procesa uzraudzība būtu iespējama attālināti. </t>
    </r>
    <r>
      <rPr>
        <sz val="10"/>
        <color theme="1"/>
        <rFont val="Times New Roman"/>
        <family val="1"/>
        <charset val="186"/>
      </rPr>
      <t xml:space="preserve">  Nepieciešams nodrošināt EMUS pārziņa funkciju izpildi, atbilstoši Valsts informācijas sistēmu likuma prasībām. Pamatojoties uz Valsts pārvaldes iekārtas likuma 19. panta otrās daļas 5. punktu un ceturto daļu, 37. panta otro daļu un 38. panta pirmo daļu, ar tieslietu ministra 2019. gada 30. augusta rīkojumu Nr. 1-1/192 "Par darba grupu ar maksātnespējas procesu saistīto informācijas un komunikāciju tehnoloģiju risinājumu pilnveidei un par Elektroniskās maksātnespējas uzskaites sistēmas pārziņa funkcijām" Tiesu administrācijai ir nodotas izpildei EMUS pārziņa funkcijas attiecībā uz EMUS uzturēšanu, pilnveidošanu un uzturēšanai un pilnveidei nepieciešamo līdzekļu plānošanu un pieprasīšanu, savukārt Maksātnespējas kontroles dienestam uzdots sniegt Tiesu administrācijai nepieciešamo atbalstu EMUS uzturēšanā un pilnveidošanā</t>
    </r>
  </si>
  <si>
    <r>
      <rPr>
        <u/>
        <sz val="10"/>
        <color theme="1"/>
        <rFont val="Times New Roman"/>
        <family val="1"/>
        <charset val="186"/>
      </rPr>
      <t>Plānota līdzekļu pārdale apakšprogrammas 09.01.00 "Valsts valodas aizsardzība"ietvaros</t>
    </r>
    <r>
      <rPr>
        <sz val="10"/>
        <color theme="1"/>
        <rFont val="Times New Roman"/>
        <family val="1"/>
        <charset val="186"/>
      </rPr>
      <t xml:space="preserve"> Datorizētās tulkošanas programmatūras SDL servera licences iegādei un lietotājprogrammu licenču atjaunināšanai, kā arī licenču uzturēšanai.</t>
    </r>
  </si>
  <si>
    <r>
      <rPr>
        <u/>
        <sz val="10"/>
        <color theme="1"/>
        <rFont val="Times New Roman"/>
        <family val="1"/>
        <charset val="186"/>
      </rPr>
      <t>Plānota pārdale apakšprogrammas 06.03.00 "Maksātnespējas procesa pārvaldība" ievaros piemaksu nodrošināšanai Maksātnespējas kontroles dienesta nodarbinātajiem.</t>
    </r>
    <r>
      <rPr>
        <sz val="10"/>
        <color theme="1"/>
        <rFont val="Times New Roman"/>
        <family val="1"/>
        <charset val="186"/>
      </rPr>
      <t xml:space="preserve"> Līdz 2021. gada 1. septembrim ir noteikts juridisko personu kreditoru maksātnespējas procesa pieteikuma iesniegšanas moratorijs. Tam beidzoties tiek prognozēts ievērojams maksātnespējas procesu pieaugums, kā rezultātā Maksātnespējas kontroles dienesta nodarbinātajiem pieaugs darba apjoms sūdzību izskatīšanā, lēmumu pieņemšanā u.c. uzraudzības jautājumos.</t>
    </r>
  </si>
  <si>
    <r>
      <rPr>
        <u/>
        <sz val="10"/>
        <color theme="1"/>
        <rFont val="Times New Roman"/>
        <family val="1"/>
        <charset val="186"/>
      </rPr>
      <t>Plānota pārdale apakšprogrammas 03.07.00 "Uzturlīdzekļu garantiju fonda administrēšana" ietvaros, lai nodrošinātu Uzturlīdzekļu garantiju fonda iesniedzēju un parādnieku reģistra pielāgošanu jaunajai Uzturlīdzekļu garantiju fonda likuma normai par uzturlīdzekļu parāda nodošanu piedziņai ārpustiesas parādu atguvējam no 01.09.2021.</t>
    </r>
    <r>
      <rPr>
        <sz val="10"/>
        <color theme="1"/>
        <rFont val="Times New Roman"/>
        <family val="1"/>
        <charset val="186"/>
      </rPr>
      <t xml:space="preserve"> (Plānotās IT pakalpojuma izmaksas: 50 stundas * 60.50 euro/stundā = 3025 euro) </t>
    </r>
  </si>
  <si>
    <r>
      <t xml:space="preserve">Valsts Kancelejā 2021.gada 7.mēnešos Covid-19 pandēmijas ietekmē ir vairākkārt pieauguši izdevumi atlīdzībā virsstundu apmaksai, lai tiktu nodrošinātas MK sēdes, MP darbs u.c. saistībā ar Covid-19, kopsummā apmaksājot 2 720 virsstundas 62 068 EUR apmērā (1000KK). Tāpat pieaugušas izmaksas darbinieku motivācijai strādāt Covid-19 apstākļos- gan piemaksas par papildus darbu, gan piemaksas par personīgo ieguldījumu - 44 974 EUR apmērā (1000KK). Ņemot vērā Covid-19 izplatību un prognozēm līdz gada beigām, </t>
    </r>
    <r>
      <rPr>
        <u/>
        <sz val="10"/>
        <color theme="1"/>
        <rFont val="Times New Roman"/>
        <family val="1"/>
        <charset val="186"/>
      </rPr>
      <t>Valsts kanceleja Lūdz atbalstīt esošo pakalpojumu izdevumu ekonomiju 53 000 EUR apmērā pārdalīt uz atlīdzību virstundu un piemaksu segšanai.</t>
    </r>
  </si>
  <si>
    <t>Pārdale uz LNG:</t>
  </si>
  <si>
    <t>Plānots izlietojums sava resora ietvaros:</t>
  </si>
  <si>
    <t>Resora vajadzību segšanai:</t>
  </si>
  <si>
    <r>
      <t xml:space="preserve">Tajā skaitā ierosina pārdalīt sava budžeta ietvaros, </t>
    </r>
    <r>
      <rPr>
        <b/>
        <i/>
        <sz val="10"/>
        <color theme="1"/>
        <rFont val="Times New Roman"/>
        <family val="1"/>
        <charset val="186"/>
      </rPr>
      <t>euro</t>
    </r>
  </si>
  <si>
    <t>PAMATBUDŽETS - KOPĀ:</t>
  </si>
  <si>
    <t>SPECIĀLAIS BUDŽETS - KOPĀ:</t>
  </si>
  <si>
    <t>29. Veselības ministrija</t>
  </si>
  <si>
    <t>39.03.00 "Asins un asins komponentu nodrošināšana"</t>
  </si>
  <si>
    <t>Latvijas skolas somas ieviešana- programmas īstenošana izglītības iestāžu, kas klātienē īsteno vispārējās pamatizglītības, vispārējās vidējās izglītības, profesionālās pamatizglītības un profesionālās vidējās izglītības programmas, dibinātājiem programmas norišu nodrošināšanai. Latvijas valsts simtgades svinību lielnotikumi, jaunu tradīciju iedibināšana un citi īpaši simtgadei veltīti pasākumi plašai sabiedrībai Latvijā un tautiešiem ārvalstīs. Jauniešu iesaistīšana Latvijas valsts simtgades sagatavošanā un īstenošanā, jauniešu aktivitāšu un pasākumu īstenošana. Latvijas valsts simtgades svinību komunikācijas un digitālās komunikācijas nodrošināšana, komunikācijas akcentu (kampaņu) īstenošana, iesaistes un līdzdalības mehānismu īstenošana, informācijas skaidrošana, simtgades pasākumu publicitāte (mērķauditorija – Latvija, tautieši ārvalstīs)</t>
  </si>
  <si>
    <r>
      <t>Atlikums izveidojies atbilstoši izglītības iestāžu iesniegtajām atskaitēm par finansējuma izlietojumu 1.pusgadā, par kuru attiecīgi tika samazināts 2.pusgada  pārskaitāmais finansējums (atbilstoši MK noteikumiem Nr.78). I</t>
    </r>
    <r>
      <rPr>
        <u/>
        <sz val="10"/>
        <color theme="1"/>
        <rFont val="Times New Roman"/>
        <family val="1"/>
        <charset val="186"/>
      </rPr>
      <t>zveidojušos atlikumu lūdzam novirzīt - 200 000 euro LMA jaunās programmas izveidei; 27 521 euro LMA pagaidu telpu nomai K4; 17 340 euro Horizon papildu moduļu licenču iegādei, lai nodrošinātu personāla lietvedības centralizāciju LNKC; NKMP, NKC un KISC; 15 000 euro Jāzepa Mediņa Rīgas mūzikas vidusskolai fagota iegādei; 40 051 euro Latvijas Etnogrāfiskajam brīvdabas muzejam  (datortehnikas  10 gab.,  1 printeris un  biroju mēbeļu iegāde). Gatvošanās pasākumiem Frankfurtes grāmatu tirgum - 120 500 euro</t>
    </r>
  </si>
  <si>
    <t>Mērķa finansējums starptautisko un LV sankciju un NILLTFN prasību ieviešanai un SAP migrācijai.</t>
  </si>
  <si>
    <t>31.02.00 "Valsts parāda vadība"</t>
  </si>
  <si>
    <t>Mazākas, nekā sākotnēji tika plānots, komisijas maksas bankām par eiroobligāciju emisiju organizēšanu starptautiskajos finanšu tirgos, kā arī mazāki izdevumi par POS termināļu izmantošanu maksas par budžeta iestāžu sniegtajiem pakalpojumiem iekasēšanai ar maksājumu kartēm (EKK 2000).</t>
  </si>
  <si>
    <t>Prioritārais pasākums "Izložu un azartspēļu uzraudzības inspekcijas darbības spēju stiprināšana, ieskaitot pakalpojumu un procesu modernizēšanu un pilnveidošanu".</t>
  </si>
  <si>
    <t>2000 EUR iekšzemes komandējumu izdevumu ekonomija, kas skaidrojama ar COVID-19 pandēmijas ietekmi un 14000 EUR  ekonomija piešķirtajā atlīdzības fonda finansējuma izlietojumā.</t>
  </si>
  <si>
    <t>Prioritārais pasākums “Noziedzīgi iegūtu līdzekļu legalizācijas un terorisma finansēšanas risku ierobežošana”.</t>
  </si>
  <si>
    <t>Gadskārtējais maksājums Eiropas Rekonstrukcijas un Attīstības Bankai 2021.gadā ir mazāks kā sākotnēji plānots.</t>
  </si>
  <si>
    <t>2021.gadā stipendijas izmaksātas mazākā apmērā kā plānots.</t>
  </si>
  <si>
    <t>29.00.00 "Fiskālās disciplīnas padomes darbības nodrošināšana"</t>
  </si>
  <si>
    <t>COVID-19 ierobežojumu dēļ izveidojies ietaupījums sākotnēji plānotajos komandējumu izdevumos.</t>
  </si>
  <si>
    <t>Finansējums nepieciešams IT infrastruktūras iepirkumam (EKK 5000) (saskaņā ar jaunajiem drošības standartiem). Jaunā IT infrastruktūra nodrošinās drošu pieslēgšanos informācijas avotiem un pilnas attālināta darba iespējas.</t>
  </si>
  <si>
    <r>
      <t xml:space="preserve">Finansējumu nepieciešams pārdalīt </t>
    </r>
    <r>
      <rPr>
        <u/>
        <sz val="10"/>
        <color theme="1"/>
        <rFont val="Times New Roman"/>
        <family val="1"/>
        <charset val="186"/>
      </rPr>
      <t>uz budžeta programmu 32.00.00 "Iepirkumu uzraudzības birojs"</t>
    </r>
    <r>
      <rPr>
        <sz val="10"/>
        <color theme="1"/>
        <rFont val="Times New Roman"/>
        <family val="1"/>
        <charset val="186"/>
      </rPr>
      <t xml:space="preserve"> - papildu finansējums atlīdzībai (EKK 1000) darba samaksas pilnveidošanai un darbinieku motivācijas nodrošināšani.</t>
    </r>
  </si>
  <si>
    <t>Čeku loterijas īstenošana ēnu ekonomikas mazināšanai riskantajās nozarēs - naudas balvu izmaksas.</t>
  </si>
  <si>
    <t>Finansējumu nepieciešams pārdalīt uz atlīdzības izdevumiem (EKK 1000) atsevišķu jomu VID nodarbināto darba samaksas pilnveidošanai, lai mazinātu krīzes situāciju policijas analītiskās funkcijas, komunikācijas un IT darbinieku darba samaksas nodrošināšanā un stabilizētu darbinieku mainību tirgus diktētas konkurences apstākļos.</t>
  </si>
  <si>
    <t xml:space="preserve">COVID-19 ierobežojumu dēļ izveidojies ietaupījums sākotnēji plānotajos komandējumu, sakaru pakalpojumu, degvielas un biroja preču izdevumos.
</t>
  </si>
  <si>
    <t>Nepieciešama līdzekļu pārdale no EKK 2000 uz EKK 5000 16 765 EUR Pašatteikušos personu reģistra atsevišķu uzlabojumu veikšanai, kā arī Vienotās izložu un azartspēļu uzraudzības informācijas sistēmas un Automatizētās Lietvedības sistēmas tādu uzlabojumu veikšanai, kas uzskatāmi par būtiskiem sistēmas funkcionalitātē.</t>
  </si>
  <si>
    <t>Efektivizējot darba organizēsanas procesu, izveidojas ekonomija no dažadiem pakalpojumiem.</t>
  </si>
  <si>
    <t>Plānota pārdale uz apakšprogrammu 09.05.00 "Dotācijas reliģiskajām organizācijām, biedrībām un nodibinājumiem", lai nodrošinātu Fiziskās personas atbrīvošanas no parādsaistībām likuma ieviešanu,pielāgojot Notāru informācijas sistēmu   datu apmaiņai ar Uzņēmumu reģistru tiešsaistē, savienojot Notāru informācijas sistēmu  un Maksātnespējas reģistru.  (Plānotās IT pakalpojuma izmaksas: 35 euro programmēšanas stundas likme * 300 c/h = 10 500 euro + 2205 euro PVN)</t>
  </si>
  <si>
    <r>
      <rPr>
        <u/>
        <sz val="10"/>
        <rFont val="Times New Roman"/>
        <family val="1"/>
        <charset val="186"/>
      </rPr>
      <t>Prognozētā neapguve nepieciešama citu labklājības nozarē prioritāru neatliekamu pasākumu finansēšanai.</t>
    </r>
    <r>
      <rPr>
        <sz val="10"/>
        <rFont val="Times New Roman"/>
        <family val="1"/>
        <charset val="186"/>
      </rPr>
      <t xml:space="preserve">
Finansējums apakšprogrammā 05.37.00 "Sociālās integrācijas valsts aģentūras administrēšana un profesionālās un sociālās rehabilitācijas pakalpojumu nodrošināšana" nepieciešams bezkontakta roku dezinfektoru iegādei. Iegāde nepieciešama, lai nodrošinātu drošu vidi SIVA telpās saskaņā ar valstī noteiktiem  epidemioloģiskās drošības pasākumiem saistībā ar Covid-19 vīrusa izplatības ierobežošanu (4 gab. x 375 euro=1 500 euro).</t>
    </r>
  </si>
  <si>
    <r>
      <rPr>
        <u/>
        <sz val="10"/>
        <rFont val="Times New Roman"/>
        <family val="1"/>
        <charset val="186"/>
      </rPr>
      <t>Prognozētā neapguve nepieciešama citu labklājības nozarē prioritāru neatliekamu pasākumu finansēšanai</t>
    </r>
    <r>
      <rPr>
        <sz val="10"/>
        <rFont val="Times New Roman"/>
        <family val="1"/>
        <charset val="186"/>
      </rPr>
      <t>.
Finansējums apakšprogrammā 05.62.00 "Invaliditātes ekspertīžu nodrošināšana" 18 410 euro apmērā nepieciešams, lai segtu pieaugušos sakaru pakalpojumu izdevumus. Ievērojot epidemioloģiskās drošības pasākumus saistībā ar COVID-19 vīrusa izplatību, klienti netiek pieņemti klātienē un informācijas apmaiņa ar klientiem notiek, izmantojot telefoniski un ar pasta starpniecību, kā rezultātā pieaug sakaru pakalpojumu izmaksas.
Finansējums 13 147 euro apmērā nepieciešams, lai segtu gaisa kondicionēšanas sistēmas (Ventspils 53, Rīgā) remontu un nodrošinātu normatīviem aktiem atbilstošus darba apstākļus, t.sk. mazinātu Covid-19 vīrusa izplatību .</t>
    </r>
  </si>
  <si>
    <r>
      <rPr>
        <u/>
        <sz val="10"/>
        <rFont val="Times New Roman"/>
        <family val="1"/>
        <charset val="186"/>
      </rPr>
      <t>Prognozētā neapguve nepieciešama citu labklājības nozarē prioritāru neatliekamu pasākumu finansēšanai.</t>
    </r>
    <r>
      <rPr>
        <sz val="10"/>
        <rFont val="Times New Roman"/>
        <family val="1"/>
        <charset val="186"/>
      </rPr>
      <t xml:space="preserve">
Finansējums apakšprogrammā 07.01.00 "Nodarbinātības valsts aģentūras darbības nodrošināšana" nepieciešams, lai nodrošinātu nepieciešamo portatīvo datoru iegādi NVA darbiniekiem attālinātā darba veikšanai saistībā ar  COVID- 19 ierobežojumu ievērošanu .</t>
    </r>
  </si>
  <si>
    <r>
      <rPr>
        <u/>
        <sz val="10"/>
        <rFont val="Times New Roman"/>
        <family val="1"/>
        <charset val="186"/>
      </rPr>
      <t xml:space="preserve">Prognozētā neapguve nepieciešama citu labklājības nozarē prioritāru neatliekamu pasākumu finansēšanai. </t>
    </r>
    <r>
      <rPr>
        <sz val="10"/>
        <rFont val="Times New Roman"/>
        <family val="1"/>
        <charset val="186"/>
      </rPr>
      <t xml:space="preserve">
Finansējums 44 328 euro apakšprogrammai 97.01.00 "Labklājības nozares vadība un politikas plānošana" nepieciešams, lai Valsts sociālās aprosināšanas aģentūra realizētu likuma „Par valsts sociālo apdrošināšanu” 20.4 panta prasību par minimālo obligāto iemaksu aprēķināšanu Valsts sociālās politikas monitoringa informācijas sistēmā (turpmāk – SPOLIS), ir jāveic izstrādes darbi sistēmas datu apkopošanai un datu nodošanas mehānisma izstrādei izmantojot Datu izplatīšanas tīklu. 
Kopējā darbietilpība ir 1 050 cilvēkstundas. Vienas cilvēkstundas izmaksas ir 34,89 euro. Kopējās izmaksas ir 1 050x34,89 euro*1,21 (PVN) = 44 327,75 euro.
</t>
    </r>
  </si>
  <si>
    <t xml:space="preserve">Izdevumu ekonomija VSAA programmatūras izstrādei, kas bija plānota prioritārā pasākuma "Atbalsts minimālo ienākumu palielināšanai" ieviešanai, saistībā ar to, ka faktiskā darbietilpība izmaiņu ieviešanai bija mazāka kā plānots.
Tika plānots, ka ieviešanai 2021.gadā nepieciešamas 535 c/d, t.i., 535c/dx471,90 euro = 252 467 euro. Savukārt, faktiskā darbietilpība ir 518,88 c/d, t.i., 518,88c/dx471,90 euro = 244 860 euro. </t>
  </si>
  <si>
    <r>
      <rPr>
        <u/>
        <sz val="10"/>
        <rFont val="Times New Roman"/>
        <family val="1"/>
        <charset val="186"/>
      </rPr>
      <t>Prognozētā neapguve nepieciešama citu labklājības nozarē prioritāru neatliekamu pasākumu finansēšanai.</t>
    </r>
    <r>
      <rPr>
        <sz val="10"/>
        <rFont val="Times New Roman"/>
        <family val="1"/>
        <charset val="186"/>
      </rPr>
      <t xml:space="preserve"> 
Finansējums  apakšprogrammai 97.02.00 "Nozares centralizēto funkciju izpilde" nepieciešams Pašvaldību sociālās palīdzības un sociālo pakalpojumu administrēšanas  lietojumprogrammas (SOPA) un Valsts sociālās politikas monitoringa informācijas sistēmas (SPOLIS) datu apmaiņas risinājumu nodrošināšanai - darbietilpība ir 10.23 cilvēkstundas*60 euro+PVN21% =742.70 euro (noapaļojot 743 euro).</t>
    </r>
  </si>
  <si>
    <t>05.01.00 "Sociālās rehabilitācijas valsts programmas"</t>
  </si>
  <si>
    <t xml:space="preserve">Izdevumu ekonomija asistenta pakalpojuma pašvaldībās nodrošināšanai. Jaunais tiesiskais regulējums par asistenta pakalpojuma nodrošināšanu pēc jaunajiem nosacījumiem stājās spēkā 2021.gada 1.jūlijā. Savukārt personām, kurām asistenta pakalpojums bija piešķirts līdz Ministru kabineta 2021.gada 18.maija noteikumu Nr.316 “Noteikumi par asistenta, pavadoņa un aprūpes pakalpojumu personām ar invaliditāti”  spēkā stāšanās dienai, ir tiesības asistenta pakalpojumu izmantot saskaņā ar Ministru kabineta 2012. gada 18. decembra noteikumiem Nr. 942 "Kārtība, kādā piešķir un finansē asistenta pakalpojumu pašvaldībā, augstskolā un koledžā" un noslēgto līgumu par asistenta pakalpojuma sniegšanu līdz sociālā dienesta pieņemtā lēmuma par asistenta pakalpojuma piešķiršanu darbības perioda beigām, bet ne ilgāk kā līdz 2021. gada 31. decembrim. Tādejādi personām, kurām asistenta pakalpojums piešķirts līdz jaunā tiesiskā regulējuma spēkā stāšanās dienai, asistenta pakalpojumu ir iespējams saņemt līdzšinējā kārtībā un personas pakāpeniski tiek ietvertas jaunajā pakalpojuma nodrošināšanas modelī, tādejādi nodrošinot tiesiskās paļāvības principa ievērošanu. 
 Pārejas periodā no 01.07.2021. līdz 31.12.2021. gan pašvaldību sociālie dienesti, gan asistenta pakalpojuma saņēmēji un viņu asistenti pielāgojas jaunajam tiesiskajam regulējumam, jo būtiski ir mainīti asistenta pakalpojuma piešķiršanas un nodrošināšanas principi, pārejot no pakalpojuma stundu skaita izlietojuma individuālas vērtēšanas un kontroles uz konstantu stundu skaitu mēnesī, ko persona var izmantot atbilstoši saviem ieskatiem. 
2021.gada augustā jauno asistenta pakalpojuma piemērēšanas kārtību izmantojušas 3 552 personas no kopumā aptuveni 9 500 asistentiem. 
LM prognozē, ka  visām personām 2022.gadā pārejot uz jauno asistenta pakalpojuma nodrošināšanas kārtību, kā arī pašvaldību sociālajiem dienestiem pielāgojoties jaunā tiesiskā regulējuma piemērošanai, izmantoto asistenta pakalpojuma stundu skaits palielināsies, atbilstoši iepriekš prognozētajam. 
</t>
  </si>
  <si>
    <t>Veicot 2021.gadā piešķirtā finansējuma sadalījumu pedagogu zemākās samaksas paaugstināšanai no 790 euro līdz 830 euro, KM konstatēja, ka faktiskais papildu nepieciešamais finansējums KM padotībā esošajās profesionālajās vidusskolās pedagogu zemākās samaksas paaugstināšanai līdz 830 euro ir mazāks nekā sākotnēji plānotais.   Kultūras ministrija ierosina šo finansējumu novirzīt: 35 549 euro Vēsturisko zemju sekretatiāta izveides izmaksām 2021.gadā;  151 739  euro JVLMA interneta padeves, fasādes renovācijas un pagrabstāva telpu ventilācijas tīklu projektu izstrādēm nepieciešamo finansējumu;  59 625 euro kā LKK darbības nodrošināšanai, t.sk. ugunsgrēka trauksmes sistēmas ieviešanai, remontdarbiem pēc VUGD atzinuma; 8000 euro Staņislava Broka Daugavpils Mūzikas vidusskolas kamerzāles krēslu nomaiņai; 220 087 euro KM vidusskolu datorehnikas iegādei (vismaz 183 datoru iegāde) kvalitatīva mācību procesa nodrošināšanai ņemot vērā nestabilo Covid - 19 situāciju.</t>
  </si>
  <si>
    <t>Latvijas Nacionālais arhīvs</t>
  </si>
  <si>
    <t>Saskaņā ar MK 18.08.2020 sēdes Nr.49 protokollēmuma 12.7 punktu "nomas attiecību nodrošināšanai (Daugavpilī, Komandanta ielaa 9 un Rīgā, Skandu ielā 14)".</t>
  </si>
  <si>
    <t>Pulkas ielas uzturēšana</t>
  </si>
  <si>
    <t>Pulkas ielas uzturēšanas izmaksas</t>
  </si>
  <si>
    <t>Ņemot vērā pēdējos Pulka ielas uzturēšanas rēķinus veidojas līdzekļu ekonomija, kas skaidrojama ar to ka Covid 19 apstākļos liela daļa darbinieku strādāja attālināti un silto pavasari, kad ietaupījās ēkas uzturēšanas izmaksas. Kultūras ministrija ierosina 17 859 euro novirzīt PIKC "Rīgas Dizaina un mākslas vidusskola" piekļuves kontroles sistēmas izveidei 14 963 euro un 2 896 euro prototipēšanas darbnīcu aprīkojuma iepirkuma specifikācijas izstrādei un 22 141 euro Latvijas Etnogrāfiskā brīvdabas muzeja eksponātēku elektrosistēmu sakārtošanai un remontdarbu veikšanai.</t>
  </si>
  <si>
    <t>Apakšprogramma 25.02.00 "Valsts kultūrkapitāla fonda programmu un projektu konkursi"</t>
  </si>
  <si>
    <t>Valsts kultūrkapitāla fonda (VKKF) stiprināšana (jaunrades stipendijas,  teātru repertuāra  daudzveidība)</t>
  </si>
  <si>
    <t xml:space="preserve">Atlikums izveidojies ņemot vērā, ka Covid - 19 ietekmē nevarēja notikt klātienes kultūras pasākumi  un nevarēja sasniegt plānotos nevalstisko teātru daudzveidības plānoto pasākumus skaitu. VKKF padome ierosina šo neizlietoto finansējumu pārvirzīt kārtējam projektu konkursam. </t>
  </si>
  <si>
    <t>33.00.00 "Aizsardzības īpašumu pārvaldīšana"</t>
  </si>
  <si>
    <t>Plānoto darbu izpildes izdevumu samazinājums</t>
  </si>
  <si>
    <t>Finansējums (kārtējie izdevumi) nepieciešams programmas ietvaros. Izdevumu palielinājums precēm un pakalpojumu izdevumiem 500 000 euro apmērā, lai nodrošinātu nekustamo īpašumu pieaugošo apsaimniekošanas izdevumu segšanu, ko ietekmē komunālo maksājumu cenu pieaugums. Minētais izdevumu palielinājums kārtējos izdevumos neradīs ietekmi uz turpmākajiem gadiem noteikto maksimāli pieļaujamo izdevumu apjomu.</t>
  </si>
  <si>
    <t>Par neatliekamiem stacionāra pakalpojumiem bija gala norēķini 2 642 141 euro par 2020.gada decembrī sniegtajiem pakalpojumiem. Prognozēts, ka 2021.gadā sniegto  pakalpojumu izpilde  sasniegs  337 183 931 euro. Līdz gada beigām norēķinu apjoms par 11 mēnešiem un daļēja priekšapmaksa prognozēta 334 541 691 euro. Prognozētā ekonomija ir 1 255 868 euro (338 439 700-2 642 141-334 541 691)</t>
  </si>
  <si>
    <t>45.01.00 "Veselības aprūpes finansējuma administrēšana un ekonomiskā novērtēšana"</t>
  </si>
  <si>
    <t>Atlīdzība 48 500 euro,
preces un pakalpojumi 358 000 euro
(t.sk. ekonomija no izdevumu kompensācijām par dienestu ārvalstīs (šobrīd mazāks ģimenes locekļu skaits))</t>
  </si>
  <si>
    <t>140 tūkst. euro Valsts un pašvaldību institūciju amatpersonu un darbinieku atlīdzības likuma 16.panta otrajā daļā noteiktai atlīdzībai;
64 tūkst. euro ministrijas un pārstāvniecību telpu, drošības sistēmu un materiāltehniskajam nodrošinājumam;
50 tūkst. euro ASV domnīcas iniciatīvai</t>
  </si>
  <si>
    <r>
      <t>Prognozēta ekonomija izdevumiem pabalstam personai ar invaliditāti, kurai nepieciešama īpaša kopšana 922 916</t>
    </r>
    <r>
      <rPr>
        <i/>
        <sz val="10"/>
        <rFont val="Times New Roman"/>
        <family val="1"/>
        <charset val="186"/>
      </rPr>
      <t xml:space="preserve"> euro </t>
    </r>
    <r>
      <rPr>
        <sz val="10"/>
        <rFont val="Times New Roman"/>
        <family val="1"/>
        <charset val="186"/>
      </rPr>
      <t xml:space="preserve">apmērā un izdevumiem bērna kopšanas pabalstam un piemaksai pie bērna kopšanas pabalsta un vecāku pabalsta par dvīņiem vai vairākiem vienās dzemdībās dzimušiem bērniem 2 454 259 </t>
    </r>
    <r>
      <rPr>
        <i/>
        <sz val="10"/>
        <rFont val="Times New Roman"/>
        <family val="1"/>
        <charset val="186"/>
      </rPr>
      <t>euro</t>
    </r>
    <r>
      <rPr>
        <sz val="10"/>
        <rFont val="Times New Roman"/>
        <family val="1"/>
        <charset val="186"/>
      </rPr>
      <t xml:space="preserve"> (sasitībā ar to, ka  pabalsta saņēmēju skaits nesasniegs plānoto par 1 549 personām vidēji mēnesī).</t>
    </r>
  </si>
  <si>
    <t>EKK 2111 - iekšzemes mācību, darba un dienesta komandējumi, darba braucieni - dienas nauda - 268 euro
EKK 2121 - ārvalstu komandējumi/dienas nauda - 2000 euro
EKK 2122 - ārvalstu komandējumi/pārējie komandējumu izdevumi - 4000 euro
EKK 2235 - Izdevumi par saņemtajiem mācību pakalpojumiem - 3000 euro</t>
  </si>
  <si>
    <t>21.13.00 "Nozares vides projekti"</t>
  </si>
  <si>
    <r>
      <t xml:space="preserve">Atbilstoši 11.10.2021. Latvijas vides aizsardzības fonda padomes protokolam Nr.10 valsts budžeta apakšprogrammas 21.13.00 "Nozares vides projekti" līdzekļu ekonomija līdz 2021.gada beigām sastāda 45 611,00 EUR.
08.10.2021. VRAA LVAFA ir saņemts kārtējais VARAM Pasākumu pieteikumu prioritārais saraksts (VARAM  Reģ.Nr.1-132/8965) ar vienu jauno pasākumu pieteikumu no VARAM VAD par 12 000 EUR. Šo jautājumu ir ieplānots izskatīt nākamajā FP sēde, kurā tika plānotā oktobra pēdējā nedēļā.
Pēc šīs aktivitātes apstiprināšanas prognozētais atlikums apakšprogrammā “Nozares vides projekti” sastādīs </t>
    </r>
    <r>
      <rPr>
        <b/>
        <sz val="10"/>
        <color theme="1"/>
        <rFont val="Times New Roman"/>
        <family val="1"/>
        <charset val="186"/>
      </rPr>
      <t>33 611 EUR</t>
    </r>
    <r>
      <rPr>
        <sz val="10"/>
        <color theme="1"/>
        <rFont val="Times New Roman"/>
        <family val="1"/>
        <charset val="186"/>
      </rPr>
      <t xml:space="preserve"> = (45 611,00 EUR - 12 000,00 EUR).
</t>
    </r>
  </si>
  <si>
    <r>
      <t>Nepieciešama EKK pārdale VPVB budžeta programmas 23.02.00. ietvaros:</t>
    </r>
    <r>
      <rPr>
        <u/>
        <sz val="10"/>
        <color theme="1"/>
        <rFont val="Times New Roman"/>
        <family val="1"/>
        <charset val="186"/>
      </rPr>
      <t xml:space="preserve"> </t>
    </r>
    <r>
      <rPr>
        <sz val="10"/>
        <color theme="1"/>
        <rFont val="Times New Roman"/>
        <family val="1"/>
        <charset val="186"/>
      </rPr>
      <t>Samazināti 3 410 euro preču un pakalpojumu izdevumi (2000 kods) biroja preču iegādei, novirzot  apakšprogrammas ietvaros pamatkapitāla veidošanas izdevumiem (5000 kods) portatīvo datoru iegādei, lai veiktu Vides pārraudzības valsts biroja novecojošās datortehnikas nomaiņu, t.sk. attālināto darbu nodrošināšanai.
VPVB šobrīd līdz 2021.gada beigām prognozē 2 440 euro ekonomiju saistībā ar komandējumu un darba braucienu izdevumiem,  jo sanāksmes notikušas un plāno notikt elektroniskajā vidē.</t>
    </r>
  </si>
  <si>
    <t xml:space="preserve">Pārējos valsts budžeta uzturēšanas izdevumu transfertos pašvaldībām (7460 kods) izveidojies līdzekļu atlikums atbilstoši pašvaldību iesniegtajiem pārskatiem saskaņā ar MK noteikumiem Nr.577. </t>
  </si>
  <si>
    <t>Līdz gada beigām prognozēta ekonomija 10 000 euro, kas bija paredzēta ekspertiem (2000 kods).</t>
  </si>
  <si>
    <t>Pasākums "'Uzturēšanas izdevumu transferti pašvaldībām likuma "Par zemes privatizāciju lauku apvidos"prasību izpildei"</t>
  </si>
  <si>
    <t>Izpilde 9 mēnešos sastāda 0  euro. Līdz gada beigām prognozēta ekonomija 10 000 euro,  ņemot vērā, ka pašvaldību finansējuma pieprasījumi ir par ļoti mazām summām.</t>
  </si>
  <si>
    <r>
      <rPr>
        <b/>
        <sz val="10"/>
        <rFont val="Times New Roman"/>
        <family val="1"/>
        <charset val="186"/>
      </rPr>
      <t xml:space="preserve">Nepieciešama EKK pārdale VRAA budžeta ietvaros: samazināti izdevumi precēm un pakalpojumiem (2000 kods) 17 255 </t>
    </r>
    <r>
      <rPr>
        <b/>
        <i/>
        <sz val="10"/>
        <rFont val="Times New Roman"/>
        <family val="1"/>
        <charset val="186"/>
      </rPr>
      <t xml:space="preserve">euro </t>
    </r>
    <r>
      <rPr>
        <b/>
        <sz val="10"/>
        <rFont val="Times New Roman"/>
        <family val="1"/>
        <charset val="186"/>
      </rPr>
      <t>apmērā</t>
    </r>
    <r>
      <rPr>
        <sz val="10"/>
        <rFont val="Times New Roman"/>
        <family val="1"/>
        <charset val="186"/>
      </rPr>
      <t xml:space="preserve"> Elektroniskās iepirkumu sistēmas e-izziņu/e-konkursu lietotāju klātienes apmācību semināru nodrošināšanai, </t>
    </r>
    <r>
      <rPr>
        <b/>
        <sz val="10"/>
        <rFont val="Times New Roman"/>
        <family val="1"/>
        <charset val="186"/>
      </rPr>
      <t xml:space="preserve">novirzot pasākuma ietvaros  17 255 </t>
    </r>
    <r>
      <rPr>
        <b/>
        <i/>
        <sz val="10"/>
        <rFont val="Times New Roman"/>
        <family val="1"/>
        <charset val="186"/>
      </rPr>
      <t>euro</t>
    </r>
    <r>
      <rPr>
        <b/>
        <sz val="10"/>
        <rFont val="Times New Roman"/>
        <family val="1"/>
        <charset val="186"/>
      </rPr>
      <t xml:space="preserve"> pamatkapitāla veidošanas izdevumiem (5000 kods), </t>
    </r>
    <r>
      <rPr>
        <sz val="10"/>
        <rFont val="Times New Roman"/>
        <family val="1"/>
        <charset val="186"/>
      </rPr>
      <t>lai  nodrošinātu esošā interaktīvā Elektronisko iepirkumu sistēmas apmācību risinājuma funkcionalitāti, kas veicinātu  lietotāju apmācības attālināti noslēgtā aktualizācijas iepirkuma līguma Nr. VRAA/2021/19 ietvaros.</t>
    </r>
  </si>
  <si>
    <t>Ietaupīti iekārtu, inventāra remonta izdevumi, biroja un saimniecības preču iegādes izdevumi, jo nodarbinātie savus pienākumus veic attālināti. 
Netiks veikts maksātnespējas procesa administratoru rindas audits, transportlīdzekļu nomas maksas izdevumu samazinājums</t>
  </si>
  <si>
    <t>Plānota pārdale apakšprogrammas 06.03.00 "Maksātnespējas procesa pārvaldība" ievaros portatīvo datoru iegādei, attālinātā darba nodrošināšanai (12 gab. * 1 600 euro)</t>
  </si>
  <si>
    <r>
      <t xml:space="preserve">Ierosināts pārdalīt sava budžeta ietvaros, euro, </t>
    </r>
    <r>
      <rPr>
        <b/>
        <i/>
        <sz val="10"/>
        <rFont val="Times New Roman"/>
        <family val="1"/>
        <charset val="186"/>
      </rPr>
      <t>euro</t>
    </r>
  </si>
  <si>
    <t>Prognozētā valsts pamatbudžeta līdzekļu ekonomija izdevumiem no dotācijas no vispārējiem ieņēmumiem, kuru iespējams pārdalīt uz budžeta resora “74.Gadskārtējā valsts budžeta izpildes procesā pārdalāmais finansējums” programmu 02.00.00 “Līdzekļi neparedzētiem gadījumiem”</t>
  </si>
  <si>
    <t>Prognozētā valsts budžeta līdzekļu ekonomija, kuru ierosināts pārdalīt resoram apstiprinātā budžeta ietvaros</t>
  </si>
  <si>
    <t>2.pielikums</t>
  </si>
  <si>
    <t>1.pielikums</t>
  </si>
  <si>
    <t>Latvijas vides aizsardzības fonda projekti</t>
  </si>
  <si>
    <t>Plānota līdzekļu pārdale uz programmu  97.00.00 "Nozaru vadība un politikas plānošana" euro, lai nodrošinātu 2021.gada prioritārā pasākuma "Pieminekļa uzstādīšana latviešu brīvības cīnītājam Gunāram Astram" pabeigšanu, nodrošinot pieminekļa uzstādīšanas būvdarbus un pieminekļa laukuma labiekārtošanu Rīgā, Tērbatas iela 2 A, kā arī svinīgos pasākumus par godu Gunāra Astras 90 gadu jubilejas gadam.</t>
  </si>
  <si>
    <t xml:space="preserve"> 03.02.00 "Apgabaltiesas un rajona (pilsētas) tiesas"</t>
  </si>
  <si>
    <t>Atlīdzības izdevumi (1000 kods) 357 300 euro apmērā samazināti, jo saistībā ar tiesnešu amata vietu vakancēm un tiesu darbinieku amata vietu periodiskām vakancēm ir izveidojies finanšu līdzekļu atlikums</t>
  </si>
  <si>
    <t>Plānota pārdale apakšprogrammas  03.02.00 "Apgabaltiesas un rajona (pilsētas) tiesas" ietvaros - preču un pakalpojumu izdevumi (2000 kods) 20 000 euro apmērā palielināti, lai nodrošinātu 220 portatīvo datoru konfigurēšana, nogādāšana tiesā un lietotāja datu pārcelšanu.
- Kapitālie izdevumi (5000 kods) 337 300 euro apmērā palielināti, lai veiktu 220 portatīvo datoru iegādi, lai nodrošinātu   attālinātā darba iespējas, ja darba specifika to pieļauj, Šobrīd tiesām ir piešķirti piešķirti 1023 portatīvie datori (skaitot no 2014.gada), bet kopējais tiesās strādājošo skaits pārsniedz 2000. Vienlaikus 194 datori jau ir vecāki par 4 gadiem, kas rada risku, ka pilnvērtīga attālinātā darba veikšana ar tiem nebūs iespējama.</t>
  </si>
  <si>
    <t>Prognozētā līdzekļu neapguve un ekonomija valsts budžeta pamatfunkciju programmās/ apakšprogrammās 2021.gadā</t>
  </si>
  <si>
    <t>Informatīvajam ziņojumam "Par prognozēto līdzekļu neapguvi un ekonomiju valsts budžeta pamatfunkciju programmās/ apakšprogrammās 2021.gadā"</t>
  </si>
  <si>
    <t>3.pielikums</t>
  </si>
  <si>
    <t>Plānots novirzīt CSP IT problēmu risināšanai un to izdevumu segšanai.</t>
  </si>
  <si>
    <t>26.01.00 "Iekšējais tirgus un patērētāju tiesību aizsardzība"</t>
  </si>
  <si>
    <t>Ņemot vērā izmaiņas informācijas sistēmu attīstībā, programmētāju noslodzi un nepieejamību, nebūs iespējams izmantot  visu finansējumu, kas paredzēts informācijas sistēmas attīstībai.</t>
  </si>
  <si>
    <t>29.06.00 "Enerģētikas jautājumu administrēšana"</t>
  </si>
  <si>
    <t>Sakarā ar kadru mainību un amata vietu nenokomplektēšanu, ekonomija atlīdzībā</t>
  </si>
  <si>
    <t>Iespējamā neizpilde saistīta ar vietējā tūrisma veicināšanas pasākumiem.
Paredzētais TV raidījuma projekts sākotnēji bija plānots 2021.gada ietvaros, bet sakarā ar izmaiņām TV programmas plānojumā, sadalīsies 2021.gada beigās un 2022.gada sākumā, gala maksājums jāveic 2022.gadā.</t>
  </si>
  <si>
    <t xml:space="preserve">Pārvērtējot 2021.gada prioritātes, uz 2022.gadu atlikta mobilo plauktu iegāde un portatīvo datoru iegāde.
Mobilo plauktu iegādei tika plānoti 18 029 euro, iegāde atlikta uz 2022.gadu.                                                                                           Portatīvo datoru iegādei tika plānoti 126 361 euro (tika plānots iegādāties 131 portatīvo datoru, viena datora cena vidēji 965 euro), iegāde atlikta uz 2022.gadu.
</t>
  </si>
  <si>
    <t>Pārvērtējot 2021.gada prioritātes, uz 2022.gadu atlikta mobilo plauktu iegāde un portatīvo datoru iegāde.
Mobilo plauktu iegādei tika plānoti 18 029 euro, iegāde atlikta uz 2022.gadu.                                                                                           Portatīvo datoru iegādei tika plānoti 126 361 euro (tika plānots iegādāties 131 portatīvo datoru, viena datora cena vidēji 965 euro), iegāde atlikta uz 2022.gadu.</t>
  </si>
  <si>
    <r>
      <rPr>
        <u/>
        <sz val="10"/>
        <rFont val="Times New Roman"/>
        <family val="1"/>
        <charset val="186"/>
      </rPr>
      <t xml:space="preserve">Prognozētā neapguve nepieciešama citu labklājības nozarē prioritāru neatliekamu pasākumu finansēšanai. </t>
    </r>
    <r>
      <rPr>
        <sz val="10"/>
        <rFont val="Times New Roman"/>
        <family val="1"/>
        <charset val="186"/>
      </rPr>
      <t xml:space="preserve">
Finansējums  apakšprogrammai 04.05.00 "Valsts sociālās apdrošināšanas aģentūras speciālais budžets" nepieciešams:
</t>
    </r>
    <r>
      <rPr>
        <b/>
        <i/>
        <sz val="10"/>
        <rFont val="Times New Roman"/>
        <family val="1"/>
        <charset val="186"/>
      </rPr>
      <t xml:space="preserve"> - 75 491 euro</t>
    </r>
    <r>
      <rPr>
        <sz val="10"/>
        <rFont val="Times New Roman"/>
        <family val="1"/>
        <charset val="186"/>
      </rPr>
      <t xml:space="preserve"> VSAA telpu nomas papildu izdevumu segšanai, kas radušies sakarā ar telpu nomas izmaksu par 1 m2 pieaugumu. Cena 2021.gadā salīdzinot ar 2020.gadu ir palielinājusies vidēji par 4,23 euro/m2 . Plānotais telpu nomas pieaugums 2021.gadā bija 3%, bet faktiski cena vidēji palielinājās par 10%.
 - </t>
    </r>
    <r>
      <rPr>
        <b/>
        <i/>
        <sz val="10"/>
        <rFont val="Times New Roman"/>
        <family val="1"/>
        <charset val="186"/>
      </rPr>
      <t>25 294 euro</t>
    </r>
    <r>
      <rPr>
        <sz val="10"/>
        <rFont val="Times New Roman"/>
        <family val="1"/>
        <charset val="186"/>
      </rPr>
      <t xml:space="preserve"> papildus izdevumu segšanai, lai Īstenotu  COVID-19 izplatības ierobežošanas pasākumus:
- divu VPN koncentratoru (ar 400 VPN lietotāju  licencēm) ieviešanai, uzturēšanai (t.sk. konsultācijas)  un  garantijas uzturēšanai sakarā ar attālināti nodarbināto skaita pieaugumu (konsultācijas Fortinet FortiClient Enterprise Management Server servisa uzstādīšanai un ieviešanai 6 776 euro, viena gada 2 VPN koncentratoru un licenču uzturēšana 7 942 euro).
- 133 WEB kameru un 208 datoraustiņu iegādei, lai 30% no nodarbinātajiem, kas strādā attālināti, nodrošinātu savstarpējo komunikāciju  un apmācības. 133 WEB kameras (43,56 euro x 133 WEB kameras = 5 793,48 euro) un 208 datoraustiņas (22,99 euro x 208 datoraustiņas = 4 781 ,92 euro).
 - </t>
    </r>
    <r>
      <rPr>
        <b/>
        <i/>
        <sz val="10"/>
        <rFont val="Times New Roman"/>
        <family val="1"/>
        <charset val="186"/>
      </rPr>
      <t>31 500 euro</t>
    </r>
    <r>
      <rPr>
        <sz val="10"/>
        <rFont val="Times New Roman"/>
        <family val="1"/>
        <charset val="186"/>
      </rPr>
      <t xml:space="preserve">  izdevumu segšanai vēstuļu nosūtīšanai sakarā ar tarifu pieaugumu.
2020 g. gada janvārī - maijā vidējā cena vēstules nosūtīšanai bija 1,198 euro, bet 2021.gada 5 mēnešos vidējā cena ir 1,344 euro. Pieaugums par 12 %.
2021.gadā vēstuļu nosūtīšanai tika plānoti izdevumi 228 000 euro (tika plānots nosūtīt 15 850 vēstules vidēji mēnesī, piemērojot x 1,198 euro tarifu (vidējais tarifs 2020.gadā) x 12 mēneši).
2021.gadā, salīdzinot ar plānoto, tiek prognozēts VSAA pakalpojumu, kas tiek sniegti, nosūtot vēstules, pieaugums - 16 090 vēstules vidēji mēnesī. 16 090 x 1,344 euro (vidējais tarifs 2021.gadā) x 12 mēneši = 259 500 euro.
 - </t>
    </r>
    <r>
      <rPr>
        <b/>
        <i/>
        <sz val="10"/>
        <rFont val="Times New Roman"/>
        <family val="1"/>
        <charset val="186"/>
      </rPr>
      <t>42 542 euro</t>
    </r>
    <r>
      <rPr>
        <sz val="10"/>
        <rFont val="Times New Roman"/>
        <family val="1"/>
        <charset val="186"/>
      </rPr>
      <t xml:space="preserve"> izdevumu pieauguma segšanai IT uzturēšanas nodrošināšanai :
 - LTO-7 lentu iegādei VSAA esošajām lenšu bibliotēkām, jo daļa no esošajām ir fiziski nolietojušās, kā arī nepieciešamas papildus lentas lai vecos arhīvus varētu pārkopēt no vecajām LTO-6 lentām uz LTO-7 (nepieciešams iegādāties 44 LTO -7 lentas, kuras ir ietilpīgākas un kuras tehniski labāk atbilst šī brīža produkcijā izmantotajām lenšu bibliotēkām) (95,80 euro x 44 lentas = 4 216 euro)
- toneru iegādei sakarā ar apjoma un toneru veida (specifikācijas) maiņu. 
Salīdzinot ar 2020. gadu, ir palielinājies oriģinālo toneru (izmaksas augstākas nekā alternatīvajiem toneriem) skaits, kas nepieciešami 2020.gadā iegādātajiem jaunajiem printeriem). 2020.gadā nopirkto 60 jauno toneru 59X (CF259X) cenas un līdz ar to izdevumu pieaugums 131,46 euro par 1 toneri, t.i., 7 888 euro.                                                                                                                                                                                                               - citiem izdevumiem (papildus datortīkla ierīkošanas VSAA nodaļās, lai varētu izretināt darbiniekus; attālināti strādājošajiem datortehnikas nodrošinājumam – WIFI adapteri, datortīkla pačkordi; cietie diski)  ir nepieciešami papildus ~30 tūkst. euro.
 - </t>
    </r>
    <r>
      <rPr>
        <b/>
        <i/>
        <sz val="10"/>
        <rFont val="Times New Roman"/>
        <family val="1"/>
        <charset val="186"/>
      </rPr>
      <t>67 006 euro</t>
    </r>
    <r>
      <rPr>
        <sz val="10"/>
        <rFont val="Times New Roman"/>
        <family val="1"/>
        <charset val="186"/>
      </rPr>
      <t xml:space="preserve"> VSAA neatliekamā pasākuma  - Lāčplēša ielas 70A, Rīga ugunsdzēsības sistēmas darbības atjaunošanas nodrošināšana.
Ugunsdzēsības sistēmas darbības atjaunošanas izmaksās ir iekļauta automātiskās ugunsdrošības signalizācijas sistēmas atjaunošana ar vizualizācijas programmnodrošinājumu un nolietotās ugunsdrošības signalizācijas sistēmas demontāža, tajā skaitā:
- ugunsdrošības sistēmas projekta izstrādei ~840 euro;
- ugunsdrošības panelis un tā uzstādīšana ~1 350 euro;
- vizualizācijas programnodrošinājums ~2 600 euro;
- ugunsdrošības akumulatoru, detektoru, sirēnu, pogu un kabeļu izbūve ~58 416 euro;
- esošo iekārtu demontāža, utilizācija, pārējie izdevumi  ~3 800 euro.
</t>
    </r>
  </si>
  <si>
    <t>PAVISAM KOPĀ:</t>
  </si>
  <si>
    <t>PAVISAM - KOPĀ:</t>
  </si>
  <si>
    <t xml:space="preserve">Iespējamā neizpilde saistīta ar faktiski mazāku dotācijas nepieciešamību energoietilpīgo apstrādes rūpniecības uzņēmumiem </t>
  </si>
  <si>
    <t>Ierosinām  finansējumu novirzīt LNG, lai KM izveidotu Start Up vidi Kronvalda bulvārī</t>
  </si>
  <si>
    <r>
      <rPr>
        <u/>
        <sz val="10"/>
        <rFont val="Times New Roman"/>
        <family val="1"/>
        <charset val="186"/>
      </rPr>
      <t xml:space="preserve">Prognozētā neapguve nepieciešama citu labklājības nozarē prioritāru neatliekamu pasākumu finansēšanai.
</t>
    </r>
    <r>
      <rPr>
        <b/>
        <sz val="10"/>
        <rFont val="Times New Roman"/>
        <family val="1"/>
        <charset val="186"/>
      </rPr>
      <t>- 1 447 470 euro</t>
    </r>
    <r>
      <rPr>
        <sz val="10"/>
        <rFont val="Times New Roman"/>
        <family val="1"/>
        <charset val="186"/>
      </rPr>
      <t xml:space="preserve"> apakšprogrammai 05.01.00 "Sociālās rehabiliācijas valsts programmas" nepieciešams VSIA "Nacionālais rehabilitācijas centrs "Vaivari"" tehnisko palīglīdzekļu nodrošināšanai - rindas pēc TP mazināšanai, tai skaitā iekārtām ilgstošai skābekļa terapijai ārpus ārstniecības iestādes (skābekļa koncentratori). Par papildu finansējumu 2021. gadā tiks nodrošinātas 1380 personas ar TPL (kopā izsniegti 1914 TPL vienību), kā arī vidēji mēnesī 115 personas nodrošinātas ar iekārtu ilgstošai skābekļa terapijai ārpus ārstniecības iestādes (skābekļa koncentratoru);
</t>
    </r>
    <r>
      <rPr>
        <b/>
        <sz val="10"/>
        <rFont val="Times New Roman"/>
        <family val="1"/>
        <charset val="186"/>
      </rPr>
      <t>- 255 916 euro</t>
    </r>
    <r>
      <rPr>
        <sz val="10"/>
        <rFont val="Times New Roman"/>
        <family val="1"/>
        <charset val="186"/>
      </rPr>
      <t xml:space="preserve"> finansējums </t>
    </r>
    <r>
      <rPr>
        <u/>
        <sz val="10"/>
        <rFont val="Times New Roman"/>
        <family val="1"/>
        <charset val="186"/>
      </rPr>
      <t>apakšprogrammai 05.37.00</t>
    </r>
    <r>
      <rPr>
        <sz val="10"/>
        <rFont val="Times New Roman"/>
        <family val="1"/>
        <charset val="186"/>
      </rPr>
      <t xml:space="preserve"> "Sociālās integrācijas valsts aģentūras administrēšana un profesionālās un sociālās rehabilitācijas pakalpojumu nodrošināšana" nepieciešams ugunsdrošības sistēmas izbūvei un atjaunošanai, tai skaitā: 195 537,68 euro ugunsgrēka signalizācijas sistēmas izbūve Jūrmalā, Dubultu prospektā 71 un Līgatnes ielā 5, 26 701,77 euro  ugunsgrēka signalizācijas sistēmas atjaunošana Jūrmalā, Dubultu prospektā 59, Amulas ielā 6 un Slokas ielā 61, 15 595,50 euro ugunsgrēka balss izziņošanas sistēmas atjaunošana Jūrmalā, Slokas ielā 68, 18 080,79 euro automātiskās balss ugunsgrēka izziņas sistēmas remontdarbi Jūrmalā, Dubultu prospektā 71. (VSIA”Šampētera nams” Vizuālās pārbaudes akts sagatavots 2020. gada 17.decembrī un VSIA”Šampētera nams” 26.03.2021 vēstule Nr.1-15/46 “Par ugunsdrošības sistēmām”);
- </t>
    </r>
    <r>
      <rPr>
        <b/>
        <sz val="10"/>
        <rFont val="Times New Roman"/>
        <family val="1"/>
        <charset val="186"/>
      </rPr>
      <t>863 484 euro</t>
    </r>
    <r>
      <rPr>
        <sz val="10"/>
        <rFont val="Times New Roman"/>
        <family val="1"/>
        <charset val="186"/>
      </rPr>
      <t xml:space="preserve"> finansējums </t>
    </r>
    <r>
      <rPr>
        <u/>
        <sz val="10"/>
        <rFont val="Times New Roman"/>
        <family val="1"/>
        <charset val="186"/>
      </rPr>
      <t>apakšprogrammai 05.03.00</t>
    </r>
    <r>
      <rPr>
        <sz val="10"/>
        <rFont val="Times New Roman"/>
        <family val="1"/>
        <charset val="186"/>
      </rPr>
      <t xml:space="preserve"> "Aprūpe valsts sociālās aprūpes institūcijās" nepieciešams VSAC, lai nodrošinātu : 
- 98 781.50 euro - izdevumus Covid pandēmijas mazināšanai t.sk. skābekļu koncentratoru iegāde, dezinfekcijas stendu iegāde, telpu norobežojošu aizskaru iegāde, vienreizlietojamo trauku iegāde, teritorijas piekļuves vārtu uzstādīšana ar attālinātu vadību, termometri, pulsa oksiometri u.c.; 
- 81 646.50 euro - izdevumus izolatoru darbības nodrošināšanai (materiāltehniskās bāzes iegādei un nodrošināšanai t.sk., lai nodrošinātu Covid  infekcijas izplatības ierobežošanu) - funkcionālās gultas, pretizgulējuma matrači, mēbeles (galds, krēsli), baktericīdās lampas, veļas savākšanas/šķirošanas rati, uzkopšanas rati, pārnēsāšanas/pārcelšanas dēlis (aprūpei), medicīniskie aizslietņi, kāpurķēžu pacēlājs invalīdiem, mobilais pacēlājs (klientu celšanai) ; 
-120 055.26 euro - izdevumu kompensēšanu saistībā ar VSAC īstenotajiem Covid pretepidēmijas pasākumiem termometri, oksiometri, norobežojošie stendi, teststrēmeles, skābekļa koncentratori, vienreizlietojamie trauki u.c. ; 
- 563 000 euro - VSAC neatliekamu infrastruktūras sakārtošanas pasākumu nodrošināšanai (siltumtrases rekonstrukcijai, apkures katlu nomaiņa u.c.); 
</t>
    </r>
    <r>
      <rPr>
        <b/>
        <sz val="10"/>
        <rFont val="Times New Roman"/>
        <family val="1"/>
        <charset val="186"/>
      </rPr>
      <t>- 50 820 euro</t>
    </r>
    <r>
      <rPr>
        <sz val="10"/>
        <rFont val="Times New Roman"/>
        <family val="1"/>
        <charset val="186"/>
      </rPr>
      <t xml:space="preserve"> finansējums </t>
    </r>
    <r>
      <rPr>
        <u/>
        <sz val="10"/>
        <rFont val="Times New Roman"/>
        <family val="1"/>
        <charset val="186"/>
      </rPr>
      <t>apakšprogrammai 07.01.00</t>
    </r>
    <r>
      <rPr>
        <sz val="10"/>
        <rFont val="Times New Roman"/>
        <family val="1"/>
        <charset val="186"/>
      </rPr>
      <t xml:space="preserve"> "Nodarbinātības valsts aģentūras darbības nodrošināšana" nepieciešams NVA Bezdarbnieku uzskaites un reģistrēto vakanču informācijas sistēmas (BURVIS) pašapkalpošanās CV un vakanču portāla (https://cvvp.nva.gov.lv) dizaina un lietojamības pilnveidošanai, uzlabojot lietotāja pieredzi un portāla funkcionalitāti, tai skaitā portālu pielāgojot lietošanai cilvēkiem ar īpašām vajadzībām. Uzlabojumi paredzēti, lai veicinātu pašapkalpošanās iespēju izmantošanu darba devējiem un darba meklētājiem, tostarp CV un vakanču iesniegšanu un piemeklēšanu (t.sk. reemigrācijas veicināšanas kontekstā), kā arī pieteikšanos NVA pakalpojumu saņemšanai. Jebkura attālināta pakalpojuma pieejamība mazina Covid izplatību.
Kopējā darbietilpība ir 1 050 cilvēkstundas. Vienas cilvēkstundas izmaksas ir 40 euro. Kopējās izmaksas ir 1 050x40 euro*1,21 (PVN) = 50 820 euro;
</t>
    </r>
    <r>
      <rPr>
        <b/>
        <sz val="10"/>
        <rFont val="Times New Roman"/>
        <family val="1"/>
        <charset val="186"/>
      </rPr>
      <t>- 499 112 euro</t>
    </r>
    <r>
      <rPr>
        <sz val="10"/>
        <rFont val="Times New Roman"/>
        <family val="1"/>
        <charset val="186"/>
      </rPr>
      <t xml:space="preserve"> finansējums </t>
    </r>
    <r>
      <rPr>
        <u/>
        <sz val="10"/>
        <rFont val="Times New Roman"/>
        <family val="1"/>
        <charset val="186"/>
      </rPr>
      <t>apakšprogrammai  05.01.00</t>
    </r>
    <r>
      <rPr>
        <sz val="10"/>
        <rFont val="Times New Roman"/>
        <family val="1"/>
        <charset val="186"/>
      </rPr>
      <t xml:space="preserve"> "Sociālās rehabiliācijas valsts programmas" nepieciešams sociālajai rehabilitācijai neredzīgām, vājredzīgām, nedzirdīgām un vājdzirdīgām personām:
-  270 898 euro Latvijas Nedzirdīgo savienībai rindu mazināšanai;
-  228 214 euro  Latvijas Neredzīgo biedrībai rindu mazināšanai.
</t>
    </r>
  </si>
  <si>
    <r>
      <rPr>
        <u/>
        <sz val="10"/>
        <rFont val="Times New Roman"/>
        <family val="1"/>
        <charset val="186"/>
      </rPr>
      <t>Prognozētā neapguve nepieciešama citu labklājības nozarē prioritāru neatliekamu pasākumu finansēšanai</t>
    </r>
    <r>
      <rPr>
        <sz val="10"/>
        <rFont val="Times New Roman"/>
        <family val="1"/>
        <charset val="186"/>
      </rPr>
      <t xml:space="preserve">.
</t>
    </r>
    <r>
      <rPr>
        <b/>
        <sz val="10"/>
        <rFont val="Times New Roman"/>
        <family val="1"/>
        <charset val="186"/>
      </rPr>
      <t>- 2 617 690 euro</t>
    </r>
    <r>
      <rPr>
        <sz val="10"/>
        <rFont val="Times New Roman"/>
        <family val="1"/>
        <charset val="186"/>
      </rPr>
      <t xml:space="preserve"> finansējums apakšprogrammai 05.01.00 "Sociālās rehabiliācijas valsts programmas" nepieciešams rindas pēc tehniskajiem palīglīdzekļiem mazināšanai, piešķirot finansējumu VSIA "Nacionālais rehabilitācijas centrs "Vaivari"" tehnisko palīglīdzekļu nodrošināšanai, Latvijas Nedzirdīgo savienībai rindas pēc surdotehnikas TP samazināšanai  un  Latvijas Neredzīgo biedrībai rindas pēc tiflotehnikas TP samazināšanai; 
</t>
    </r>
    <r>
      <rPr>
        <b/>
        <sz val="10"/>
        <rFont val="Times New Roman"/>
        <family val="1"/>
        <charset val="186"/>
      </rPr>
      <t xml:space="preserve">- 759 485 euro </t>
    </r>
    <r>
      <rPr>
        <sz val="10"/>
        <rFont val="Times New Roman"/>
        <family val="1"/>
        <charset val="186"/>
      </rPr>
      <t xml:space="preserve">finansējums apakšprogrammai 05.03.00 "Aprūpe valsts sociālās aprūpes institūcijās" VSAC nodarbināto motivēšanai (novērtēšanas prēmiju izmaksām pilnā apmērā, t.sk., lai novērtētu darbinieku ieguldījumu strādājot COVID apstākļos)  (VSAC budžetos pieejams apmēram 50% no nepieciešamā finansējuma)). 
</t>
    </r>
  </si>
  <si>
    <t xml:space="preserve">Līdzfinansējumu nodrošināšana 1., 2., 3. un 4. klašu izglītojamo ēdināšanai neatkarīgi no izglītības iestādes dibinātāja statusa. Brīvpusdienu nepagūtais finansējums 2021.gadam  galvenokārt veidojas no  ekonomijas par  skolēnu brīvlaika pagarinājumu (janvārī, februārī, oktobrī) un no pašvaldību neapgūta finansējuma ieturēšanas, izpildot Ministru kabineta 2019. gada 10. decembra noteikumi Nr. 614 “Kārtība, kādā aprēķina, piešķir un izlieto valsts budžetā paredzētos līdzekļus izglītojamo ēdināšanai” 9.1  punktu. </t>
  </si>
  <si>
    <t>IZM lūdz šo finansējumu novirzīt: 1 999 726 euro - Finansējuma (100% apmērā no izmaksu minimuma) nodrošināšanai profesionālās izglītības iestādēm un koledžām atbilstoši Ministru kabineta 2007. gada 2.oktobra noteikumiem Nr.655 „Noteikumi par profesionālās izglītības programmu īstenošanas izmaksu minimumu uz vienu izglītojamo”; 220 000 euro - Pasaules un Eiropas kausa posmu bobslejā divniekiem un skeletonā organizēšanai; 120 000 euro - Pasaules kausa posma kamaniņu sportā organizēšanai; 71 643 euro - AIC/AIKA akreditācijas funkcijai; 24 000 euro - Baltkrievu pētniekiem un lektoriem DU un ViA, kas atrodas Latvijā; 82 543 euro - finansējums augstskolu dalībai Eiropas Universitāšu iniciatīvas aliansē 2021.gadā; 4190 euro - Latvijas Sporta muzeja centrālā ūdensvada remontam, elektrības sadales skapja montāžai un arhivāra izdevumiem; 158 120 euro - IT vajadzībām, lai atbilstoši pamatnostādnēm IKT jomā un valsts IKT pārvaldības organizatoriskajam modelim arī IZM resorā turpinātu  centralizācijas procesu gan attiecībā tehniskajiem (infrastruktūras resursiem), gan informācijas sistēmām, 194 685 euro - Latvijas Jūras akadēmijas energoefektivitātes projektu īstenošanai; 300 000 euro - Ventspils Starptautiskajam Radioastronomijas centram jauna ūdeņraža māzera iegādei, 120 484 euro - Nekustamā īpašuma nodokļa palielinājuma apmaksai, saistībā ar grausta statusa piešķiršanu ēkai Vaļņu ielā 2, Rīgā.</t>
  </si>
  <si>
    <t>Prioitārais pasākums "Administratīvi teritoriālās reformas īstenošana": Valsts mērķdotācija kopīga jaunveidojamā novada pašvaldības administratīvās struktūras projekta izstrādei</t>
  </si>
  <si>
    <t>Prioitārais pasākums "Administratīvi teritoriālās reformas īstenošana"</t>
  </si>
  <si>
    <t>06.02.00 "Medicīnas vēstures muzejs"</t>
  </si>
  <si>
    <t xml:space="preserve">Izdevumiem pamatkapitāla veidošanai  (5000 kods) 10 702 euro apmērā plānota finanšu līdzekļu ekonomija. Pamatojoties uz 2020.gada 27.oktobrī sniegto tehniskās apsekošanas atzinumu ēkai Antonijas ielā 1, tika secināts, ka Paula Stradiņa Medicīnas vēstures muzeja rīcībā esošais finansējums kapitālo ieguldījumu īstenošanai 14 229 euro apmērā ir nepietiekams, lai prioritārās nepieciešamības būvniecības darbus varētu veikt racionāli un finansiāli atbildīgi. </t>
  </si>
  <si>
    <t>Līdzekļu ekonomiju 10 702 euro apmērā nepieciešams novirzīt apakšprogrammas 06.02.00 ietvaros izdevumiem precēm un pakalpojumiem (2000 kods), lai Paula Stradiņa Medicīnas vēstures muzejs nodrošinātu sekojošu preču un pakalpojumu iegādi funkciju nodrošināšanai, tai skaitā:
1) 1 896 euro apmērā muzeja krājuma priekšmetu pakošanas un glabāšanas materiālu iegādei, lai nodrošinātu Ministru kabineta 2006.gada 21.novembra noteikumu Nr.956 “Noteikumi par Nacionālo muzeju krājumu” prasību ievērošanu;
2) 999 euro apmērā aprīkojuma iegādei, kas nepieciešams Farmācijas muzeja publiskās zonas (sanitārais mezgls un muzejpedagoģiskā klase) iekārtošanai atbilstoši higiēnas un skolu jaunatnes mācību klases prasībām;
3) 7 807 euro apmērā kosmētiskajam remontam un apgaismošanas sistēmas nomaiņai muzeja galvenās ēkas (Antonijas ielā 1, Rīgā) 3. stāva izstāžu zālēm, kuru tehniskais stāvoklis vairs neatbilst Nacionālā muzeju krājuma vienību eksponēšanas nosacījumiem, bet 1970.gados uzstādītās virsgaismas vairs nefunkcionē un nav labojamas. Bez minētajiem uzlabojumiem izstāžu darbību šajā telpās nav iespējams veikt.</t>
  </si>
  <si>
    <t>39.06.00 "Tiesu medicīniskā ekspertīze"</t>
  </si>
  <si>
    <t>39.07.00 "Antidopinga politikas īstenošana"</t>
  </si>
  <si>
    <t>20.01.00 "Pārtikas drošības un veterinārmedicīnas valsts uzraudzība un kontrole"</t>
  </si>
  <si>
    <t>Līdzekļus 6 900 euro apmērā plānots novirzīt/pārdalīt uz valsts budžeta apakšprogrammu 22.02.00 "Augstākā izglītība" Latvijas Lauksaimniecības universitātes APP Agroresursu un ekonomikas institūtam zemes iegādei Viļānu novadā 2,3 ha (1,3 ha un 1,0 ha) zinātniskās darbības veikšanai, valstiski nozīmīga uzdevuma eļļas un šķiedras augu kultūru selekcijas un audzēšanas tehnoloģiju saglabāšanai un attīstīšanai Latgales reģionā, nodrošinot zinātniski pētnieciskā darba saglabāšanu un pēctecību attiecībā uz šīm kultūrām.</t>
  </si>
  <si>
    <t xml:space="preserve">Veselības ministrijai ir izveidojusies finanšu līdzekļu ekonomija no plānotajiem pasākumiem funkciju nodrošināšanai precēs un pakalpojumos EKK2000. </t>
  </si>
  <si>
    <t>19.00.00 “Valsts administrācijas skola”</t>
  </si>
  <si>
    <t>Iemaksas Ziemeļu ministru padomē.apmērs 2021. gadā ir  mazāks par plānoto.</t>
  </si>
  <si>
    <t xml:space="preserve">Valsts administrācijas skolas budžeta programmas 19.00.00. “Valsts administrācijas skola” pašu ieņēmumu plāns šī gada pirmajos desmit mēnešos tika izpildīts tikai 56,5 % apmērā, līdz ar to līdzekļi izdevumu segšanai šī gada budžetā pieejami mazākā apmērā, nekā sākotnēji plānots, tādēļ minētā apropriācijas pārdale no iemaksām vismaz daļēji nodrošinātu iestādes administratīvo pakalpojumu apmaksu. </t>
  </si>
  <si>
    <r>
      <t xml:space="preserve">Līdzekļu ekonomiju 4 158 153 </t>
    </r>
    <r>
      <rPr>
        <i/>
        <sz val="10"/>
        <rFont val="Times New Roman"/>
        <family val="1"/>
        <charset val="186"/>
      </rPr>
      <t xml:space="preserve">euro </t>
    </r>
    <r>
      <rPr>
        <sz val="10"/>
        <rFont val="Times New Roman"/>
        <family val="1"/>
        <charset val="186"/>
      </rPr>
      <t xml:space="preserve">apmērā nepieciešams novīrzīt kompensējamo medikametu iegādes izdevumu deficīta daļējai segšanai (apakšprogramma 33.03.00)
</t>
    </r>
  </si>
  <si>
    <t>Lai nodrošinātu pacientu ar retām slimībām ārstēšanu un diagnostiku, Nacionālais veselības dienests katru gadu slēdz līgumu ar SIA “Bērnu klīnisko universitātes slimnīca” (turpmāk -BKUS). Atbilstoši līgumu nosacījumiem katru gadu Nacionālais veselības dienests ir veicis norēķinus ar BKUS ikgadējā budžetā plānotā finansējuma apmērā fiksēta maksājuma veidā. BKUS veidojās reto slimību ārstēšanai un diagnostikai piešķirtā finansējuma uzkrājums, kas uz 2021.gada sākumu sasniedza 7 238 339 euro. 
Apakšprogrammai “Reto slimību ārstēšana” finansējums tiek plānots, pieņemot, ka visi apakšprogrammā iekļautie pacienti, kuri saskaņā ar spēkā esošajiem normatīvajiem aktiem ir tiesīgi saņemt valsts apmaksātus medikamentus, šos medikamentus lietos visu gadu bez pārtraukumiem. Vienlaikus ir jābūt papildus rezervei gadījumā, ja tiek diagnosticēts jauns pacients, kurš arī saskaņā ar spēkā esošajiem normatīvajiem aktiem ir tiesīgs saņemt valsts apmaksātu medikamentu no minētās apakšprogrammas. Ņemot vērā to, ka šo pacientu diagnozes ir smagas, un medikamentu lietošanu ietekmē pacientu vispārējais veselības stāvoklis,  bieži ir vērojams medikamenta lietošanas pārtraukums. Tā kā šīs apakšprogrammas medikamentu izmaksas ir ļoti augstas, tad pat īslaicīgs terapijas pārtraukums rada līdzekļu uzkrājumu.
Ņemot vērā izveidojušos finansējuma uzkrājumu, reto slimību medikamentozai ārstēšanai BKUS 2021.gadā netiek izmaksāta valsts budžeta dotācija. Reto slimību medikamentozo ārstēšanu BKUS veic, dzēšot savas uzkrātās saistības.
No uzkrātajām BKUS saistībām varētu apmaksāt kādu jaunu medikamentu reto slimību ārstēšanai, taču ņemot vērā, to, ka reto slimību medikamenti ir dārgi, finansējums pietiktu dažiem gadiem un turpmāk tam būtu nepieciešami papildu budžeta līdzekļi.
No 2021.gadā apakšprogrammai “Reto slimību ārstēšana” piešķirtās  dotācijas (5 937 934 euro)  87 560 euro apmērā tiek apmaksāta reto slimību darba koordinatoru un psihologu nodrošināšana SIA “Rīgas Austrumu klīniskā universitātes slimnīca” un  VSIA “Paula Stradiņa klīniskajā universitātes slimnīca”, pārējo neizmantoto dotāciju plānots novirzīt 5 850 374 euro ambulatorai ārstēšanai paredzēto kompensējamo medikamentu apmaksai.</t>
  </si>
  <si>
    <t>Priekšlikums ekonomiju  5 850 374 euro novirzīt  ambulatorai ārstēšanai paredzēto kompensējamo medikametu iegādes izdevumu deficīta daļējai segšanai (apakšprogramma 33.03.00)</t>
  </si>
  <si>
    <t xml:space="preserve">Ekonomiju plānots apropriācijas pārdales kārtībā novirzt uz 33.18.00 apakšprogrammu, lai segtu izdevumu pieaugumu valsts kompensētajam pacientu līdzmaksājumam par no pacientu līdzmaksājuma atbrīvotajām pacientu grupām, kompensācijas maksājums gatavības režīma nodrošināšanai, kā arī daļējai samaksai slimnīcām par decembrī sniegtajiem plānveida pakalpojmiem. </t>
  </si>
  <si>
    <t xml:space="preserve">Izdevumiem atlīdzība (1000 kods) 13 906 euro apmērā veidojas finanšu līdzekļu ekonomija saistībā ar darbinieku prombūtnēm (darba nespējas lapām B). </t>
  </si>
  <si>
    <t>Līdzekļu ekonomiju 13 906 euro apmērā nepieciešams novirzīt  apakšprogrammas 39.06.00 ietvaros precēm un pakalpojumiem EKK 2000, lai nodrošinātu komunālo pakalpojumu izdevumu segšanu, t.sk. par siltumenerģijas pakalpojumiem (2221 kods) 9 681 euro apmērā un  par elektroenerģijas pakalpojumiem (2223 kods) 4 225 euro apmērā.</t>
  </si>
  <si>
    <t>Saistībā ar Covid-19  radies ietaupījums. Prognozētais ārpussacensību dopinga kontroļu analīžu apjoms uz gada beigām 83.3% (gada plāns 600), sacensību dopinga kontroļu analīžu apjoms ir 40 % apmērā no plānotā (gada plāns 400) līdz ar to veidojas ekonomija 86 097 euro apmērā precēs un pakalpojumos EKK2000. Samazināts pieaicināto asistentu un konstatēto pārkāpumu skaits (lietu izskatīšana komisijās), kas veido neapguvi EKK 1000 "Atlīdzība" 37 831 euro apmērā.</t>
  </si>
  <si>
    <r>
      <t xml:space="preserve">1) līdzekļu ekonomiju 2 968 euro apmērā nepieciešams novirzīt EKK 5000 - monitora iegādei (562 euro) un  e-inventerizācijas ieviešanai (2 406 euro);
2) līdzekļu ekonomiju 17 424 euro apmērā nepieciešams pārdalīt uz apakšprorgrammu 39.06.00 „Tiesu medicīniskā ekspertīze”, lai segtu izdevumus par neatliekamiem pasākumiem funkciju uzturēšanai, t.sk. EKK2000 - 8 393 euro apmērā, lai nodrošinātu diagnostisko, precipitējošo serumu, reaģentu un piederumu iegādi, 918 </t>
    </r>
    <r>
      <rPr>
        <i/>
        <sz val="10"/>
        <rFont val="Times New Roman"/>
        <family val="1"/>
        <charset val="186"/>
      </rPr>
      <t xml:space="preserve">euro </t>
    </r>
    <r>
      <rPr>
        <sz val="10"/>
        <rFont val="Times New Roman"/>
        <family val="1"/>
        <charset val="186"/>
      </rPr>
      <t xml:space="preserve">apmērā laboratorisko izmeklējumu izdevumu segšanai, kas nepieciešami nāves cēloņa (diagnozes) precizēšanai, 1 350 euro apmērā ilgstošu dokumentu arhīvu sakārtošanai,  EKK 5000 - 6 763 euro apmērā, lai nodrošinātu arhīvu sistēmas iegādi;
3) līdzekļu ekonomiju 103 536 euro apmērā nepieciešams novirzīt uz prorgrammu 97.00.00 „Nozares vadība un politikas plānošana”, lai daļēji segtu Veselības ministrijai izveidojušos deficītu atlīdzībai līdz 2021.gada beigām. </t>
    </r>
  </si>
  <si>
    <t xml:space="preserve">
Lai tiktu nodrošināta  Latvijas Valsts arodslimnieku  un ČERNOBIĻAS AES avārijas rezultātā cietušo personu reģistra uzturēšana un organizatoriski metodiskais darbs, 2021.gadā tika noslēgts līgums par kopējo summa - 78 399 euro, savukārt "Nacionālā Transplantācijas koordinācijas dienesta” operatīvā medicīniskā dienesta darbības un organizatoriski metodiskā darba nodrošināšanai tika noslēgts līgums par summa 280 341 euro. Minētie pakalpojumie tiek nodrošināti EKK 3000 ietvaros, 2021.gadā tika plānots 378 271 euro apmērā. Savukārt, kopējais noslēgtais līguma summma veido 358 740 euro apmērā, tādējādi veiodojas līdzekļu ekonomija pret plānoto summu  19 531 euro apmērā (378 271-358 740= 19 531).</t>
  </si>
  <si>
    <t>Priekšlikums paredz  ekonomiju apropriācijas pārdales kārtībā  novirzīt ambulatorai ārstēšanai paredzēto kompensējamo medikametu iegādes izdevumu deficīta daļējai segšanai (apakšprogramma 33.03.00)</t>
  </si>
  <si>
    <t>Saistībā ar Covid-19 radies ietaupījums no iekšzemes komandējumiem  EKK 2112 - 2 099 euro,  ārvalstu komandējumu dienas naudas  EKK 2121 - 892 euro, ārvalstu komandējumiem  EKK 2122 - 5 702 euro un degvielas izdevumos EKK 2322 - 1 300 euro. Kā arī veidojas finanšu līdzekļu ekonomija 30 euro apmērā izdevumiem par medicīnisko dokumentu ekspertīzēm, jo to  skaits 2021.gada pirmajā pusgadā bijis mazāks nekā sākotnēji tika plānots.
Veselības inspekcijai veidojas finanšu atlikums atlīdzībā EKK1000  105 000 euro apmērā saistībā ar darbinieku ilgstošu prombūtni, t.i. darba nespējas lapām, bērnu kopšanas atvaļinājumiem un vakancēm.</t>
  </si>
  <si>
    <t xml:space="preserve">1) līdzekļu ekonomiju 9 993 euro apmērā nepieciešams pārdalīt uz apakšprorgrammu 39.06.00 „Tiesu medicīniskā ekspertīze”, lai segtu izdevumus par neatliekamiem pasākumiem funkciju uzturēšanai, t.sk. EKK2000 -2 325 euro apmērā akreditētas atbilstības novērtēšanas institūcijas akreditācijas statusa uzturēšanas izdevumu segšanai, 68 euro apmērā laboratorisko izmeklējumu izdevumu segšanai, kas nepieciešami nāves cēloņa (diagnozes) precizēšanai, 474 euro starptautiskā pārbaudes testa veikšanas izdevumu segšanai, 1 754 euro apmērā, lai nodrošinātu veselības aprūpes atkritumu un bīstamo atkritumu savākšanas un utilizācijas izdevumu segšanu, un 5 372 euro apmērā, lai nodrošinātu datu aizsardzības speciālista pakalpojumus;
2) līdzekļu ekonomiju 30 euro apmērā nepieciešams pārdalīt apakšprogrammas 46.01.00 ietvaros izdevumiem sociāla rakstura maksājumiem un kompensācijām (6000 kods), lai nodrošinātu tiesas spriedumu par valsts nodevas atlīdzināšanu lietā Nr.A42018941714;
3) līdzekļu ekonomiju 68 755 euro apmērā nepieciešams novirzīt uz apakšprorgrammu 39.06.00 „Tiesu medicīniskā ekspertīze”, lai segtu izdevumus par neatliekamiem pasākumiem funkciju uzturēšanai, t.sk. EKK2000 - reaģentu izmaksu sadārdzinājums ģenētikas (t.sk. paternitātes u.c.) un seroloģiskajām tiesu medicīniskajām ekspertīzēm un izpētēm (15 040 euro), nomas maksas un komunālo izdevumu segšanai (2178 euro), darba aizsardzības speciālista pakalpojuma nodrošināšanai (1 845 euro) un dokumentu arhivēšanas pakalpojumu nodrošināšanai (1 350 euro) ; EKK5000 - līķu transportēšanas ratu iegādei ( 4 gab.)  (7807 euro), gāzu hromatogrāfa ar FID detektoru iegādei (40 535 euro);
4) līdzekļu ekonomiju 36 245 euro apmērā nepieciešams novirzīt uz prorgrammu 97.00.00 „Nozares vadība un politikas plānošana”, lai daļēji segtu Veselības ministrijai izveidojušos deficītu atlīdzībai līdz 2021.gada beigām. </t>
  </si>
  <si>
    <t>* VM plāno aktualizēt prognozēto neapguvi apakšprogrammās 33.12.00, 33.17.00 un 45.01.00 pēc 9 mēnešu budžeta izdevumu faktiskās apguves un iesniegt to izskatīšanai FM uz 2021.gada 30.novembra apropriācijas pārdali, sniedzot priekšlikumus finansējuma iekšējai pārdalei starp 33.00.00</t>
  </si>
  <si>
    <t>Standarta tuberkulīns 6 mēnešos pasūtīts  4 150 devas. Prognozēts, ka gada laikā pasūtījums būs  10 091 devas, veidojot ietaupījumu 14 006 euro (17 462-10 091) x1.9 euro. Mākslīgie maisījumi un papildu ēdināšanas maisījumi zīdaiņiem NVD pasūtīti par  10 137 euro. Prognozēts, ka gada laikā pasūtījuma apjoms sasniegs 117  191 euro, veidojot ietaupījumu 8 790 euro (25 981 euro gadam - 17 191euro). Enterālās un parentālās barošanas līdzekļiem plānotā summa  gadam ir 568 005 euro. 6 mēnešos izlietoti 114 438 euro un prognozēts, ka gada laikā tiks izlietoti 274 651 euro,  veidojot ietaupījumu 293 354 euro. Imūnbioloģiskajiem preparātiem plānotā summa gadam 246 467 euro. 6.mēnešos pasūtīti preparāti par summu 31 096 euro . Izpildes prognoze gadam 190 000 euro (preparātu pasūtījums ir sezonāls ). Prognozētais ietaupījums 56 467 euro. Apakšprogrammā 33.04.00 kopējais līdzekļu ietaupījums veidojas 4 434 507 euro apmērā, tai skaitā: 276 354 euro plānots novirzīt apakšprogrammas ietvaros uz atsevišķu medikamenta un preču pieaugumu izdevumu segšanai. Savukārt atlikušo daļu 4 158 153 euro apmērā plānots novirzīt uz apakšprogrammu 33.03.00 kompensējamo medikamentu iegādes izdevumu deficīta daļējai segšanai.</t>
  </si>
  <si>
    <t xml:space="preserve">Samaksa no 2020.gada līdzekļiem (kopīgi organizētā Baltijas valstu iepirkuma par 6-valentās vakcīnas (infanrix-hexa) un vakcīnas pret rotavīrusa infekciju iegādi daļēja apmaksa par 2021.gadu, kas piegādāta 2020.gada decembrī) - 1 061 457 euro. NVD 2020.gadā veica pasūtījumu 2021.gada 1 pusgadam  : 6-valentās vakcīnas pasūtījumu 174 417 euro apmērā (17 001 devas x 10,2592 euro/1deva) un vakcīnas pret rotavīrusa infekciju 887 040 euro apmērā (33 000 devas x 26,88 / 1deva) , kā arī 2020.gadā veica piegādāto devu apmaksu. Līdz ar to veidojas ietaupījums 2021.gadā 1 061 457 euro.
Parenterāli ievadāmo onkoloģisko medikamentu centralizētai iegādei 2021.gadam plānoti 2 678 652 euro. 2021.gada 6 mēnešos faktiskais zāļu izlietojums uz pacientu sastāda 1 048 575 euro (vienā mēnesī vidēji 174 762,5 euro), NVD prognozē ekonomiju 581 502 euro (2 678 652 - 174 762,5 x 12).
</t>
  </si>
  <si>
    <t>Ņemot vērā vakcīnas pieprasījuma sezonalitāti, NVD prognozē, ka līdz gada beigām tiks pasūtītas 13 067 devas, veidojot ietaupījumu 85 841 euro ((19310-13067) devas x 13,75 euro /1 deva)). Vakcīnas Pentaxim 6 mēnešos pasūtītas 82 devas (13% no gadam plānotā daudzuma 650 devas). NVD prognozē, ka gada laikā pasūtījumi sasniegs 164 devas, veidojot ekonomiju 14 697 euro ((650-164) devas x 30,24 euro/1 deva). Vakcīnu pret tuberkulozi jaundzimušajiem (BCG) vakcinācijas (iestāžu pasūtījumi) 6 mēnešos veikti 17 970 devu apmērā (37% no plānotā devu daudzuma gadam 48 120). Prognozētā apguve gadā 35 940 devas, kas veido ekonomiju 11 050 euro ((48120 - 35940) devas x 0.9072 euro/1deva). Vakcīnas pret B hepatītu hemodialīžu slimniekiem 6 mēnešos vakcinācijas iestāžu pasūtījumi veikti 276 devu apmērā (28% no plānotā apjoma gadam 1 000 devas). NVD prognozē, ka gada laikā pasūtījumi sasniegs 552 devas, veidojot ekonomiju 7 426 euro ((1 000-552) devas x 16,576 euro/1deva). Ekomomiju veido arī kopīgi organizētā Baltijas valstu iepirkuma par 6-valentās vakcīnas (infanrix-hexa) un vakcīnas pret rotavīrusa infekciju uzglabāšanas un loģistikas izdevumi. 6 mēnešu izdevumi par uzglabāšanu un piegādi sastāda 15 894 euro. Ņemot vērā, ka abas vakcīnas netiks pasūtītas pilnā apjomā, NVD prognozē līguma gada izpildi 31 789 euro, veidojot ekonomiju 6 447 euro (līguma apjoms gadam 38 235 euro – 2 649 euro/1mēn x 12 mēn. ).</t>
  </si>
  <si>
    <t>33.04.00 "Centralizēta medikamentu un materiālu iegāde"</t>
  </si>
  <si>
    <t>33.12.00 "Reto slimību medikamentozā ārstēšana bērniem"*</t>
  </si>
  <si>
    <t>33.17.00 "Neatliekamās medicīniskās palīdzības nodrošināšana stacionārās ārstniecības iestādēs"*</t>
  </si>
  <si>
    <t xml:space="preserve">Ekonomiju veido:
izdevumi vakcīnu iegādei – 2 418 931 euro. Vakcinācijas iestāžu pasūtītie daudzumi vakcīnām, kas paredzētas aizsardzībai pret difteriju un stingumkrampjiem 6 mēnešiem ir 36 870 devas vai 20% no plānotā daudzuma gadam - 188 070 devas. NVD prognozē, ka gada laikā  vakcinācijas iestāžu pasūtījumi sasniegs  88 408 devas, veidojot ekonomiju  1 060 404 euro ((188 070 -88408) devas x  10,64 euro/vienas  vienības cena) apmērā. Gada pirmos 5 mēnešos vakcinēšanai pret pneimokoku infekciju tika izmantoti krājumi no 2020.gadā Baltijas valstu iepirkuma ietvaros iegādātā, vakcīnām. No 2021.gada līdzekļiem vakcīnu pret pneimokoku sāka apmaksāt no jūnija. No 2021.gada iepirkuma plānotajām 56140  vakcīnu devām jūnijā pasūtītas pirmās  969 vakcīnu devas. NVD plāno, ka līdz gada beigām tiks pasūtītas  28 569 vakcīnu devas, veidojot ietaupījumu 762 724 euro ((56 140 devas - 28 569 devas) x 27,664 euro/1deva. Vakcīnu Infanrix-hexa centralizētu pasūtījumu NVD plāno 68 000 devu apmērā, kas sastāda 85 % no plānotā gadam. Tas veido ietaupījumu  316 942 euro ( 79 791 plānotais devu skaits gadam - 68 000) x 26,88 euro ). Vakcīnas pret rotavīrusa infekciju centralizētais pasūtījums gadam veikts par 41 001 devām, kas sastāda 82 % no plānotā gadam, un veido ekonomiju 95 626 euro (50 322 plānotais devu skaits gadam - 41 001 x 10,2592 euro).  Vakcīnas pret cilvēka papilomas vīrusu 6 mēnešos pasūtītas 6403 devas (42% no gadam plānotā daudzuma 15 090 devas). Prognozēts, ka gada laikā pasūtījums sasniegs 14 413 devas (95%), kas veidos ekonomiju 39 049 euro ((15 090 -14 413) devas x 57,68 euro/1 deva). Vakcīnas pret masalām, masaliņām un epidemioloģisko parotītu 6 mēnešos pasūtītas 17 537 devas (44% no gadam plānotā daudzuma 39 760 devas). Prognozētā apguve gadā 37 337 devas (93,9%), kas veido ekonomiju 18 725 euro (39 760 - 37337)  devas x7,728 euro/1 deva . Vakcīnas pret ērču encefalītu bērniem 6 mēnešos pasūtītas 10 367 devas (54% no gadam plānotā daudzuma 19 310). 
</t>
  </si>
  <si>
    <t xml:space="preserve">- Valsts asinsdonoru centram izveidojusies kritiska situācija ar donoru izbraukumu organizēšanu, tādējādi nepieciešams līdzekļu ekonomiju novirzīt transportlīdzekļu iegādei izbraukumiem (no EKK 2000 uz EKK 5000) (jo esošie transportlīdzekļi morāli un fiziski ir nolietojušies) 83 850 euro apmērā, tai skaitā:.    
1) par pasažieru furgona iegādi 16.07.2021. noslēgts līgums Nr.92/1-9.1/2021 ar SIA “MŪSU AUTO VALMIERA”, līguma summa ar PVN ir 45900 euro;
2) par pasažieru un asins komponentu pārvadāšanas transportlīdzekļa – universāla iegādi 16.08.2021. noslēgts līgums Nr.105/1-9.1/2021 ar SIA “MŪSU AUTO VALMIERA”- 37 950 euro.
- Lai nodrošinātu Valsts asinsdonoru centra pamatdarbības procesu efektivitāti, uzlabotu un atjaunotu tehnoloģiskās medicīnas iekārtas, nepieciešams līdzekļu ekonomiju novirzīt no EKK 2000 uz EKK 5000), tai skaitā:
1) 23 338 euro apmērā, lai uzlabotu attālināto mācību, sanāksmju un citu darba sesiju nodrošināšanu, tai skaitā:
    1.1) 100WinSurCAL licences 100 gab. – 5 530 euro (100 gab. x 55,3 euro ar PVN);
    1.2) mobilie datu termināļi elektroniskajai inventarizācijai 2 gab. – 3 061 euro (2 gab. x 1 530,50 euro ar PVN);
    1.3) sanāksmju telpu displejs Samsung QB85R 2 gab. – 5 648 euro (2 gab. x 2 824 euro ar PVN);
    1.4) webkameras attālināto darba sesiju, sanāksmju un mācību organizēšanai darbiniekiem nodaļās, Kurzemes un Latgales filiālēs, kopā 20 gab. – 2 347 euro (20 gab. x 117,35 euro ar PVN);
    1.5) zāles aprīkošana attālināto mācību, sanāksmju un citu darba sesiju nodrošināšanai – Logitech Rally Bar integrētā WEB kamera sanāksmju zālēm 2 gab. – 6 752 euro (2 gab. x 3 376 euro ar PVN).
</t>
  </si>
  <si>
    <t>2) 141 569 euro apmērā, lai atjaunotu fiziski novecojušas tehnoloģiskās iekārtas, kas nodrošina asins un asins komponentu kvalitāti, tai skaitā:
     2.1) saldētava asins komponentu uzglabāšanai  –  50 819 euro (ar PVN);
     2.2) svari - šeikeri 10 gab. – 36 300 euro (10 gab. x 3 630 euro ar PVN);
     2.3) termostats – 54 450 euro (ar PVN).
3) 4 955 euro apmērā, lai nodrošinātu ūdensvada avārijas remonta īstenošanu.</t>
  </si>
  <si>
    <t xml:space="preserve">Ekonomija veidojas no:                                                                                                                                                                                                                                                                                                                                                                                                                                                            - izdevumiem zālēm, ķimikālijām, laboratorijas precēm 225 442 euro apmērā, tai skaitā:
1) veidojas finanšu līdzekļu ekonomija 18625,80 euro ( 2021.gada VI-IX-  4656,45 euro x 4 mēn= 18625,80 euro), pamatojums 2021.gada 24.maija līgums Nr.56/1-9.1/2021/v-01 ar OU ECT Nordic par vienreizējo lietošanas maģistrāļu donoru automātiskajai plazmaferēzei, līguma termiņs 36 mēneši- līdz 26.04.2024.- līguma summa ar PVN 21%- 167 632,19 euro;
2) 2020.gada 29.septembrī noslēgts līgums Nr.122/1-9.1/2020 ar SIA "Baltijas Dialīzes Serviss" par čertrkāršo plastisko maisu- caurulīšu sistēmas asins/asins komponentu sagatavošanu par 1204896 euro ar PVN. Līguma termiņs 36 mēneši- līdz 27.08.2023. 2021.gadam plānoti finanšu līdzekļi -  401632 euro. Plānotā līguma izpilde par 2021.gada 8 mēnešiem  267 754,66 euro apmērā, faktiski līguma izpilde no 2021.gada 1.janvāra līdz  2021.gada 31.augustam ir  221 015,46 euro. Veidojas ekonomija 46739,20 euro (267 754,66 euro - 221015,46 euro);   
3) veidojas finanšu līdzekļu ekonomija 160 077 euro. 2021.gada 26.jūlijā noslēgts līgums Nr.100/1-9.1/2021 “Par reaģentu un piederumu automatizētai donoru asins paraugu vīrusu marķieru molekulārai izmeklēšanai un paraugu automatizētai arhivēšanai piegādi” ar jaunu piegādātāju - SIA “Diamedica”, līguma termiņš 60 mēneši, līguma summa ar PVN 21% - 3 049 532,75 euro. Cena izmeklējumam samazinājās no 22,81 euro līdz 10,16 euro.
- izdevumiem transportlīdzekļu remontiem 10 713 euro apmērā, jo pakāpeniski atjaunots Valsts asinsdonoru centra autoparks; 
- izdevumiem iekārtām, inventāra un aparatūras remontam, tehniskai apkalpošanai  5 500 euro apmērā, jo, pakāpeniski atjaunojot medicīniskās tehnoloģiskās iekārtas, samazinājies medicīnisko iekārtu, aparatūras remontu skaits;
</t>
  </si>
  <si>
    <t xml:space="preserve"> - izdevumiem degvielai 2 600 euro apmērā, jo ir samazinājušies izbraukumu attālumi, samazinoties izbraukumos izlietotās degvielas daudzumam;
 - izdevumiem asins iegādei 9 457 euro apmērā, jo ir samaiznājies aferēzes donoru skaits - 2021.gadā aferēzes donoru skaits - 307, bet 2020.gadā – 861 aferēzes donors. Saskaņā ar Ministru kabineta 2005.gada 27.decembra noteikumiem Nr.1037 kompensācija par izdevumiem zaudētā asins apjoma atjaunošanai ir 17,07 euro (554 donori x 17,07 euro).</t>
  </si>
  <si>
    <t xml:space="preserve">46.01.00 "Uzraudzība un kontrole"      </t>
  </si>
  <si>
    <t>97.00.00 "Nozares vadība un politikas plānošana"</t>
  </si>
  <si>
    <t>Jau šobrīd Veselības ministrija ir ieviesusi virkni uzlabojumu: mentoru sistēmu, darba snieguma un mērķu novērtējuma sistēmu (lai sasaistītu sniegumu ar novērtējumu izstrādājām matricu mērķu novērtēšanai). Veikta kompetenču karšu izveide, kas palīdz atlasē un pēctecības plānošanā, tiek organizētas brīvprātīgās darbinieku grupas dažādu jautājumu izskatīšanai, iesaistot arī resora iestāžu pārstāvjus. Veselības ministrijas darbinieki ir ļoti atbildīgi un šajā veselības nozarei smagā laika periodā, ilgstoši strādājot pastiprinātas slodzes apstākļos, pilda gan īpašus uzdevumus, gan papildus darba pienākumus un sniedz ievērojamu personisko darba ieguldījumu pienākumu izpildē, līdz ar ko būtu nepieciešams turpināt labāko darbinieku materiālo stimulāciju 2021.gada 4.ceturksnī piemaksu veidā.
3) Līdzekļu ekonomiju 4 298 euro apmērā nepieciešams pārdalīt programmas 97.00.00 ietvaros finansēšanas kategorijā "Akcijas un cita līdzdalība pašu kapitālā”, lai Veselības ministrija varētu nodrošināt sabiedrības ar ierobežotu atbildību “Lielstraupes pils” (turpmāk – Kapitālsabiedrība) pamatkapitāla palielināšanu, lai Kapitālsabiedrība varētu nodrošināt savu saistību segšanu.</t>
  </si>
  <si>
    <t xml:space="preserve">1) Līdzekļu ekonomiju 28 114 euro apmērā nepieciešams novirzīt programmas 97.00.00 ietvaros izdevumiem pamatkapitāla veidošanai EKK 5000, lai Veselības ministrija nodrošinātu pamatlīdzekļu iegādi funkciju nodrošināšanai, tai skaitā:
- 1 701 euro mobīlo telefonu iegādei (567 euro x 3 gab);4 503,75 euro TEMEST A klases datora (TEMPEST  Modulus T SFF17 computer) iegādei;
- 1 829,52 euro TEMPEST monitora iegādei;
- 3 704,78 euro TEMPEST multfunkcionālā printera iegādei;
- 1 382,59 euro TEMPEST datu nesēju lasītāja iegādei;
- 666,47 euro TEMPEST USB savienotāja iegādei;
- 2 266 euro multifunkcionālā krāsu printera iegādei; 
- 6 668,31 euro 24 portu datu pārraides iekārtas moduļu iegādei (2222,77 euro x 3 gab); 
- 2 472,47 euro 20 portu datu pārraides iekārtas moduļa iegādei; 
- 1 490,72 euro multifunkcionālā melnbaltā printera iegādei; 
- 1 428 euro gaisa kondicioniera iegādei.
2) Līdzekļu ekonomiju 117 872 euro apmērā nepieciešams pārdalīt programmas 97.00.00 ietvaros izdevumiem atlīdzībai 1000EKK, lai nodrošinātu finansējumu piemaksu veikšanai Veselības ministrijas amatpersonām (darbiniekiem). Veselības minsitrijā uz doto brīdi ir ļoti liela personāla rotācija. Pie personāla rotācijas ir jāņem vērā ļoti svarīgs faktors - darba slodze – Veselības ministrijas un arī visā veselības aprūpes sistēmā gan darbinieki, gan ierēdņi ilgstoši (jau kopš 2020.gada sākuma) strādā pastiprinātas slodzes apstākļos. Covid-19 pandēmijas radītie papildu pienākumi nav nodrošināti ar papildu cilvēkresursiem. Ilgstošā laika periodā tas atstāj iespaidu uz darbiniekiem, radot pārgurumu, spēku izsīkumu, kas nereti ir iemesls lēmumam pamest darbu. </t>
  </si>
  <si>
    <t>Apakšrogramma 19.07.00 "Mākslas un literatūra"</t>
  </si>
  <si>
    <t>Nacionālās koncertzāles projekta īstenošana</t>
  </si>
  <si>
    <t>Ar Ministru kabineta 2020. gada 18. jūnija rīkojumu Nr. 341 “Par nacionālās koncertzāles projekta īstenošanu” tika atbalstīta Nacionālās koncertzāles (turpmāk - Koncertzāle) būvniecība Elizabetes ielā 2, Rīgā. Minētās ieceres īstenošanai (un konkrēti, - metu konkursa izsludināšanai un būvprojekta izstrādei) saskaņā ar likumu “Par valsts budžetu 2021.gadam” tika piešķirts finansējums 7 miljonu  apmērā Kultūras ministrijas budžeta apakšprogrammā 19.07.00 "Mākslas un literatūra". Ņemot vērā ieilgušo procesu ar koncertzāles novietnes izvēli nav bijis iespējams 2021.gadā apgūt iepriekš plānoto finansējumu. Koncertzāles projekta finansējuma novirzīšana skatāma kopā ar informatīvo ziņojumu "Par nacionālās koncertzāles projekta īstenošanai 2021.gadā paredzētā   finansējuma izlietošanas gaitu".</t>
  </si>
  <si>
    <t>19.07.00 "Mākslas un literatūra"</t>
  </si>
  <si>
    <t>Lai tiktu nodrošināta  Latvijas Valsts arodslimnieku  un ČERNOBIĻAS AES avārijas rezultātā cietušo personu reģistra uzturēšana un organizatoriski metodiskais darbs, 2021.gadā tika noslēgts līgums par kopējo summa - 78 399 euro, savukārt "Nacionālā Transplantācijas koordinācijas dienesta” operatīvā medicīniskā dienesta darbības un organizatoriski metodiskā darba nodrošināšanai tika noslēgts līgums par summa 280 341 euro. Minētie pakalpojumie tiek nodrošināti EKK 3000 ietvaros, 2021.gadā tika plānots 378 271 euro apmērā. Savukārt, kopējais noslēgtais līguma summma veido 358 740 euro apmērā, tādējādi veiodojas līdzekļu ekonomija pret plānoto summu  19 531 euro apmērā (378 271-358 740= 19 531).</t>
  </si>
  <si>
    <t>Finanšu ministrs</t>
  </si>
  <si>
    <t>J. Reirs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</si>
</sst>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2"/>
      <color theme="1"/>
      <name val="Times New Roman"/>
      <family val="2"/>
      <charset val="186"/>
    </font>
    <font>
      <sz val="11"/>
      <color theme="1"/>
      <name val="Calibri"/>
      <family val="2"/>
      <charset val="186"/>
      <scheme val="minor"/>
    </font>
    <font>
      <sz val="10"/>
      <color theme="1"/>
      <name val="Times New Roman"/>
      <family val="1"/>
      <charset val="186"/>
    </font>
    <font>
      <sz val="10"/>
      <color theme="1"/>
      <name val="Times New Roman"/>
      <family val="2"/>
      <charset val="186"/>
    </font>
    <font>
      <i/>
      <sz val="10"/>
      <color theme="1"/>
      <name val="Times New Roman"/>
      <family val="1"/>
      <charset val="186"/>
    </font>
    <font>
      <sz val="11"/>
      <color theme="1"/>
      <name val="Calibri"/>
      <family val="2"/>
      <charset val="204"/>
      <scheme val="minor"/>
    </font>
    <font>
      <b/>
      <sz val="10"/>
      <color theme="1"/>
      <name val="Times New Roman"/>
      <family val="2"/>
      <charset val="186"/>
    </font>
    <font>
      <b/>
      <sz val="10"/>
      <color theme="1"/>
      <name val="Times New Roman"/>
      <family val="1"/>
      <charset val="186"/>
    </font>
    <font>
      <b/>
      <sz val="10"/>
      <name val="Times New Roman"/>
      <family val="2"/>
      <charset val="186"/>
    </font>
    <font>
      <b/>
      <i/>
      <sz val="10"/>
      <name val="Times New Roman"/>
      <family val="1"/>
      <charset val="186"/>
    </font>
    <font>
      <sz val="8"/>
      <color theme="1"/>
      <name val="Times New Roman"/>
      <family val="2"/>
      <charset val="186"/>
    </font>
    <font>
      <sz val="10"/>
      <name val="Times New Roman"/>
      <family val="1"/>
      <charset val="186"/>
    </font>
    <font>
      <sz val="11"/>
      <color theme="1"/>
      <name val="Times New Roman"/>
      <family val="1"/>
      <charset val="186"/>
    </font>
    <font>
      <u/>
      <sz val="10"/>
      <color theme="1"/>
      <name val="Times New Roman"/>
      <family val="1"/>
      <charset val="186"/>
    </font>
    <font>
      <b/>
      <sz val="10"/>
      <color rgb="FFFF0000"/>
      <name val="Times New Roman"/>
      <family val="1"/>
      <charset val="186"/>
    </font>
    <font>
      <i/>
      <sz val="10"/>
      <name val="Times New Roman"/>
      <family val="1"/>
      <charset val="186"/>
    </font>
    <font>
      <sz val="10"/>
      <name val="Times New Roman"/>
      <family val="2"/>
      <charset val="186"/>
    </font>
    <font>
      <sz val="10"/>
      <color rgb="FF000000"/>
      <name val="Times New Roman"/>
      <family val="1"/>
      <charset val="186"/>
    </font>
    <font>
      <b/>
      <sz val="10"/>
      <name val="Times New Roman"/>
      <family val="1"/>
      <charset val="186"/>
    </font>
    <font>
      <sz val="12"/>
      <name val="Times New Roman"/>
      <family val="1"/>
      <charset val="186"/>
    </font>
    <font>
      <u/>
      <sz val="10"/>
      <name val="Times New Roman"/>
      <family val="1"/>
      <charset val="186"/>
    </font>
    <font>
      <sz val="10"/>
      <color rgb="FFFF0000"/>
      <name val="Times New Roman"/>
      <family val="1"/>
      <charset val="186"/>
    </font>
    <font>
      <sz val="9"/>
      <color theme="1"/>
      <name val="Times New Roman"/>
      <family val="2"/>
      <charset val="186"/>
    </font>
    <font>
      <b/>
      <i/>
      <sz val="10"/>
      <color theme="1"/>
      <name val="Times New Roman"/>
      <family val="1"/>
      <charset val="186"/>
    </font>
    <font>
      <sz val="11"/>
      <color theme="1"/>
      <name val="Calibri"/>
      <family val="2"/>
      <charset val="186"/>
      <scheme val="minor"/>
    </font>
    <font>
      <sz val="12"/>
      <color theme="1"/>
      <name val="Times New Roman"/>
      <family val="1"/>
      <charset val="186"/>
    </font>
    <font>
      <b/>
      <sz val="14"/>
      <color theme="1"/>
      <name val="Times New Roman"/>
      <family val="1"/>
      <charset val="186"/>
    </font>
    <font>
      <sz val="10"/>
      <color rgb="FF00B0F0"/>
      <name val="Times New Roman"/>
      <family val="2"/>
      <charset val="186"/>
    </font>
    <font>
      <sz val="9"/>
      <color rgb="FF00B0F0"/>
      <name val="Times New Roman"/>
      <family val="2"/>
      <charset val="186"/>
    </font>
    <font>
      <sz val="12"/>
      <color rgb="FF00B0F0"/>
      <name val="Times New Roman"/>
      <family val="2"/>
      <charset val="186"/>
    </font>
    <font>
      <sz val="10"/>
      <name val="Arial"/>
      <family val="2"/>
      <charset val="186"/>
    </font>
  </fonts>
  <fills count="6">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hair">
        <color indexed="64"/>
      </top>
      <bottom/>
      <diagonal/>
    </border>
    <border>
      <left/>
      <right/>
      <top style="thin">
        <color indexed="64"/>
      </top>
      <bottom/>
      <diagonal/>
    </border>
  </borders>
  <cellStyleXfs count="7">
    <xf numFmtId="0" fontId="0" fillId="0" borderId="0"/>
    <xf numFmtId="0" fontId="5" fillId="0" borderId="0"/>
    <xf numFmtId="0" fontId="24" fillId="0" borderId="0"/>
    <xf numFmtId="0" fontId="1" fillId="0" borderId="0"/>
    <xf numFmtId="9" fontId="1" fillId="0" borderId="0" applyFont="0" applyFill="0" applyBorder="0" applyAlignment="0" applyProtection="0"/>
    <xf numFmtId="0" fontId="1" fillId="0" borderId="0"/>
    <xf numFmtId="0" fontId="30" fillId="0" borderId="0"/>
  </cellStyleXfs>
  <cellXfs count="272">
    <xf numFmtId="0" fontId="0" fillId="0" borderId="0" xfId="0"/>
    <xf numFmtId="3" fontId="3" fillId="0" borderId="0" xfId="0" applyNumberFormat="1" applyFont="1" applyAlignment="1">
      <alignment wrapText="1"/>
    </xf>
    <xf numFmtId="3" fontId="3" fillId="0" borderId="0" xfId="0" applyNumberFormat="1" applyFont="1" applyAlignment="1">
      <alignment vertical="center" wrapText="1"/>
    </xf>
    <xf numFmtId="3" fontId="10" fillId="0" borderId="0" xfId="0" applyNumberFormat="1" applyFont="1" applyAlignment="1">
      <alignment horizontal="center" wrapText="1"/>
    </xf>
    <xf numFmtId="3" fontId="0" fillId="0" borderId="0" xfId="0" applyNumberFormat="1" applyFont="1" applyAlignment="1">
      <alignment wrapText="1"/>
    </xf>
    <xf numFmtId="3" fontId="7" fillId="2" borderId="1" xfId="0" applyNumberFormat="1" applyFont="1" applyFill="1" applyBorder="1" applyAlignment="1">
      <alignment vertical="center" wrapText="1"/>
    </xf>
    <xf numFmtId="3" fontId="3" fillId="0" borderId="1" xfId="0" applyNumberFormat="1" applyFont="1" applyBorder="1" applyAlignment="1">
      <alignment vertical="center" wrapText="1"/>
    </xf>
    <xf numFmtId="3" fontId="2" fillId="2" borderId="1" xfId="0" applyNumberFormat="1" applyFont="1" applyFill="1" applyBorder="1" applyAlignment="1">
      <alignment vertical="center" wrapText="1"/>
    </xf>
    <xf numFmtId="3" fontId="0" fillId="0" borderId="0" xfId="0" applyNumberFormat="1" applyAlignment="1">
      <alignment wrapText="1"/>
    </xf>
    <xf numFmtId="3" fontId="2" fillId="0" borderId="1" xfId="0" applyNumberFormat="1" applyFont="1" applyFill="1" applyBorder="1" applyAlignment="1">
      <alignment vertical="center" wrapText="1"/>
    </xf>
    <xf numFmtId="3" fontId="3" fillId="0" borderId="1" xfId="0" applyNumberFormat="1" applyFont="1" applyFill="1" applyBorder="1" applyAlignment="1">
      <alignment vertical="center" wrapText="1"/>
    </xf>
    <xf numFmtId="3" fontId="3" fillId="0" borderId="2" xfId="0" applyNumberFormat="1" applyFont="1" applyBorder="1" applyAlignment="1">
      <alignment vertical="center" wrapText="1"/>
    </xf>
    <xf numFmtId="3" fontId="7" fillId="2" borderId="1" xfId="0" applyNumberFormat="1" applyFont="1" applyFill="1" applyBorder="1" applyAlignment="1">
      <alignment horizontal="center" vertical="center" wrapText="1"/>
    </xf>
    <xf numFmtId="3" fontId="0" fillId="0" borderId="0" xfId="0" applyNumberFormat="1" applyFont="1" applyAlignment="1">
      <alignment vertical="top" wrapText="1"/>
    </xf>
    <xf numFmtId="3" fontId="0" fillId="0" borderId="0" xfId="0" applyNumberFormat="1" applyFont="1" applyFill="1" applyAlignment="1">
      <alignment wrapText="1"/>
    </xf>
    <xf numFmtId="3" fontId="7" fillId="0" borderId="1" xfId="0" applyNumberFormat="1" applyFont="1" applyFill="1" applyBorder="1" applyAlignment="1">
      <alignment vertical="center" wrapText="1"/>
    </xf>
    <xf numFmtId="3" fontId="22" fillId="0" borderId="0" xfId="0" applyNumberFormat="1" applyFont="1" applyAlignment="1">
      <alignment horizontal="center" vertical="center" wrapText="1"/>
    </xf>
    <xf numFmtId="3" fontId="22" fillId="3" borderId="1" xfId="0"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3" fontId="7" fillId="3" borderId="1" xfId="1" applyNumberFormat="1" applyFont="1" applyFill="1" applyBorder="1" applyAlignment="1">
      <alignment horizontal="center" vertical="center" wrapText="1"/>
    </xf>
    <xf numFmtId="3" fontId="8" fillId="3" borderId="1" xfId="1"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3" fontId="4" fillId="0" borderId="0" xfId="0" applyNumberFormat="1" applyFont="1" applyAlignment="1">
      <alignment vertical="center" wrapText="1"/>
    </xf>
    <xf numFmtId="3" fontId="7" fillId="2" borderId="5" xfId="0" applyNumberFormat="1" applyFont="1" applyFill="1" applyBorder="1" applyAlignment="1">
      <alignment vertical="center" wrapText="1"/>
    </xf>
    <xf numFmtId="3" fontId="7" fillId="2" borderId="1" xfId="0" applyNumberFormat="1" applyFont="1" applyFill="1" applyBorder="1" applyAlignment="1">
      <alignment horizontal="right" vertical="center" wrapText="1"/>
    </xf>
    <xf numFmtId="3" fontId="7" fillId="0" borderId="1" xfId="0" applyNumberFormat="1" applyFont="1" applyFill="1" applyBorder="1" applyAlignment="1">
      <alignment horizontal="right" vertical="center" wrapText="1"/>
    </xf>
    <xf numFmtId="0" fontId="0" fillId="0" borderId="0" xfId="0" applyFill="1"/>
    <xf numFmtId="3" fontId="3" fillId="0" borderId="0" xfId="0" applyNumberFormat="1" applyFont="1" applyAlignment="1">
      <alignment horizontal="center" vertical="center" wrapText="1"/>
    </xf>
    <xf numFmtId="3" fontId="2" fillId="0" borderId="0" xfId="0" applyNumberFormat="1" applyFont="1" applyAlignment="1">
      <alignment vertical="center" wrapText="1"/>
    </xf>
    <xf numFmtId="164" fontId="7" fillId="0" borderId="1" xfId="0" applyNumberFormat="1" applyFont="1" applyFill="1" applyBorder="1" applyAlignment="1">
      <alignment vertical="center" wrapText="1"/>
    </xf>
    <xf numFmtId="3" fontId="2" fillId="2" borderId="6" xfId="0" applyNumberFormat="1" applyFont="1" applyFill="1" applyBorder="1" applyAlignment="1">
      <alignment vertical="center" wrapText="1"/>
    </xf>
    <xf numFmtId="3" fontId="3" fillId="0" borderId="7" xfId="0" applyNumberFormat="1" applyFont="1" applyFill="1" applyBorder="1" applyAlignment="1">
      <alignment vertical="center" wrapText="1"/>
    </xf>
    <xf numFmtId="3" fontId="3" fillId="0" borderId="2" xfId="0" applyNumberFormat="1" applyFont="1" applyFill="1" applyBorder="1" applyAlignment="1">
      <alignment vertical="center" wrapText="1"/>
    </xf>
    <xf numFmtId="3" fontId="0" fillId="0" borderId="0" xfId="0" applyNumberFormat="1" applyFont="1" applyAlignment="1">
      <alignment wrapText="1"/>
    </xf>
    <xf numFmtId="3" fontId="3" fillId="0" borderId="1" xfId="0" applyNumberFormat="1" applyFont="1" applyFill="1" applyBorder="1" applyAlignment="1">
      <alignment horizontal="left" vertical="center" wrapText="1"/>
    </xf>
    <xf numFmtId="3" fontId="7" fillId="2" borderId="1" xfId="0" applyNumberFormat="1" applyFont="1" applyFill="1" applyBorder="1" applyAlignment="1">
      <alignment wrapText="1"/>
    </xf>
    <xf numFmtId="3" fontId="2" fillId="2" borderId="1" xfId="0" applyNumberFormat="1" applyFont="1" applyFill="1" applyBorder="1" applyAlignment="1">
      <alignment wrapText="1"/>
    </xf>
    <xf numFmtId="3" fontId="2" fillId="0" borderId="6" xfId="0" applyNumberFormat="1" applyFont="1" applyFill="1" applyBorder="1" applyAlignment="1">
      <alignment horizontal="left" vertical="center" wrapText="1"/>
    </xf>
    <xf numFmtId="3" fontId="3" fillId="5" borderId="1" xfId="0" applyNumberFormat="1" applyFont="1" applyFill="1" applyBorder="1" applyAlignment="1">
      <alignment horizontal="center" vertical="center" wrapText="1"/>
    </xf>
    <xf numFmtId="3" fontId="6" fillId="5" borderId="1" xfId="0" applyNumberFormat="1" applyFont="1" applyFill="1" applyBorder="1" applyAlignment="1">
      <alignment horizontal="right" vertical="center" wrapText="1"/>
    </xf>
    <xf numFmtId="3" fontId="7" fillId="5" borderId="1" xfId="0" applyNumberFormat="1" applyFont="1" applyFill="1" applyBorder="1" applyAlignment="1">
      <alignment horizontal="right" vertical="center" wrapText="1"/>
    </xf>
    <xf numFmtId="3" fontId="2" fillId="0" borderId="1" xfId="0" applyNumberFormat="1" applyFont="1" applyBorder="1" applyAlignment="1">
      <alignment horizontal="left" vertical="center" wrapText="1"/>
    </xf>
    <xf numFmtId="3" fontId="3" fillId="0" borderId="1" xfId="0" applyNumberFormat="1" applyFont="1" applyBorder="1" applyAlignment="1">
      <alignment horizontal="justify" vertical="center" wrapText="1"/>
    </xf>
    <xf numFmtId="3" fontId="2" fillId="0" borderId="1" xfId="0" applyNumberFormat="1" applyFont="1" applyBorder="1" applyAlignment="1">
      <alignment horizontal="justify" vertical="center" wrapText="1"/>
    </xf>
    <xf numFmtId="3" fontId="3" fillId="0" borderId="1" xfId="0" applyNumberFormat="1" applyFont="1" applyBorder="1" applyAlignment="1">
      <alignment horizontal="justify" vertical="top" wrapText="1"/>
    </xf>
    <xf numFmtId="3" fontId="2" fillId="0" borderId="1" xfId="0" applyNumberFormat="1" applyFont="1" applyBorder="1" applyAlignment="1">
      <alignment horizontal="justify" vertical="top" wrapText="1"/>
    </xf>
    <xf numFmtId="3" fontId="2" fillId="0" borderId="1" xfId="0" applyNumberFormat="1" applyFont="1" applyFill="1" applyBorder="1" applyAlignment="1">
      <alignment horizontal="right" vertical="center" wrapText="1"/>
    </xf>
    <xf numFmtId="3" fontId="3" fillId="0" borderId="1" xfId="0" applyNumberFormat="1" applyFont="1" applyFill="1" applyBorder="1" applyAlignment="1">
      <alignment vertical="center" wrapText="1"/>
    </xf>
    <xf numFmtId="3" fontId="2" fillId="0" borderId="1" xfId="0" applyNumberFormat="1" applyFont="1" applyFill="1" applyBorder="1" applyAlignment="1">
      <alignment horizontal="left" vertical="center" wrapText="1"/>
    </xf>
    <xf numFmtId="3" fontId="18" fillId="2" borderId="1" xfId="0" applyNumberFormat="1" applyFont="1" applyFill="1" applyBorder="1" applyAlignment="1">
      <alignment wrapText="1"/>
    </xf>
    <xf numFmtId="3" fontId="18" fillId="2" borderId="1" xfId="0" applyNumberFormat="1" applyFont="1" applyFill="1" applyBorder="1" applyAlignment="1">
      <alignment horizontal="right" wrapText="1"/>
    </xf>
    <xf numFmtId="3" fontId="0" fillId="0" borderId="0" xfId="0" applyNumberFormat="1" applyFont="1" applyAlignment="1">
      <alignment wrapText="1"/>
    </xf>
    <xf numFmtId="3" fontId="7" fillId="2" borderId="1" xfId="0" applyNumberFormat="1" applyFont="1" applyFill="1" applyBorder="1" applyAlignment="1">
      <alignment vertical="center" wrapText="1"/>
    </xf>
    <xf numFmtId="3" fontId="3" fillId="0" borderId="1" xfId="0" applyNumberFormat="1" applyFont="1" applyBorder="1" applyAlignment="1">
      <alignment vertical="center" wrapText="1"/>
    </xf>
    <xf numFmtId="3" fontId="11" fillId="0" borderId="1" xfId="0" applyNumberFormat="1" applyFont="1" applyBorder="1" applyAlignment="1">
      <alignment vertical="center" wrapText="1"/>
    </xf>
    <xf numFmtId="3" fontId="2" fillId="2" borderId="1" xfId="0" applyNumberFormat="1" applyFont="1" applyFill="1" applyBorder="1" applyAlignment="1">
      <alignment vertical="center" wrapText="1"/>
    </xf>
    <xf numFmtId="3" fontId="2" fillId="0" borderId="1" xfId="0" applyNumberFormat="1" applyFont="1" applyBorder="1" applyAlignment="1">
      <alignment vertical="center" wrapText="1"/>
    </xf>
    <xf numFmtId="3" fontId="0" fillId="0" borderId="0" xfId="0" applyNumberFormat="1" applyAlignment="1">
      <alignment wrapText="1"/>
    </xf>
    <xf numFmtId="3" fontId="2" fillId="0" borderId="1" xfId="0" applyNumberFormat="1" applyFont="1" applyFill="1" applyBorder="1" applyAlignment="1">
      <alignment vertical="center" wrapText="1"/>
    </xf>
    <xf numFmtId="3" fontId="3" fillId="0" borderId="1" xfId="0" applyNumberFormat="1" applyFont="1" applyFill="1" applyBorder="1" applyAlignment="1">
      <alignment vertical="center" wrapText="1"/>
    </xf>
    <xf numFmtId="3" fontId="2" fillId="0" borderId="1" xfId="0" applyNumberFormat="1" applyFont="1" applyFill="1" applyBorder="1" applyAlignment="1">
      <alignment horizontal="left" vertical="center" wrapText="1"/>
    </xf>
    <xf numFmtId="3" fontId="7" fillId="0" borderId="1" xfId="0" applyNumberFormat="1" applyFont="1" applyFill="1" applyBorder="1" applyAlignment="1">
      <alignment vertical="center" wrapText="1"/>
    </xf>
    <xf numFmtId="3" fontId="18" fillId="2" borderId="1" xfId="0" applyNumberFormat="1" applyFont="1" applyFill="1" applyBorder="1" applyAlignment="1">
      <alignment vertical="center" wrapText="1"/>
    </xf>
    <xf numFmtId="3" fontId="19" fillId="0" borderId="0" xfId="0" applyNumberFormat="1" applyFont="1" applyAlignment="1">
      <alignment wrapText="1"/>
    </xf>
    <xf numFmtId="3" fontId="11" fillId="0" borderId="0" xfId="0" applyNumberFormat="1" applyFont="1" applyAlignment="1">
      <alignment vertical="center" wrapText="1"/>
    </xf>
    <xf numFmtId="3" fontId="11" fillId="0" borderId="0" xfId="0" applyNumberFormat="1" applyFont="1" applyAlignment="1">
      <alignment wrapText="1"/>
    </xf>
    <xf numFmtId="3" fontId="11" fillId="0" borderId="1" xfId="0" applyNumberFormat="1" applyFont="1" applyFill="1" applyBorder="1" applyAlignment="1">
      <alignment horizontal="left" vertical="center" wrapText="1"/>
    </xf>
    <xf numFmtId="3" fontId="11" fillId="0" borderId="1" xfId="0" applyNumberFormat="1" applyFont="1" applyFill="1" applyBorder="1" applyAlignment="1">
      <alignment vertical="center" wrapText="1"/>
    </xf>
    <xf numFmtId="3" fontId="7" fillId="3" borderId="1" xfId="0" applyNumberFormat="1" applyFont="1" applyFill="1" applyBorder="1" applyAlignment="1">
      <alignment horizontal="center" vertical="center" wrapText="1"/>
    </xf>
    <xf numFmtId="3" fontId="3" fillId="0" borderId="1" xfId="0" applyNumberFormat="1" applyFont="1" applyBorder="1" applyAlignment="1">
      <alignment horizontal="right" vertical="center" wrapText="1"/>
    </xf>
    <xf numFmtId="3" fontId="7" fillId="2" borderId="1" xfId="0" applyNumberFormat="1" applyFont="1" applyFill="1" applyBorder="1" applyAlignment="1">
      <alignment horizontal="right" vertical="center" wrapText="1"/>
    </xf>
    <xf numFmtId="3" fontId="7" fillId="0" borderId="1" xfId="0" applyNumberFormat="1" applyFont="1" applyFill="1" applyBorder="1" applyAlignment="1">
      <alignment horizontal="right" vertical="center" wrapText="1"/>
    </xf>
    <xf numFmtId="0" fontId="17" fillId="0" borderId="1" xfId="0" applyFont="1" applyFill="1" applyBorder="1" applyAlignment="1">
      <alignment vertical="center" wrapText="1"/>
    </xf>
    <xf numFmtId="0" fontId="7" fillId="0" borderId="1" xfId="0" applyFont="1" applyFill="1" applyBorder="1" applyAlignment="1">
      <alignment vertical="center" wrapText="1"/>
    </xf>
    <xf numFmtId="0" fontId="2" fillId="0" borderId="1" xfId="0" applyFont="1" applyFill="1" applyBorder="1" applyAlignment="1">
      <alignment vertical="center" wrapText="1"/>
    </xf>
    <xf numFmtId="3" fontId="3" fillId="0" borderId="1" xfId="0" applyNumberFormat="1" applyFont="1" applyFill="1" applyBorder="1" applyAlignment="1">
      <alignment horizontal="right" vertical="center" wrapText="1"/>
    </xf>
    <xf numFmtId="3" fontId="12" fillId="0" borderId="1" xfId="0" applyNumberFormat="1" applyFont="1" applyFill="1" applyBorder="1" applyAlignment="1">
      <alignment vertical="center" wrapText="1"/>
    </xf>
    <xf numFmtId="0" fontId="2" fillId="0" borderId="1" xfId="0" applyNumberFormat="1" applyFont="1" applyFill="1" applyBorder="1" applyAlignment="1">
      <alignment vertical="center" wrapText="1"/>
    </xf>
    <xf numFmtId="3" fontId="14" fillId="0" borderId="1" xfId="0" applyNumberFormat="1" applyFont="1" applyFill="1" applyBorder="1" applyAlignment="1">
      <alignment horizontal="left" vertical="center" wrapText="1"/>
    </xf>
    <xf numFmtId="3" fontId="7" fillId="2" borderId="1" xfId="0" applyNumberFormat="1" applyFont="1" applyFill="1" applyBorder="1" applyAlignment="1">
      <alignment horizontal="right" vertical="center"/>
    </xf>
    <xf numFmtId="3" fontId="3" fillId="4" borderId="1" xfId="0" applyNumberFormat="1" applyFont="1" applyFill="1" applyBorder="1" applyAlignment="1">
      <alignment vertical="center" wrapText="1"/>
    </xf>
    <xf numFmtId="3" fontId="3" fillId="0" borderId="1" xfId="0" applyNumberFormat="1" applyFont="1" applyFill="1" applyBorder="1" applyAlignment="1">
      <alignment vertical="top" wrapText="1"/>
    </xf>
    <xf numFmtId="3" fontId="2" fillId="4" borderId="1" xfId="0" applyNumberFormat="1" applyFont="1" applyFill="1" applyBorder="1" applyAlignment="1">
      <alignment vertical="center" wrapText="1"/>
    </xf>
    <xf numFmtId="3" fontId="11" fillId="4" borderId="1" xfId="0" applyNumberFormat="1" applyFont="1" applyFill="1" applyBorder="1" applyAlignment="1">
      <alignment horizontal="left" vertical="center" wrapText="1"/>
    </xf>
    <xf numFmtId="3" fontId="21" fillId="2" borderId="1" xfId="0" applyNumberFormat="1" applyFont="1" applyFill="1" applyBorder="1" applyAlignment="1">
      <alignment wrapText="1"/>
    </xf>
    <xf numFmtId="3" fontId="11" fillId="2" borderId="1" xfId="0" applyNumberFormat="1" applyFont="1" applyFill="1" applyBorder="1" applyAlignment="1">
      <alignment wrapText="1"/>
    </xf>
    <xf numFmtId="3" fontId="11" fillId="0" borderId="1" xfId="0" applyNumberFormat="1" applyFont="1" applyBorder="1" applyAlignment="1">
      <alignment vertical="top" wrapText="1"/>
    </xf>
    <xf numFmtId="3" fontId="11" fillId="0" borderId="1" xfId="0" applyNumberFormat="1" applyFont="1" applyBorder="1" applyAlignment="1">
      <alignment wrapText="1"/>
    </xf>
    <xf numFmtId="3" fontId="2" fillId="0" borderId="0" xfId="0" applyNumberFormat="1" applyFont="1" applyAlignment="1">
      <alignment horizontal="right" vertical="center" wrapText="1"/>
    </xf>
    <xf numFmtId="3" fontId="2" fillId="0" borderId="1" xfId="0" applyNumberFormat="1" applyFont="1" applyBorder="1" applyAlignment="1">
      <alignment horizontal="right" vertical="center" wrapText="1"/>
    </xf>
    <xf numFmtId="3" fontId="2" fillId="0" borderId="2" xfId="0" applyNumberFormat="1" applyFont="1" applyBorder="1" applyAlignment="1">
      <alignment horizontal="right" vertical="center" wrapText="1"/>
    </xf>
    <xf numFmtId="3" fontId="11" fillId="0" borderId="2" xfId="0" applyNumberFormat="1" applyFont="1" applyBorder="1" applyAlignment="1">
      <alignment wrapText="1"/>
    </xf>
    <xf numFmtId="3" fontId="11" fillId="0" borderId="3" xfId="0" applyNumberFormat="1" applyFont="1" applyBorder="1" applyAlignment="1">
      <alignment wrapText="1"/>
    </xf>
    <xf numFmtId="3" fontId="11" fillId="0" borderId="4" xfId="0" applyNumberFormat="1" applyFont="1" applyBorder="1" applyAlignment="1">
      <alignment wrapText="1"/>
    </xf>
    <xf numFmtId="3" fontId="18" fillId="2" borderId="2" xfId="0" applyNumberFormat="1" applyFont="1" applyFill="1" applyBorder="1" applyAlignment="1">
      <alignment wrapText="1"/>
    </xf>
    <xf numFmtId="3" fontId="16" fillId="0" borderId="1" xfId="0" applyNumberFormat="1" applyFont="1" applyBorder="1" applyAlignment="1">
      <alignment vertical="center" wrapText="1"/>
    </xf>
    <xf numFmtId="3" fontId="7" fillId="0" borderId="1" xfId="0" applyNumberFormat="1" applyFont="1" applyBorder="1" applyAlignment="1">
      <alignment vertical="center" wrapText="1"/>
    </xf>
    <xf numFmtId="3" fontId="7" fillId="0" borderId="1" xfId="0" applyNumberFormat="1" applyFont="1" applyBorder="1" applyAlignment="1">
      <alignment horizontal="right" vertical="center" wrapText="1"/>
    </xf>
    <xf numFmtId="0" fontId="17" fillId="0" borderId="1" xfId="0" applyFont="1" applyBorder="1" applyAlignment="1">
      <alignment vertical="center" wrapText="1"/>
    </xf>
    <xf numFmtId="0" fontId="7" fillId="0" borderId="1" xfId="0" applyFont="1" applyBorder="1" applyAlignment="1">
      <alignment vertical="center" wrapText="1"/>
    </xf>
    <xf numFmtId="3" fontId="7" fillId="4" borderId="1" xfId="0" applyNumberFormat="1" applyFont="1" applyFill="1" applyBorder="1" applyAlignment="1">
      <alignment vertical="center" wrapText="1"/>
    </xf>
    <xf numFmtId="0" fontId="2" fillId="4" borderId="1" xfId="0" applyFont="1" applyFill="1" applyBorder="1" applyAlignment="1">
      <alignment vertical="center" wrapText="1"/>
    </xf>
    <xf numFmtId="3" fontId="3" fillId="0" borderId="1" xfId="0" applyNumberFormat="1" applyFont="1" applyFill="1" applyBorder="1" applyAlignment="1">
      <alignment horizontal="justify" vertical="center" wrapText="1"/>
    </xf>
    <xf numFmtId="3" fontId="2" fillId="0" borderId="1" xfId="0" applyNumberFormat="1" applyFont="1" applyFill="1" applyBorder="1" applyAlignment="1">
      <alignment horizontal="justify" vertical="center" wrapText="1"/>
    </xf>
    <xf numFmtId="3" fontId="3" fillId="0" borderId="6" xfId="0" applyNumberFormat="1" applyFont="1" applyFill="1" applyBorder="1" applyAlignment="1">
      <alignment horizontal="justify" vertical="top" wrapText="1"/>
    </xf>
    <xf numFmtId="3" fontId="3" fillId="0" borderId="6" xfId="0" applyNumberFormat="1" applyFont="1" applyFill="1" applyBorder="1" applyAlignment="1">
      <alignment horizontal="justify" wrapText="1"/>
    </xf>
    <xf numFmtId="3" fontId="3" fillId="0" borderId="1" xfId="0" applyNumberFormat="1" applyFont="1" applyFill="1" applyBorder="1" applyAlignment="1">
      <alignment horizontal="justify" wrapText="1"/>
    </xf>
    <xf numFmtId="3" fontId="3" fillId="0" borderId="1" xfId="0" applyNumberFormat="1" applyFont="1" applyFill="1" applyBorder="1" applyAlignment="1">
      <alignment wrapText="1"/>
    </xf>
    <xf numFmtId="3" fontId="3" fillId="0" borderId="1" xfId="0" applyNumberFormat="1" applyFont="1" applyFill="1" applyBorder="1" applyAlignment="1">
      <alignment horizontal="justify" vertical="top" wrapText="1"/>
    </xf>
    <xf numFmtId="3" fontId="3" fillId="0" borderId="0" xfId="0" applyNumberFormat="1" applyFont="1" applyAlignment="1">
      <alignment wrapText="1"/>
    </xf>
    <xf numFmtId="3" fontId="7" fillId="2" borderId="1" xfId="0" applyNumberFormat="1" applyFont="1" applyFill="1" applyBorder="1" applyAlignment="1">
      <alignment vertical="center" wrapText="1"/>
    </xf>
    <xf numFmtId="3" fontId="11" fillId="0" borderId="1" xfId="0" applyNumberFormat="1" applyFont="1" applyBorder="1" applyAlignment="1">
      <alignment vertical="center" wrapText="1"/>
    </xf>
    <xf numFmtId="3" fontId="2" fillId="2" borderId="1" xfId="0" applyNumberFormat="1" applyFont="1" applyFill="1" applyBorder="1" applyAlignment="1">
      <alignment vertical="center" wrapText="1"/>
    </xf>
    <xf numFmtId="3" fontId="7" fillId="2" borderId="1" xfId="0" applyNumberFormat="1" applyFont="1" applyFill="1" applyBorder="1" applyAlignment="1">
      <alignment horizontal="right" vertical="center" wrapText="1"/>
    </xf>
    <xf numFmtId="49" fontId="3" fillId="0" borderId="1" xfId="0" applyNumberFormat="1" applyFont="1" applyFill="1" applyBorder="1" applyAlignment="1">
      <alignment vertical="center" wrapText="1"/>
    </xf>
    <xf numFmtId="3" fontId="7" fillId="2" borderId="1" xfId="0" applyNumberFormat="1" applyFont="1" applyFill="1" applyBorder="1" applyAlignment="1">
      <alignment horizontal="right" wrapText="1"/>
    </xf>
    <xf numFmtId="3" fontId="7" fillId="2" borderId="1" xfId="0" applyNumberFormat="1" applyFont="1" applyFill="1" applyBorder="1" applyAlignment="1">
      <alignment vertical="center" wrapText="1"/>
    </xf>
    <xf numFmtId="3" fontId="3" fillId="0" borderId="1" xfId="0" applyNumberFormat="1" applyFont="1" applyBorder="1" applyAlignment="1">
      <alignment vertical="center" wrapText="1"/>
    </xf>
    <xf numFmtId="3" fontId="2" fillId="2" borderId="1" xfId="0" applyNumberFormat="1" applyFont="1" applyFill="1" applyBorder="1" applyAlignment="1">
      <alignment vertical="center" wrapText="1"/>
    </xf>
    <xf numFmtId="3" fontId="2" fillId="0" borderId="1" xfId="0" applyNumberFormat="1" applyFont="1" applyBorder="1" applyAlignment="1">
      <alignment vertical="center" wrapText="1"/>
    </xf>
    <xf numFmtId="3" fontId="2" fillId="0" borderId="1" xfId="0" applyNumberFormat="1" applyFont="1" applyFill="1" applyBorder="1" applyAlignment="1">
      <alignment vertical="center" wrapText="1"/>
    </xf>
    <xf numFmtId="3" fontId="3" fillId="0" borderId="1" xfId="0" applyNumberFormat="1" applyFont="1" applyFill="1" applyBorder="1" applyAlignment="1">
      <alignment vertical="center" wrapText="1"/>
    </xf>
    <xf numFmtId="3" fontId="7" fillId="0" borderId="1" xfId="0" applyNumberFormat="1" applyFont="1" applyFill="1" applyBorder="1" applyAlignment="1">
      <alignment vertical="center" wrapText="1"/>
    </xf>
    <xf numFmtId="3" fontId="7" fillId="2" borderId="1" xfId="0" applyNumberFormat="1" applyFont="1" applyFill="1" applyBorder="1" applyAlignment="1">
      <alignment horizontal="right" vertical="center" wrapText="1"/>
    </xf>
    <xf numFmtId="3" fontId="7" fillId="0" borderId="1" xfId="0" applyNumberFormat="1" applyFont="1" applyFill="1" applyBorder="1" applyAlignment="1">
      <alignment horizontal="right" vertical="center" wrapText="1"/>
    </xf>
    <xf numFmtId="0" fontId="2" fillId="0" borderId="1" xfId="0" applyFont="1" applyFill="1" applyBorder="1" applyAlignment="1">
      <alignment horizontal="right" vertical="center"/>
    </xf>
    <xf numFmtId="3" fontId="2" fillId="0" borderId="1" xfId="0" applyNumberFormat="1" applyFont="1" applyBorder="1" applyAlignment="1">
      <alignment horizontal="right" vertical="center" wrapText="1"/>
    </xf>
    <xf numFmtId="0" fontId="2" fillId="0" borderId="0" xfId="0" applyFont="1"/>
    <xf numFmtId="3" fontId="2" fillId="0" borderId="1" xfId="2" applyNumberFormat="1" applyFont="1" applyFill="1" applyBorder="1" applyAlignment="1">
      <alignment wrapText="1"/>
    </xf>
    <xf numFmtId="3" fontId="7" fillId="0" borderId="1" xfId="2" applyNumberFormat="1" applyFont="1" applyFill="1" applyBorder="1" applyAlignment="1">
      <alignment horizontal="right" wrapText="1"/>
    </xf>
    <xf numFmtId="3" fontId="7" fillId="0" borderId="1" xfId="2" applyNumberFormat="1" applyFont="1" applyFill="1" applyBorder="1" applyAlignment="1">
      <alignment wrapText="1"/>
    </xf>
    <xf numFmtId="49" fontId="21" fillId="0" borderId="1" xfId="2" applyNumberFormat="1" applyFont="1" applyFill="1" applyBorder="1" applyAlignment="1">
      <alignment wrapText="1"/>
    </xf>
    <xf numFmtId="3" fontId="11" fillId="0" borderId="1" xfId="2" applyNumberFormat="1" applyFont="1" applyFill="1" applyBorder="1" applyAlignment="1">
      <alignment wrapText="1"/>
    </xf>
    <xf numFmtId="3" fontId="7" fillId="0" borderId="1" xfId="2" applyNumberFormat="1" applyFont="1" applyFill="1" applyBorder="1"/>
    <xf numFmtId="0" fontId="2" fillId="0" borderId="1" xfId="2" applyFont="1" applyBorder="1"/>
    <xf numFmtId="3" fontId="2" fillId="0" borderId="1" xfId="2" applyNumberFormat="1" applyFont="1" applyFill="1" applyBorder="1" applyAlignment="1">
      <alignment horizontal="left" wrapText="1"/>
    </xf>
    <xf numFmtId="49" fontId="11" fillId="0" borderId="1" xfId="2" applyNumberFormat="1" applyFont="1" applyFill="1" applyBorder="1" applyAlignment="1">
      <alignment wrapText="1"/>
    </xf>
    <xf numFmtId="3" fontId="2" fillId="0" borderId="1" xfId="2" applyNumberFormat="1" applyFont="1" applyFill="1" applyBorder="1"/>
    <xf numFmtId="3" fontId="2" fillId="0" borderId="1" xfId="2" applyNumberFormat="1" applyFont="1" applyBorder="1" applyAlignment="1">
      <alignment wrapText="1"/>
    </xf>
    <xf numFmtId="3" fontId="2" fillId="0" borderId="1" xfId="0" applyNumberFormat="1" applyFont="1" applyFill="1" applyBorder="1" applyAlignment="1">
      <alignment vertical="top" wrapText="1"/>
    </xf>
    <xf numFmtId="3" fontId="19" fillId="0" borderId="0" xfId="0" applyNumberFormat="1" applyFont="1" applyFill="1" applyAlignment="1">
      <alignment wrapText="1"/>
    </xf>
    <xf numFmtId="3" fontId="19" fillId="0" borderId="0" xfId="0" applyNumberFormat="1" applyFont="1" applyAlignment="1">
      <alignment vertical="center" wrapText="1"/>
    </xf>
    <xf numFmtId="3" fontId="3" fillId="0" borderId="1" xfId="0" applyNumberFormat="1" applyFont="1" applyBorder="1" applyAlignment="1">
      <alignment horizontal="left" vertical="center" wrapText="1"/>
    </xf>
    <xf numFmtId="3" fontId="7" fillId="0" borderId="1" xfId="0" applyNumberFormat="1" applyFont="1" applyFill="1" applyBorder="1" applyAlignment="1">
      <alignment horizontal="left" vertical="center" wrapText="1"/>
    </xf>
    <xf numFmtId="3" fontId="3" fillId="0" borderId="0" xfId="0" applyNumberFormat="1" applyFont="1" applyFill="1" applyAlignment="1">
      <alignment wrapText="1"/>
    </xf>
    <xf numFmtId="3" fontId="22" fillId="0" borderId="0" xfId="0" applyNumberFormat="1" applyFont="1" applyFill="1" applyAlignment="1">
      <alignment horizontal="center" vertical="center" wrapText="1"/>
    </xf>
    <xf numFmtId="3" fontId="3" fillId="0" borderId="0" xfId="0" applyNumberFormat="1" applyFont="1" applyFill="1" applyAlignment="1">
      <alignment horizontal="center" vertical="center" wrapText="1"/>
    </xf>
    <xf numFmtId="3" fontId="3" fillId="0" borderId="0" xfId="0" applyNumberFormat="1" applyFont="1" applyFill="1" applyAlignment="1">
      <alignment vertical="center" wrapText="1"/>
    </xf>
    <xf numFmtId="0" fontId="2" fillId="0" borderId="0" xfId="0" applyFont="1" applyFill="1"/>
    <xf numFmtId="3" fontId="10" fillId="0" borderId="0" xfId="0" applyNumberFormat="1" applyFont="1" applyFill="1" applyAlignment="1">
      <alignment horizontal="center" wrapText="1"/>
    </xf>
    <xf numFmtId="3" fontId="0" fillId="0" borderId="0" xfId="0" applyNumberFormat="1" applyFill="1" applyAlignment="1">
      <alignment wrapText="1"/>
    </xf>
    <xf numFmtId="3" fontId="19" fillId="0" borderId="0" xfId="0" applyNumberFormat="1" applyFont="1" applyFill="1" applyAlignment="1">
      <alignment vertical="center" wrapText="1"/>
    </xf>
    <xf numFmtId="3" fontId="11" fillId="0" borderId="0" xfId="0" applyNumberFormat="1" applyFont="1" applyFill="1" applyAlignment="1">
      <alignment vertical="center" wrapText="1"/>
    </xf>
    <xf numFmtId="3" fontId="11" fillId="0" borderId="0" xfId="0" applyNumberFormat="1" applyFont="1" applyFill="1" applyAlignment="1">
      <alignment wrapText="1"/>
    </xf>
    <xf numFmtId="3" fontId="0" fillId="0" borderId="0" xfId="0" applyNumberFormat="1" applyFont="1" applyFill="1" applyAlignment="1">
      <alignment vertical="top" wrapText="1"/>
    </xf>
    <xf numFmtId="49" fontId="2" fillId="0" borderId="1" xfId="0" applyNumberFormat="1" applyFont="1" applyFill="1" applyBorder="1" applyAlignment="1">
      <alignment vertical="center" wrapText="1"/>
    </xf>
    <xf numFmtId="3" fontId="2" fillId="0" borderId="0" xfId="0" applyNumberFormat="1" applyFont="1" applyFill="1" applyAlignment="1">
      <alignment vertical="center" wrapText="1"/>
    </xf>
    <xf numFmtId="49" fontId="11" fillId="0" borderId="1" xfId="0" applyNumberFormat="1" applyFont="1" applyFill="1" applyBorder="1" applyAlignment="1">
      <alignment horizontal="left" vertical="center" wrapText="1"/>
    </xf>
    <xf numFmtId="49" fontId="11" fillId="0" borderId="1" xfId="0" applyNumberFormat="1" applyFont="1" applyFill="1" applyBorder="1" applyAlignment="1">
      <alignment vertical="center" wrapText="1"/>
    </xf>
    <xf numFmtId="3" fontId="3" fillId="0" borderId="2" xfId="0" applyNumberFormat="1" applyFont="1" applyBorder="1" applyAlignment="1">
      <alignment vertical="center" wrapText="1"/>
    </xf>
    <xf numFmtId="3" fontId="3" fillId="0" borderId="2" xfId="0" applyNumberFormat="1" applyFont="1" applyFill="1" applyBorder="1" applyAlignment="1">
      <alignment vertical="center" wrapText="1"/>
    </xf>
    <xf numFmtId="3" fontId="3" fillId="0" borderId="1" xfId="0" applyNumberFormat="1" applyFont="1" applyBorder="1" applyAlignment="1">
      <alignment horizontal="left" vertical="center" wrapText="1"/>
    </xf>
    <xf numFmtId="3" fontId="3" fillId="0" borderId="1" xfId="0" applyNumberFormat="1" applyFont="1" applyFill="1" applyBorder="1" applyAlignment="1">
      <alignment wrapText="1"/>
    </xf>
    <xf numFmtId="3" fontId="25" fillId="0" borderId="0" xfId="0" applyNumberFormat="1" applyFont="1" applyAlignment="1">
      <alignment vertical="center" wrapText="1"/>
    </xf>
    <xf numFmtId="3" fontId="25" fillId="0" borderId="0" xfId="0" applyNumberFormat="1" applyFont="1" applyAlignment="1">
      <alignment horizontal="right" vertical="center" wrapText="1"/>
    </xf>
    <xf numFmtId="3" fontId="11" fillId="0" borderId="1" xfId="0" applyNumberFormat="1" applyFont="1" applyFill="1" applyBorder="1" applyAlignment="1">
      <alignment vertical="top" wrapText="1"/>
    </xf>
    <xf numFmtId="3" fontId="0" fillId="5" borderId="1" xfId="0" applyNumberFormat="1"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3" fontId="11" fillId="0" borderId="2" xfId="0" applyNumberFormat="1" applyFont="1" applyBorder="1" applyAlignment="1">
      <alignment horizontal="left" vertical="top" wrapText="1"/>
    </xf>
    <xf numFmtId="3" fontId="11" fillId="0" borderId="2" xfId="0" applyNumberFormat="1" applyFont="1" applyFill="1" applyBorder="1" applyAlignment="1">
      <alignment horizontal="right" vertical="center" wrapText="1"/>
    </xf>
    <xf numFmtId="3" fontId="16" fillId="0" borderId="1" xfId="0" applyNumberFormat="1" applyFont="1" applyFill="1" applyBorder="1" applyAlignment="1">
      <alignment vertical="center" wrapText="1"/>
    </xf>
    <xf numFmtId="3" fontId="11" fillId="0" borderId="2" xfId="0" applyNumberFormat="1" applyFont="1" applyBorder="1" applyAlignment="1">
      <alignment horizontal="left" vertical="top" wrapText="1"/>
    </xf>
    <xf numFmtId="3" fontId="11" fillId="0" borderId="2" xfId="0" applyNumberFormat="1" applyFont="1" applyFill="1" applyBorder="1" applyAlignment="1">
      <alignment horizontal="right" vertical="center" wrapText="1"/>
    </xf>
    <xf numFmtId="3" fontId="11" fillId="0" borderId="2" xfId="0" applyNumberFormat="1" applyFont="1" applyFill="1" applyBorder="1" applyAlignment="1">
      <alignment horizontal="left" vertical="top" wrapText="1"/>
    </xf>
    <xf numFmtId="3" fontId="27" fillId="0" borderId="0" xfId="0" applyNumberFormat="1" applyFont="1" applyAlignment="1">
      <alignment wrapText="1"/>
    </xf>
    <xf numFmtId="3" fontId="28" fillId="0" borderId="0" xfId="0" applyNumberFormat="1" applyFont="1" applyAlignment="1">
      <alignment horizontal="center" vertical="center" wrapText="1"/>
    </xf>
    <xf numFmtId="3" fontId="27" fillId="0" borderId="0" xfId="0" applyNumberFormat="1" applyFont="1" applyAlignment="1">
      <alignment horizontal="center" vertical="center" wrapText="1"/>
    </xf>
    <xf numFmtId="3" fontId="29" fillId="0" borderId="0" xfId="0" applyNumberFormat="1" applyFont="1" applyAlignment="1">
      <alignment wrapText="1"/>
    </xf>
    <xf numFmtId="3" fontId="27" fillId="0" borderId="0" xfId="0" applyNumberFormat="1" applyFont="1" applyFill="1" applyAlignment="1">
      <alignment horizontal="center" vertical="center" wrapText="1"/>
    </xf>
    <xf numFmtId="3" fontId="16" fillId="4" borderId="1" xfId="0" applyNumberFormat="1" applyFont="1" applyFill="1" applyBorder="1" applyAlignment="1">
      <alignment vertical="center" wrapText="1"/>
    </xf>
    <xf numFmtId="3" fontId="3" fillId="0" borderId="0" xfId="0" applyNumberFormat="1" applyFont="1" applyAlignment="1">
      <alignment wrapText="1"/>
    </xf>
    <xf numFmtId="3" fontId="3" fillId="0" borderId="0" xfId="0" applyNumberFormat="1" applyFont="1" applyFill="1" applyAlignment="1">
      <alignment wrapText="1"/>
    </xf>
    <xf numFmtId="3" fontId="2" fillId="0" borderId="1" xfId="0" applyNumberFormat="1" applyFont="1" applyFill="1" applyBorder="1" applyAlignment="1">
      <alignment vertical="top" wrapText="1"/>
    </xf>
    <xf numFmtId="3" fontId="3" fillId="0" borderId="1" xfId="0" applyNumberFormat="1" applyFont="1" applyBorder="1" applyAlignment="1">
      <alignment horizontal="left" vertical="center" wrapText="1"/>
    </xf>
    <xf numFmtId="3" fontId="25" fillId="0" borderId="0" xfId="0" applyNumberFormat="1" applyFont="1" applyAlignment="1">
      <alignment horizontal="right" vertical="center" wrapText="1"/>
    </xf>
    <xf numFmtId="3" fontId="2" fillId="0" borderId="1" xfId="2" applyNumberFormat="1" applyFont="1" applyFill="1" applyBorder="1" applyAlignment="1">
      <alignment vertical="center" wrapText="1"/>
    </xf>
    <xf numFmtId="3" fontId="7" fillId="0" borderId="1" xfId="2" applyNumberFormat="1" applyFont="1" applyFill="1" applyBorder="1" applyAlignment="1">
      <alignment horizontal="right" vertical="center" wrapText="1"/>
    </xf>
    <xf numFmtId="3" fontId="7" fillId="0" borderId="1" xfId="2" applyNumberFormat="1" applyFont="1" applyFill="1" applyBorder="1" applyAlignment="1">
      <alignment vertical="center" wrapText="1"/>
    </xf>
    <xf numFmtId="0" fontId="2" fillId="0" borderId="0" xfId="0" applyFont="1" applyAlignment="1">
      <alignment vertical="center"/>
    </xf>
    <xf numFmtId="3" fontId="11" fillId="0" borderId="1" xfId="2" applyNumberFormat="1" applyFont="1" applyFill="1" applyBorder="1" applyAlignment="1">
      <alignment vertical="center" wrapText="1"/>
    </xf>
    <xf numFmtId="3" fontId="7" fillId="0" borderId="1" xfId="2" applyNumberFormat="1" applyFont="1" applyFill="1" applyBorder="1" applyAlignment="1">
      <alignment vertical="center"/>
    </xf>
    <xf numFmtId="0" fontId="2" fillId="0" borderId="1" xfId="2" applyFont="1" applyBorder="1" applyAlignment="1">
      <alignment vertical="center"/>
    </xf>
    <xf numFmtId="3" fontId="2" fillId="0" borderId="1" xfId="2" applyNumberFormat="1" applyFont="1" applyFill="1" applyBorder="1" applyAlignment="1">
      <alignment horizontal="left" vertical="center" wrapText="1"/>
    </xf>
    <xf numFmtId="49" fontId="11" fillId="0" borderId="1" xfId="2" applyNumberFormat="1" applyFont="1" applyFill="1" applyBorder="1" applyAlignment="1">
      <alignment vertical="center" wrapText="1"/>
    </xf>
    <xf numFmtId="3" fontId="0" fillId="0" borderId="0" xfId="0" applyNumberFormat="1" applyAlignment="1">
      <alignment vertical="center" wrapText="1"/>
    </xf>
    <xf numFmtId="3" fontId="3" fillId="0" borderId="6" xfId="0" applyNumberFormat="1" applyFont="1" applyFill="1" applyBorder="1" applyAlignment="1">
      <alignment horizontal="justify" vertical="center" wrapText="1"/>
    </xf>
    <xf numFmtId="3" fontId="0" fillId="0" borderId="0" xfId="0" applyNumberFormat="1" applyFont="1" applyAlignment="1">
      <alignment vertical="center" wrapText="1"/>
    </xf>
    <xf numFmtId="3" fontId="11" fillId="0" borderId="2" xfId="0" applyNumberFormat="1" applyFont="1" applyBorder="1" applyAlignment="1">
      <alignment horizontal="right" vertical="center" wrapText="1"/>
    </xf>
    <xf numFmtId="3" fontId="11" fillId="0" borderId="3" xfId="0" applyNumberFormat="1" applyFont="1" applyBorder="1" applyAlignment="1">
      <alignment horizontal="left" vertical="top" wrapText="1"/>
    </xf>
    <xf numFmtId="3" fontId="11" fillId="0" borderId="2" xfId="0" applyNumberFormat="1" applyFont="1" applyBorder="1" applyAlignment="1">
      <alignment horizontal="left" vertical="top" wrapText="1"/>
    </xf>
    <xf numFmtId="3" fontId="11" fillId="0" borderId="3" xfId="0" applyNumberFormat="1" applyFont="1" applyBorder="1" applyAlignment="1">
      <alignment horizontal="left" vertical="top" wrapText="1"/>
    </xf>
    <xf numFmtId="3" fontId="11" fillId="0" borderId="4" xfId="0" applyNumberFormat="1" applyFont="1" applyBorder="1" applyAlignment="1">
      <alignment horizontal="left" vertical="top" wrapText="1"/>
    </xf>
    <xf numFmtId="3" fontId="11" fillId="0" borderId="2" xfId="0" applyNumberFormat="1" applyFont="1" applyBorder="1" applyAlignment="1">
      <alignment horizontal="right" vertical="center" wrapText="1"/>
    </xf>
    <xf numFmtId="3" fontId="11" fillId="0" borderId="4" xfId="0" applyNumberFormat="1" applyFont="1" applyBorder="1" applyAlignment="1">
      <alignment horizontal="right" vertical="center" wrapText="1"/>
    </xf>
    <xf numFmtId="3" fontId="18" fillId="0" borderId="2" xfId="0" applyNumberFormat="1" applyFont="1" applyBorder="1" applyAlignment="1">
      <alignment horizontal="center" vertical="center" wrapText="1"/>
    </xf>
    <xf numFmtId="3" fontId="11" fillId="0" borderId="8" xfId="0" quotePrefix="1" applyNumberFormat="1" applyFont="1" applyBorder="1" applyAlignment="1">
      <alignment vertical="top" wrapText="1"/>
    </xf>
    <xf numFmtId="0" fontId="11" fillId="0" borderId="2" xfId="0" quotePrefix="1" applyFont="1" applyBorder="1" applyAlignment="1">
      <alignment vertical="top" wrapText="1"/>
    </xf>
    <xf numFmtId="3" fontId="11" fillId="0" borderId="2" xfId="0" applyNumberFormat="1" applyFont="1" applyBorder="1" applyAlignment="1">
      <alignment vertical="top" wrapText="1"/>
    </xf>
    <xf numFmtId="0" fontId="18" fillId="4" borderId="1" xfId="5" applyFont="1" applyFill="1" applyBorder="1" applyAlignment="1">
      <alignment horizontal="center" vertical="center" wrapText="1"/>
    </xf>
    <xf numFmtId="0" fontId="11" fillId="4" borderId="1" xfId="5" applyFont="1" applyFill="1" applyBorder="1" applyAlignment="1">
      <alignment vertical="center" wrapText="1"/>
    </xf>
    <xf numFmtId="3" fontId="18" fillId="0" borderId="1" xfId="0" applyNumberFormat="1" applyFont="1" applyBorder="1" applyAlignment="1">
      <alignment horizontal="center" vertical="center" wrapText="1"/>
    </xf>
    <xf numFmtId="3" fontId="11" fillId="0" borderId="1" xfId="0" applyNumberFormat="1" applyFont="1" applyBorder="1" applyAlignment="1">
      <alignment horizontal="left" vertical="top" wrapText="1"/>
    </xf>
    <xf numFmtId="3" fontId="18" fillId="0" borderId="3" xfId="0" applyNumberFormat="1" applyFont="1" applyBorder="1" applyAlignment="1">
      <alignment horizontal="center" vertical="center" wrapText="1"/>
    </xf>
    <xf numFmtId="3" fontId="11" fillId="0" borderId="3" xfId="0" applyNumberFormat="1" applyFont="1" applyBorder="1" applyAlignment="1">
      <alignment vertical="top" wrapText="1"/>
    </xf>
    <xf numFmtId="3" fontId="11" fillId="0" borderId="1" xfId="0" applyNumberFormat="1" applyFont="1" applyBorder="1" applyAlignment="1">
      <alignment horizontal="right" vertical="center" wrapText="1"/>
    </xf>
    <xf numFmtId="3" fontId="11" fillId="0" borderId="4" xfId="0" applyNumberFormat="1" applyFont="1" applyBorder="1" applyAlignment="1">
      <alignment vertical="top" wrapText="1"/>
    </xf>
    <xf numFmtId="3" fontId="3" fillId="0" borderId="4" xfId="0" applyNumberFormat="1" applyFont="1" applyFill="1" applyBorder="1" applyAlignment="1">
      <alignment vertical="center" wrapText="1"/>
    </xf>
    <xf numFmtId="3" fontId="2" fillId="0" borderId="4" xfId="0" applyNumberFormat="1" applyFont="1" applyFill="1" applyBorder="1" applyAlignment="1">
      <alignment horizontal="left" vertical="center" wrapText="1"/>
    </xf>
    <xf numFmtId="3" fontId="11" fillId="0" borderId="2" xfId="0" quotePrefix="1" applyNumberFormat="1" applyFont="1" applyBorder="1" applyAlignment="1">
      <alignment vertical="top" wrapText="1"/>
    </xf>
    <xf numFmtId="3" fontId="11" fillId="0" borderId="4" xfId="0" quotePrefix="1" applyNumberFormat="1" applyFont="1" applyBorder="1" applyAlignment="1">
      <alignment vertical="top" wrapText="1"/>
    </xf>
    <xf numFmtId="0" fontId="11" fillId="0" borderId="4" xfId="0" quotePrefix="1" applyFont="1" applyBorder="1" applyAlignment="1">
      <alignment vertical="top" wrapText="1"/>
    </xf>
    <xf numFmtId="3" fontId="18" fillId="0" borderId="4" xfId="0" applyNumberFormat="1" applyFont="1" applyBorder="1" applyAlignment="1">
      <alignment horizontal="center" vertical="center" wrapText="1"/>
    </xf>
    <xf numFmtId="3" fontId="11" fillId="0" borderId="1" xfId="0" quotePrefix="1" applyNumberFormat="1" applyFont="1" applyBorder="1" applyAlignment="1">
      <alignment vertical="top" wrapText="1"/>
    </xf>
    <xf numFmtId="3" fontId="11" fillId="0" borderId="2" xfId="0" applyNumberFormat="1" applyFont="1" applyFill="1" applyBorder="1" applyAlignment="1">
      <alignment horizontal="left" vertical="center" wrapText="1"/>
    </xf>
    <xf numFmtId="3" fontId="11" fillId="0" borderId="2" xfId="0" applyNumberFormat="1" applyFont="1" applyBorder="1" applyAlignment="1">
      <alignment horizontal="right" vertical="center" wrapText="1"/>
    </xf>
    <xf numFmtId="3" fontId="11" fillId="0" borderId="4" xfId="0" applyNumberFormat="1" applyFont="1" applyBorder="1" applyAlignment="1">
      <alignment horizontal="right" vertical="center" wrapText="1"/>
    </xf>
    <xf numFmtId="3" fontId="18" fillId="0" borderId="1" xfId="0" applyNumberFormat="1" applyFont="1" applyBorder="1" applyAlignment="1">
      <alignment horizontal="center" vertical="center" wrapText="1"/>
    </xf>
    <xf numFmtId="3" fontId="11" fillId="0" borderId="1" xfId="0" applyNumberFormat="1" applyFont="1" applyBorder="1" applyAlignment="1">
      <alignment horizontal="right" vertical="center" wrapText="1"/>
    </xf>
    <xf numFmtId="3" fontId="26" fillId="0" borderId="0" xfId="0" applyNumberFormat="1" applyFont="1" applyAlignment="1">
      <alignment horizontal="center" wrapText="1"/>
    </xf>
    <xf numFmtId="3" fontId="25" fillId="0" borderId="0" xfId="0" applyNumberFormat="1" applyFont="1" applyAlignment="1">
      <alignment horizontal="right" vertical="center" wrapText="1"/>
    </xf>
    <xf numFmtId="3" fontId="11" fillId="0" borderId="2" xfId="0" applyNumberFormat="1" applyFont="1" applyBorder="1" applyAlignment="1">
      <alignment horizontal="left" vertical="top" wrapText="1"/>
    </xf>
    <xf numFmtId="3" fontId="11" fillId="0" borderId="3" xfId="0" applyNumberFormat="1" applyFont="1" applyBorder="1" applyAlignment="1">
      <alignment horizontal="left" vertical="top" wrapText="1"/>
    </xf>
    <xf numFmtId="3" fontId="11" fillId="0" borderId="4" xfId="0" applyNumberFormat="1" applyFont="1" applyBorder="1" applyAlignment="1">
      <alignment horizontal="left" vertical="top" wrapText="1"/>
    </xf>
    <xf numFmtId="3" fontId="11" fillId="0" borderId="2" xfId="0" applyNumberFormat="1" applyFont="1" applyBorder="1" applyAlignment="1">
      <alignment horizontal="left" vertical="center" wrapText="1"/>
    </xf>
    <xf numFmtId="3" fontId="11" fillId="0" borderId="4" xfId="0" applyNumberFormat="1" applyFont="1" applyBorder="1" applyAlignment="1">
      <alignment horizontal="left" vertical="center" wrapText="1"/>
    </xf>
    <xf numFmtId="3" fontId="11" fillId="0" borderId="2" xfId="0" applyNumberFormat="1" applyFont="1" applyFill="1" applyBorder="1" applyAlignment="1">
      <alignment horizontal="left" vertical="top" wrapText="1"/>
    </xf>
    <xf numFmtId="3" fontId="11" fillId="0" borderId="4" xfId="0" applyNumberFormat="1" applyFont="1" applyFill="1" applyBorder="1" applyAlignment="1">
      <alignment horizontal="left" vertical="top" wrapText="1"/>
    </xf>
    <xf numFmtId="3" fontId="11" fillId="0" borderId="2" xfId="0" applyNumberFormat="1" applyFont="1" applyFill="1" applyBorder="1" applyAlignment="1">
      <alignment vertical="center" wrapText="1"/>
    </xf>
    <xf numFmtId="3" fontId="11" fillId="0" borderId="4" xfId="0" applyNumberFormat="1" applyFont="1" applyFill="1" applyBorder="1" applyAlignment="1">
      <alignment vertical="center" wrapText="1"/>
    </xf>
    <xf numFmtId="3" fontId="3" fillId="0" borderId="0" xfId="0" applyNumberFormat="1" applyFont="1" applyAlignment="1">
      <alignment vertical="center" wrapText="1"/>
    </xf>
    <xf numFmtId="0" fontId="0" fillId="0" borderId="0" xfId="0" applyAlignment="1">
      <alignment vertical="center" wrapText="1"/>
    </xf>
    <xf numFmtId="3" fontId="3" fillId="0" borderId="2" xfId="0" applyNumberFormat="1" applyFont="1" applyBorder="1" applyAlignment="1">
      <alignment vertical="center" wrapText="1"/>
    </xf>
    <xf numFmtId="3" fontId="3" fillId="0" borderId="3" xfId="0" applyNumberFormat="1" applyFont="1" applyBorder="1" applyAlignment="1">
      <alignment vertical="center" wrapText="1"/>
    </xf>
    <xf numFmtId="3" fontId="3" fillId="0" borderId="4" xfId="0" applyNumberFormat="1" applyFont="1" applyBorder="1" applyAlignment="1">
      <alignment vertical="center" wrapText="1"/>
    </xf>
    <xf numFmtId="3" fontId="3" fillId="0" borderId="2" xfId="0" applyNumberFormat="1" applyFont="1" applyBorder="1" applyAlignment="1">
      <alignment horizontal="left" vertical="center" wrapText="1"/>
    </xf>
    <xf numFmtId="3" fontId="3" fillId="0" borderId="4" xfId="0" applyNumberFormat="1" applyFont="1" applyBorder="1" applyAlignment="1">
      <alignment horizontal="left" vertical="center" wrapText="1"/>
    </xf>
    <xf numFmtId="3" fontId="3" fillId="0" borderId="2" xfId="0" applyNumberFormat="1" applyFont="1" applyFill="1" applyBorder="1" applyAlignment="1">
      <alignment vertical="center" wrapText="1"/>
    </xf>
    <xf numFmtId="3" fontId="3" fillId="0" borderId="4" xfId="0" applyNumberFormat="1" applyFont="1" applyFill="1" applyBorder="1" applyAlignment="1">
      <alignment vertical="center" wrapText="1"/>
    </xf>
    <xf numFmtId="3" fontId="2" fillId="0" borderId="2" xfId="0" applyNumberFormat="1" applyFont="1" applyFill="1" applyBorder="1" applyAlignment="1">
      <alignment horizontal="left" vertical="center" wrapText="1"/>
    </xf>
    <xf numFmtId="3" fontId="2" fillId="0" borderId="3" xfId="0" applyNumberFormat="1" applyFont="1" applyFill="1" applyBorder="1" applyAlignment="1">
      <alignment horizontal="left" vertical="center" wrapText="1"/>
    </xf>
    <xf numFmtId="3" fontId="2" fillId="0" borderId="4" xfId="0" applyNumberFormat="1" applyFont="1" applyFill="1" applyBorder="1" applyAlignment="1">
      <alignment horizontal="left" vertical="center" wrapText="1"/>
    </xf>
    <xf numFmtId="3" fontId="11" fillId="0" borderId="3" xfId="0" applyNumberFormat="1" applyFont="1" applyBorder="1" applyAlignment="1">
      <alignment horizontal="right" vertical="center" wrapText="1"/>
    </xf>
    <xf numFmtId="3" fontId="2" fillId="0" borderId="2" xfId="0" applyNumberFormat="1" applyFont="1" applyBorder="1" applyAlignment="1">
      <alignment horizontal="right" vertical="center" wrapText="1"/>
    </xf>
    <xf numFmtId="3" fontId="2" fillId="0" borderId="4" xfId="0" applyNumberFormat="1" applyFont="1" applyBorder="1" applyAlignment="1">
      <alignment horizontal="right" vertical="center" wrapText="1"/>
    </xf>
    <xf numFmtId="3" fontId="3" fillId="0" borderId="2" xfId="0" applyNumberFormat="1" applyFont="1" applyFill="1" applyBorder="1" applyAlignment="1">
      <alignment horizontal="left" vertical="center" wrapText="1"/>
    </xf>
    <xf numFmtId="3" fontId="3" fillId="0" borderId="4" xfId="0" applyNumberFormat="1" applyFont="1" applyFill="1" applyBorder="1" applyAlignment="1">
      <alignment horizontal="left" vertical="center" wrapText="1"/>
    </xf>
    <xf numFmtId="3" fontId="3" fillId="0" borderId="3" xfId="0" applyNumberFormat="1" applyFont="1" applyFill="1" applyBorder="1" applyAlignment="1">
      <alignment horizontal="left" vertical="center" wrapText="1"/>
    </xf>
    <xf numFmtId="3" fontId="3" fillId="0" borderId="3" xfId="0" applyNumberFormat="1" applyFont="1" applyBorder="1" applyAlignment="1">
      <alignment horizontal="left" vertical="center" wrapText="1"/>
    </xf>
    <xf numFmtId="3" fontId="3" fillId="0" borderId="1" xfId="0" applyNumberFormat="1" applyFont="1" applyBorder="1" applyAlignment="1">
      <alignment horizontal="left" vertical="center" wrapText="1"/>
    </xf>
    <xf numFmtId="3" fontId="18" fillId="0" borderId="2" xfId="0" applyNumberFormat="1" applyFont="1" applyBorder="1" applyAlignment="1">
      <alignment horizontal="center" vertical="center" wrapText="1"/>
    </xf>
    <xf numFmtId="3" fontId="18" fillId="0" borderId="3" xfId="0" applyNumberFormat="1" applyFont="1" applyBorder="1" applyAlignment="1">
      <alignment horizontal="center" vertical="center" wrapText="1"/>
    </xf>
    <xf numFmtId="3" fontId="18" fillId="0" borderId="4" xfId="0" applyNumberFormat="1" applyFont="1" applyBorder="1" applyAlignment="1">
      <alignment horizontal="center" vertical="center" wrapText="1"/>
    </xf>
    <xf numFmtId="3" fontId="3" fillId="0" borderId="9" xfId="0" applyNumberFormat="1" applyFont="1" applyBorder="1" applyAlignment="1">
      <alignment horizontal="left" vertical="center" wrapText="1"/>
    </xf>
    <xf numFmtId="3" fontId="11" fillId="0" borderId="2" xfId="0" applyNumberFormat="1" applyFont="1" applyFill="1" applyBorder="1" applyAlignment="1">
      <alignment horizontal="left" vertical="center" wrapText="1"/>
    </xf>
    <xf numFmtId="3" fontId="11" fillId="0" borderId="4" xfId="0" applyNumberFormat="1" applyFont="1" applyFill="1" applyBorder="1" applyAlignment="1">
      <alignment horizontal="left" vertical="center" wrapText="1"/>
    </xf>
    <xf numFmtId="3" fontId="11" fillId="0" borderId="2" xfId="0" applyNumberFormat="1" applyFont="1" applyFill="1" applyBorder="1" applyAlignment="1">
      <alignment horizontal="right" vertical="center" wrapText="1"/>
    </xf>
    <xf numFmtId="3" fontId="11" fillId="0" borderId="4" xfId="0" applyNumberFormat="1" applyFont="1" applyFill="1" applyBorder="1" applyAlignment="1">
      <alignment horizontal="right" vertical="center" wrapText="1"/>
    </xf>
    <xf numFmtId="3" fontId="18" fillId="2" borderId="1" xfId="0" applyNumberFormat="1" applyFont="1" applyFill="1" applyBorder="1" applyAlignment="1">
      <alignment horizontal="right" vertical="center" wrapText="1"/>
    </xf>
    <xf numFmtId="3" fontId="11" fillId="0" borderId="2" xfId="0" applyNumberFormat="1" applyFont="1" applyBorder="1" applyAlignment="1">
      <alignment vertical="center" wrapText="1"/>
    </xf>
    <xf numFmtId="3" fontId="11" fillId="0" borderId="3" xfId="0" applyNumberFormat="1" applyFont="1" applyBorder="1" applyAlignment="1">
      <alignment vertical="center" wrapText="1"/>
    </xf>
    <xf numFmtId="3" fontId="18" fillId="0" borderId="1" xfId="0" applyNumberFormat="1" applyFont="1" applyBorder="1" applyAlignment="1">
      <alignment vertical="center" wrapText="1"/>
    </xf>
    <xf numFmtId="3" fontId="0" fillId="0" borderId="0" xfId="0" applyNumberFormat="1" applyFont="1" applyAlignment="1">
      <alignment horizontal="center" vertical="center" wrapText="1"/>
    </xf>
  </cellXfs>
  <cellStyles count="7">
    <cellStyle name="Normal" xfId="0" builtinId="0"/>
    <cellStyle name="Normal 17" xfId="3"/>
    <cellStyle name="Normal 2" xfId="1"/>
    <cellStyle name="Normal 2 2" xfId="6"/>
    <cellStyle name="Normal 5" xfId="2"/>
    <cellStyle name="Normal 5 2" xfId="5"/>
    <cellStyle name="Percent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22412</xdr:colOff>
      <xdr:row>75</xdr:row>
      <xdr:rowOff>321236</xdr:rowOff>
    </xdr:from>
    <xdr:to>
      <xdr:col>1</xdr:col>
      <xdr:colOff>4235825</xdr:colOff>
      <xdr:row>75</xdr:row>
      <xdr:rowOff>1997781</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2286000" y="71299295"/>
          <a:ext cx="4213413" cy="1676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544286</xdr:colOff>
      <xdr:row>42</xdr:row>
      <xdr:rowOff>261257</xdr:rowOff>
    </xdr:from>
    <xdr:to>
      <xdr:col>1</xdr:col>
      <xdr:colOff>6640286</xdr:colOff>
      <xdr:row>42</xdr:row>
      <xdr:rowOff>2144631</xdr:rowOff>
    </xdr:to>
    <xdr:pic>
      <xdr:nvPicPr>
        <xdr:cNvPr id="3" name="Picture 2">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864429" y="15185571"/>
          <a:ext cx="6096000" cy="18833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H140"/>
  <sheetViews>
    <sheetView tabSelected="1" zoomScale="70" zoomScaleNormal="70" workbookViewId="0">
      <selection activeCell="I6" sqref="I6"/>
    </sheetView>
  </sheetViews>
  <sheetFormatPr defaultColWidth="9" defaultRowHeight="13.2" x14ac:dyDescent="0.25"/>
  <cols>
    <col min="1" max="1" width="29.69921875" style="2" customWidth="1"/>
    <col min="2" max="2" width="55.69921875" style="28" customWidth="1"/>
    <col min="3" max="3" width="13" style="2" customWidth="1"/>
    <col min="4" max="4" width="55.19921875" style="28" customWidth="1"/>
    <col min="5" max="5" width="13.19921875" style="88" customWidth="1"/>
    <col min="6" max="6" width="2.8984375" style="144" customWidth="1"/>
    <col min="7" max="7" width="9.8984375" style="174" bestFit="1" customWidth="1"/>
    <col min="8" max="16384" width="9" style="1"/>
  </cols>
  <sheetData>
    <row r="1" spans="1:7" s="109" customFormat="1" ht="15.6" x14ac:dyDescent="0.25">
      <c r="A1" s="2"/>
      <c r="B1" s="28"/>
      <c r="C1" s="163"/>
      <c r="D1" s="163"/>
      <c r="E1" s="164" t="s">
        <v>188</v>
      </c>
      <c r="F1" s="144"/>
      <c r="G1" s="174"/>
    </row>
    <row r="2" spans="1:7" s="109" customFormat="1" ht="15.6" customHeight="1" x14ac:dyDescent="0.25">
      <c r="A2" s="2"/>
      <c r="B2" s="229" t="s">
        <v>195</v>
      </c>
      <c r="C2" s="229"/>
      <c r="D2" s="229"/>
      <c r="E2" s="229"/>
      <c r="F2" s="144"/>
      <c r="G2" s="174"/>
    </row>
    <row r="3" spans="1:7" s="109" customFormat="1" ht="15.6" customHeight="1" x14ac:dyDescent="0.25">
      <c r="A3" s="2"/>
      <c r="B3" s="164"/>
      <c r="C3" s="164"/>
      <c r="D3" s="164"/>
      <c r="E3" s="164"/>
      <c r="F3" s="144"/>
      <c r="G3" s="174"/>
    </row>
    <row r="4" spans="1:7" ht="17.399999999999999" x14ac:dyDescent="0.3">
      <c r="A4" s="228" t="s">
        <v>194</v>
      </c>
      <c r="B4" s="228"/>
      <c r="C4" s="228"/>
      <c r="D4" s="228"/>
      <c r="E4" s="228"/>
    </row>
    <row r="5" spans="1:7" ht="18.75" customHeight="1" x14ac:dyDescent="0.25">
      <c r="C5" s="22"/>
    </row>
    <row r="6" spans="1:7" ht="75" customHeight="1" x14ac:dyDescent="0.25">
      <c r="A6" s="18" t="s">
        <v>0</v>
      </c>
      <c r="B6" s="19" t="s">
        <v>4</v>
      </c>
      <c r="C6" s="20" t="s">
        <v>1</v>
      </c>
      <c r="D6" s="21" t="s">
        <v>2</v>
      </c>
      <c r="E6" s="68" t="s">
        <v>123</v>
      </c>
    </row>
    <row r="7" spans="1:7" s="16" customFormat="1" x14ac:dyDescent="0.3">
      <c r="A7" s="17">
        <v>1</v>
      </c>
      <c r="B7" s="167">
        <v>2</v>
      </c>
      <c r="C7" s="167">
        <v>3</v>
      </c>
      <c r="D7" s="167">
        <v>4</v>
      </c>
      <c r="E7" s="167">
        <v>5</v>
      </c>
      <c r="F7" s="145"/>
      <c r="G7" s="175"/>
    </row>
    <row r="8" spans="1:7" s="16" customFormat="1" ht="22.2" customHeight="1" x14ac:dyDescent="0.3">
      <c r="A8" s="166"/>
      <c r="B8" s="39" t="s">
        <v>207</v>
      </c>
      <c r="C8" s="39">
        <f>C9+C10</f>
        <v>40628248</v>
      </c>
      <c r="D8" s="38"/>
      <c r="E8" s="39">
        <f>E9+E10</f>
        <v>25883470</v>
      </c>
      <c r="F8" s="145"/>
      <c r="G8" s="176"/>
    </row>
    <row r="9" spans="1:7" s="27" customFormat="1" ht="26.4" customHeight="1" x14ac:dyDescent="0.3">
      <c r="A9" s="38"/>
      <c r="B9" s="39" t="s">
        <v>124</v>
      </c>
      <c r="C9" s="40">
        <f>C11+C16+C22+C41+C50+C68+C70+C73+C93+C105+C112+C124</f>
        <v>40386415</v>
      </c>
      <c r="D9" s="38"/>
      <c r="E9" s="40">
        <f>E11+E16+E22+E41+E50+E68+E70+E73+E93+E105+E112+E124</f>
        <v>25641637</v>
      </c>
      <c r="F9" s="146"/>
      <c r="G9" s="176"/>
    </row>
    <row r="10" spans="1:7" s="27" customFormat="1" ht="22.2" customHeight="1" x14ac:dyDescent="0.3">
      <c r="A10" s="38"/>
      <c r="B10" s="39" t="s">
        <v>125</v>
      </c>
      <c r="C10" s="40">
        <f>C86</f>
        <v>241833</v>
      </c>
      <c r="D10" s="38"/>
      <c r="E10" s="40">
        <f>E86</f>
        <v>241833</v>
      </c>
      <c r="F10" s="146"/>
      <c r="G10" s="176"/>
    </row>
    <row r="11" spans="1:7" s="4" customFormat="1" ht="15.6" x14ac:dyDescent="0.3">
      <c r="A11" s="5" t="s">
        <v>5</v>
      </c>
      <c r="B11" s="24" t="s">
        <v>3</v>
      </c>
      <c r="C11" s="5">
        <f>SUM(C12:C15)</f>
        <v>57041</v>
      </c>
      <c r="D11" s="7"/>
      <c r="E11" s="70">
        <f>SUM(E12:E15)</f>
        <v>57041</v>
      </c>
      <c r="F11" s="14"/>
      <c r="G11" s="176"/>
    </row>
    <row r="12" spans="1:7" s="4" customFormat="1" ht="22.2" customHeight="1" x14ac:dyDescent="0.3">
      <c r="A12" s="241" t="s">
        <v>6</v>
      </c>
      <c r="B12" s="244" t="s">
        <v>112</v>
      </c>
      <c r="C12" s="246">
        <v>45000</v>
      </c>
      <c r="D12" s="248" t="s">
        <v>119</v>
      </c>
      <c r="E12" s="252">
        <v>45000</v>
      </c>
      <c r="F12" s="14"/>
      <c r="G12" s="176"/>
    </row>
    <row r="13" spans="1:7" s="4" customFormat="1" ht="31.2" customHeight="1" x14ac:dyDescent="0.3">
      <c r="A13" s="242"/>
      <c r="B13" s="245"/>
      <c r="C13" s="247"/>
      <c r="D13" s="249"/>
      <c r="E13" s="253"/>
      <c r="F13" s="14"/>
      <c r="G13" s="176"/>
    </row>
    <row r="14" spans="1:7" s="2" customFormat="1" ht="91.2" customHeight="1" x14ac:dyDescent="0.3">
      <c r="A14" s="243"/>
      <c r="B14" s="6" t="s">
        <v>7</v>
      </c>
      <c r="C14" s="10">
        <v>8000</v>
      </c>
      <c r="D14" s="250"/>
      <c r="E14" s="89">
        <v>8000</v>
      </c>
      <c r="F14" s="147"/>
      <c r="G14" s="176"/>
    </row>
    <row r="15" spans="1:7" s="2" customFormat="1" ht="91.2" customHeight="1" x14ac:dyDescent="0.3">
      <c r="A15" s="216" t="s">
        <v>224</v>
      </c>
      <c r="B15" s="121" t="s">
        <v>225</v>
      </c>
      <c r="C15" s="121">
        <v>4041</v>
      </c>
      <c r="D15" s="217" t="s">
        <v>226</v>
      </c>
      <c r="E15" s="46">
        <v>4041</v>
      </c>
      <c r="F15" s="147"/>
      <c r="G15" s="176"/>
    </row>
    <row r="16" spans="1:7" s="4" customFormat="1" ht="15.6" x14ac:dyDescent="0.3">
      <c r="A16" s="110" t="s">
        <v>8</v>
      </c>
      <c r="B16" s="113" t="s">
        <v>3</v>
      </c>
      <c r="C16" s="110">
        <v>1040558</v>
      </c>
      <c r="D16" s="112"/>
      <c r="E16" s="113">
        <v>500000</v>
      </c>
      <c r="F16" s="14"/>
      <c r="G16" s="176"/>
    </row>
    <row r="17" spans="1:7" ht="43.95" customHeight="1" x14ac:dyDescent="0.25">
      <c r="A17" s="114" t="s">
        <v>9</v>
      </c>
      <c r="B17" s="119" t="s">
        <v>10</v>
      </c>
      <c r="C17" s="117">
        <v>28900</v>
      </c>
      <c r="D17" s="119"/>
      <c r="E17" s="126"/>
      <c r="G17" s="176"/>
    </row>
    <row r="18" spans="1:7" ht="32.4" customHeight="1" x14ac:dyDescent="0.25">
      <c r="A18" s="114" t="s">
        <v>11</v>
      </c>
      <c r="B18" s="119" t="s">
        <v>12</v>
      </c>
      <c r="C18" s="111">
        <v>190853</v>
      </c>
      <c r="D18" s="119"/>
      <c r="E18" s="126"/>
      <c r="G18" s="176"/>
    </row>
    <row r="19" spans="1:7" ht="85.95" customHeight="1" x14ac:dyDescent="0.25">
      <c r="A19" s="114" t="s">
        <v>165</v>
      </c>
      <c r="B19" s="119" t="s">
        <v>166</v>
      </c>
      <c r="C19" s="111">
        <v>500000</v>
      </c>
      <c r="D19" s="119" t="s">
        <v>167</v>
      </c>
      <c r="E19" s="126">
        <v>500000</v>
      </c>
      <c r="G19" s="176"/>
    </row>
    <row r="20" spans="1:7" ht="34.200000000000003" customHeight="1" x14ac:dyDescent="0.25">
      <c r="A20" s="114" t="s">
        <v>13</v>
      </c>
      <c r="B20" s="119" t="s">
        <v>14</v>
      </c>
      <c r="C20" s="117">
        <v>313323</v>
      </c>
      <c r="D20" s="119"/>
      <c r="E20" s="126"/>
      <c r="G20" s="176"/>
    </row>
    <row r="21" spans="1:7" ht="34.200000000000003" customHeight="1" x14ac:dyDescent="0.25">
      <c r="A21" s="114" t="s">
        <v>15</v>
      </c>
      <c r="B21" s="119" t="s">
        <v>16</v>
      </c>
      <c r="C21" s="117">
        <v>7482</v>
      </c>
      <c r="D21" s="119"/>
      <c r="E21" s="126"/>
      <c r="G21" s="176"/>
    </row>
    <row r="22" spans="1:7" customFormat="1" ht="15.6" x14ac:dyDescent="0.3">
      <c r="A22" s="23" t="s">
        <v>29</v>
      </c>
      <c r="B22" s="24" t="s">
        <v>3</v>
      </c>
      <c r="C22" s="5">
        <f>C23+C35</f>
        <v>1519680</v>
      </c>
      <c r="D22" s="7"/>
      <c r="E22" s="79">
        <f>E35</f>
        <v>511500</v>
      </c>
      <c r="F22" s="26"/>
      <c r="G22" s="176"/>
    </row>
    <row r="23" spans="1:7" s="127" customFormat="1" x14ac:dyDescent="0.25">
      <c r="A23" s="122"/>
      <c r="B23" s="124" t="s">
        <v>120</v>
      </c>
      <c r="C23" s="122">
        <f>C24+C30+C32</f>
        <v>1008180</v>
      </c>
      <c r="D23" s="120"/>
      <c r="E23" s="125"/>
      <c r="F23" s="148"/>
      <c r="G23" s="176"/>
    </row>
    <row r="24" spans="1:7" s="127" customFormat="1" ht="26.4" x14ac:dyDescent="0.25">
      <c r="A24" s="128" t="s">
        <v>17</v>
      </c>
      <c r="B24" s="129" t="s">
        <v>3</v>
      </c>
      <c r="C24" s="130">
        <f>SUM(C25:C29)</f>
        <v>824380</v>
      </c>
      <c r="D24" s="131"/>
      <c r="E24" s="138"/>
      <c r="F24" s="148"/>
      <c r="G24" s="176"/>
    </row>
    <row r="25" spans="1:7" s="127" customFormat="1" ht="52.8" x14ac:dyDescent="0.25">
      <c r="A25" s="128"/>
      <c r="B25" s="132" t="s">
        <v>18</v>
      </c>
      <c r="C25" s="128">
        <v>406500</v>
      </c>
      <c r="D25" s="132" t="s">
        <v>170</v>
      </c>
      <c r="E25" s="138"/>
      <c r="F25" s="148"/>
      <c r="G25" s="176"/>
    </row>
    <row r="26" spans="1:7" s="127" customFormat="1" ht="26.4" x14ac:dyDescent="0.25">
      <c r="A26" s="128"/>
      <c r="B26" s="132" t="s">
        <v>19</v>
      </c>
      <c r="C26" s="128">
        <v>5380</v>
      </c>
      <c r="D26" s="132" t="s">
        <v>20</v>
      </c>
      <c r="E26" s="138"/>
      <c r="F26" s="148"/>
      <c r="G26" s="176"/>
    </row>
    <row r="27" spans="1:7" s="127" customFormat="1" ht="52.8" x14ac:dyDescent="0.25">
      <c r="A27" s="128"/>
      <c r="B27" s="132" t="s">
        <v>21</v>
      </c>
      <c r="C27" s="128">
        <v>92400</v>
      </c>
      <c r="D27" s="132" t="s">
        <v>22</v>
      </c>
      <c r="E27" s="138"/>
      <c r="F27" s="148"/>
      <c r="G27" s="176"/>
    </row>
    <row r="28" spans="1:7" s="127" customFormat="1" ht="59.25" customHeight="1" x14ac:dyDescent="0.25">
      <c r="A28" s="128"/>
      <c r="B28" s="132" t="s">
        <v>23</v>
      </c>
      <c r="C28" s="128">
        <v>50100</v>
      </c>
      <c r="D28" s="132" t="s">
        <v>24</v>
      </c>
      <c r="E28" s="138"/>
      <c r="F28" s="148"/>
      <c r="G28" s="176"/>
    </row>
    <row r="29" spans="1:7" s="127" customFormat="1" ht="34.950000000000003" customHeight="1" x14ac:dyDescent="0.25">
      <c r="A29" s="128"/>
      <c r="B29" s="132" t="s">
        <v>30</v>
      </c>
      <c r="C29" s="128">
        <v>270000</v>
      </c>
      <c r="D29" s="132" t="s">
        <v>20</v>
      </c>
      <c r="E29" s="138"/>
      <c r="F29" s="148"/>
      <c r="G29" s="176"/>
    </row>
    <row r="30" spans="1:7" s="127" customFormat="1" ht="18.600000000000001" customHeight="1" x14ac:dyDescent="0.25">
      <c r="A30" s="128" t="s">
        <v>33</v>
      </c>
      <c r="B30" s="129" t="s">
        <v>3</v>
      </c>
      <c r="C30" s="133">
        <f>C31</f>
        <v>107800</v>
      </c>
      <c r="D30" s="134"/>
      <c r="E30" s="138"/>
      <c r="F30" s="148"/>
      <c r="G30" s="176"/>
    </row>
    <row r="31" spans="1:7" s="127" customFormat="1" ht="19.95" customHeight="1" x14ac:dyDescent="0.25">
      <c r="A31" s="134"/>
      <c r="B31" s="128" t="s">
        <v>34</v>
      </c>
      <c r="C31" s="128">
        <v>107800</v>
      </c>
      <c r="D31" s="128" t="s">
        <v>20</v>
      </c>
      <c r="E31" s="138"/>
      <c r="F31" s="148"/>
      <c r="G31" s="176"/>
    </row>
    <row r="32" spans="1:7" s="127" customFormat="1" ht="26.4" x14ac:dyDescent="0.25">
      <c r="A32" s="128" t="s">
        <v>25</v>
      </c>
      <c r="B32" s="129" t="s">
        <v>3</v>
      </c>
      <c r="C32" s="130">
        <f>SUM(C33:C34)</f>
        <v>76000</v>
      </c>
      <c r="D32" s="132"/>
      <c r="E32" s="138"/>
      <c r="F32" s="148"/>
      <c r="G32" s="176"/>
    </row>
    <row r="33" spans="1:7" s="127" customFormat="1" ht="51.6" customHeight="1" x14ac:dyDescent="0.25">
      <c r="A33" s="128"/>
      <c r="B33" s="135" t="s">
        <v>26</v>
      </c>
      <c r="C33" s="128">
        <v>26000</v>
      </c>
      <c r="D33" s="132" t="s">
        <v>27</v>
      </c>
      <c r="E33" s="138"/>
      <c r="F33" s="148"/>
      <c r="G33" s="176"/>
    </row>
    <row r="34" spans="1:7" s="127" customFormat="1" ht="49.2" customHeight="1" x14ac:dyDescent="0.25">
      <c r="A34" s="128"/>
      <c r="B34" s="136" t="s">
        <v>28</v>
      </c>
      <c r="C34" s="132">
        <v>50000</v>
      </c>
      <c r="D34" s="132" t="s">
        <v>27</v>
      </c>
      <c r="E34" s="138"/>
      <c r="F34" s="148"/>
      <c r="G34" s="176"/>
    </row>
    <row r="35" spans="1:7" s="26" customFormat="1" ht="15.6" x14ac:dyDescent="0.3">
      <c r="A35" s="122"/>
      <c r="B35" s="124" t="s">
        <v>121</v>
      </c>
      <c r="C35" s="122">
        <f>C36+C39</f>
        <v>511500</v>
      </c>
      <c r="D35" s="29"/>
      <c r="E35" s="122">
        <f>E36+E39</f>
        <v>511500</v>
      </c>
      <c r="G35" s="176"/>
    </row>
    <row r="36" spans="1:7" s="127" customFormat="1" ht="26.4" x14ac:dyDescent="0.25">
      <c r="A36" s="128" t="s">
        <v>17</v>
      </c>
      <c r="B36" s="129" t="s">
        <v>3</v>
      </c>
      <c r="C36" s="130">
        <f>SUM(C37:C38)</f>
        <v>291500</v>
      </c>
      <c r="D36" s="134"/>
      <c r="E36" s="130">
        <f>SUM(E37:E38)</f>
        <v>291500</v>
      </c>
      <c r="F36" s="148"/>
      <c r="G36" s="176"/>
    </row>
    <row r="37" spans="1:7" s="127" customFormat="1" ht="72" customHeight="1" x14ac:dyDescent="0.25">
      <c r="A37" s="134"/>
      <c r="B37" s="132" t="s">
        <v>30</v>
      </c>
      <c r="C37" s="128">
        <v>254000</v>
      </c>
      <c r="D37" s="132" t="s">
        <v>171</v>
      </c>
      <c r="E37" s="128">
        <v>254000</v>
      </c>
      <c r="F37" s="148"/>
      <c r="G37" s="176"/>
    </row>
    <row r="38" spans="1:7" s="127" customFormat="1" ht="19.95" customHeight="1" x14ac:dyDescent="0.25">
      <c r="A38" s="134"/>
      <c r="B38" s="132" t="s">
        <v>31</v>
      </c>
      <c r="C38" s="137">
        <v>37500</v>
      </c>
      <c r="D38" s="132" t="s">
        <v>32</v>
      </c>
      <c r="E38" s="137">
        <v>37500</v>
      </c>
      <c r="F38" s="148"/>
      <c r="G38" s="176"/>
    </row>
    <row r="39" spans="1:7" s="127" customFormat="1" ht="26.4" x14ac:dyDescent="0.25">
      <c r="A39" s="128" t="s">
        <v>25</v>
      </c>
      <c r="B39" s="129" t="s">
        <v>3</v>
      </c>
      <c r="C39" s="133">
        <f>C40</f>
        <v>220000</v>
      </c>
      <c r="D39" s="134"/>
      <c r="E39" s="133">
        <f>E40</f>
        <v>220000</v>
      </c>
      <c r="F39" s="148"/>
      <c r="G39" s="176"/>
    </row>
    <row r="40" spans="1:7" s="127" customFormat="1" ht="28.95" customHeight="1" x14ac:dyDescent="0.25">
      <c r="A40" s="134"/>
      <c r="B40" s="132" t="s">
        <v>30</v>
      </c>
      <c r="C40" s="138">
        <v>220000</v>
      </c>
      <c r="D40" s="132" t="s">
        <v>35</v>
      </c>
      <c r="E40" s="138">
        <v>220000</v>
      </c>
      <c r="F40" s="148"/>
      <c r="G40" s="176"/>
    </row>
    <row r="41" spans="1:7" s="109" customFormat="1" x14ac:dyDescent="0.25">
      <c r="A41" s="116" t="s">
        <v>103</v>
      </c>
      <c r="B41" s="123" t="s">
        <v>3</v>
      </c>
      <c r="C41" s="116">
        <f>SUM(C42:C49)</f>
        <v>3850970</v>
      </c>
      <c r="D41" s="118"/>
      <c r="E41" s="123">
        <f>SUM(E42:E49)</f>
        <v>117470</v>
      </c>
      <c r="F41" s="144"/>
      <c r="G41" s="176"/>
    </row>
    <row r="42" spans="1:7" s="109" customFormat="1" ht="32.4" customHeight="1" x14ac:dyDescent="0.25">
      <c r="A42" s="120" t="s">
        <v>104</v>
      </c>
      <c r="B42" s="139" t="s">
        <v>105</v>
      </c>
      <c r="C42" s="46">
        <v>117470</v>
      </c>
      <c r="D42" s="139" t="s">
        <v>197</v>
      </c>
      <c r="E42" s="46">
        <v>117470</v>
      </c>
      <c r="F42" s="144"/>
      <c r="G42" s="176"/>
    </row>
    <row r="43" spans="1:7" s="109" customFormat="1" ht="45" customHeight="1" x14ac:dyDescent="0.25">
      <c r="A43" s="120" t="s">
        <v>198</v>
      </c>
      <c r="B43" s="139" t="s">
        <v>199</v>
      </c>
      <c r="C43" s="46">
        <v>50000</v>
      </c>
      <c r="D43" s="139"/>
      <c r="E43" s="124"/>
      <c r="F43" s="144"/>
      <c r="G43" s="176"/>
    </row>
    <row r="44" spans="1:7" s="109" customFormat="1" ht="56.25" customHeight="1" x14ac:dyDescent="0.25">
      <c r="A44" s="120" t="s">
        <v>106</v>
      </c>
      <c r="B44" s="139" t="s">
        <v>107</v>
      </c>
      <c r="C44" s="46">
        <v>65000</v>
      </c>
      <c r="D44" s="139"/>
      <c r="E44" s="124"/>
      <c r="F44" s="144"/>
      <c r="G44" s="176"/>
    </row>
    <row r="45" spans="1:7" s="109" customFormat="1" ht="49.2" customHeight="1" x14ac:dyDescent="0.25">
      <c r="A45" s="120" t="s">
        <v>108</v>
      </c>
      <c r="B45" s="165" t="s">
        <v>208</v>
      </c>
      <c r="C45" s="46">
        <v>3500000</v>
      </c>
      <c r="D45" s="165" t="s">
        <v>209</v>
      </c>
      <c r="E45" s="46"/>
      <c r="F45" s="144"/>
      <c r="G45" s="176"/>
    </row>
    <row r="46" spans="1:7" s="109" customFormat="1" ht="26.4" x14ac:dyDescent="0.25">
      <c r="A46" s="120" t="s">
        <v>200</v>
      </c>
      <c r="B46" s="165" t="s">
        <v>201</v>
      </c>
      <c r="C46" s="46">
        <v>35000</v>
      </c>
      <c r="D46" s="182"/>
      <c r="E46" s="67"/>
      <c r="F46" s="144"/>
      <c r="G46" s="176"/>
    </row>
    <row r="47" spans="1:7" s="109" customFormat="1" ht="58.2" customHeight="1" x14ac:dyDescent="0.25">
      <c r="A47" s="120" t="s">
        <v>109</v>
      </c>
      <c r="B47" s="139" t="s">
        <v>110</v>
      </c>
      <c r="C47" s="46">
        <v>3500</v>
      </c>
      <c r="D47" s="182"/>
      <c r="E47" s="120"/>
      <c r="F47" s="144"/>
      <c r="G47" s="176"/>
    </row>
    <row r="48" spans="1:7" s="109" customFormat="1" ht="66" customHeight="1" x14ac:dyDescent="0.25">
      <c r="A48" s="120" t="s">
        <v>109</v>
      </c>
      <c r="B48" s="139" t="s">
        <v>202</v>
      </c>
      <c r="C48" s="46">
        <v>20000</v>
      </c>
      <c r="D48" s="139"/>
      <c r="E48" s="120"/>
      <c r="F48" s="144"/>
      <c r="G48" s="176"/>
    </row>
    <row r="49" spans="1:7" s="109" customFormat="1" ht="37.950000000000003" customHeight="1" x14ac:dyDescent="0.25">
      <c r="A49" s="120" t="s">
        <v>42</v>
      </c>
      <c r="B49" s="81" t="s">
        <v>111</v>
      </c>
      <c r="C49" s="46">
        <v>60000</v>
      </c>
      <c r="D49" s="139"/>
      <c r="E49" s="120"/>
      <c r="F49" s="144"/>
      <c r="G49" s="176"/>
    </row>
    <row r="50" spans="1:7" s="3" customFormat="1" ht="17.399999999999999" customHeight="1" x14ac:dyDescent="0.2">
      <c r="A50" s="5" t="s">
        <v>37</v>
      </c>
      <c r="B50" s="24" t="s">
        <v>36</v>
      </c>
      <c r="C50" s="5">
        <f>C51+C59</f>
        <v>1064369</v>
      </c>
      <c r="D50" s="12"/>
      <c r="E50" s="70">
        <f>E59</f>
        <v>515836</v>
      </c>
      <c r="F50" s="149"/>
      <c r="G50" s="176"/>
    </row>
    <row r="51" spans="1:7" s="14" customFormat="1" ht="15.6" x14ac:dyDescent="0.3">
      <c r="A51" s="15"/>
      <c r="B51" s="25" t="s">
        <v>120</v>
      </c>
      <c r="C51" s="15">
        <f>SUM(C52:C58)</f>
        <v>548533</v>
      </c>
      <c r="D51" s="9"/>
      <c r="E51" s="46"/>
      <c r="G51" s="176"/>
    </row>
    <row r="52" spans="1:7" s="8" customFormat="1" ht="171.6" x14ac:dyDescent="0.3">
      <c r="A52" s="142" t="s">
        <v>38</v>
      </c>
      <c r="B52" s="42" t="s">
        <v>130</v>
      </c>
      <c r="C52" s="6">
        <v>116733</v>
      </c>
      <c r="D52" s="43" t="s">
        <v>39</v>
      </c>
      <c r="E52" s="89"/>
      <c r="F52" s="150"/>
      <c r="G52" s="176"/>
    </row>
    <row r="53" spans="1:7" s="8" customFormat="1" ht="61.2" customHeight="1" x14ac:dyDescent="0.3">
      <c r="A53" s="34" t="s">
        <v>131</v>
      </c>
      <c r="B53" s="102" t="s">
        <v>132</v>
      </c>
      <c r="C53" s="59">
        <v>215000</v>
      </c>
      <c r="D53" s="103"/>
      <c r="E53" s="89"/>
      <c r="F53" s="150"/>
      <c r="G53" s="176"/>
    </row>
    <row r="54" spans="1:7" s="8" customFormat="1" ht="45" customHeight="1" x14ac:dyDescent="0.3">
      <c r="A54" s="254" t="s">
        <v>40</v>
      </c>
      <c r="B54" s="104" t="s">
        <v>133</v>
      </c>
      <c r="C54" s="81">
        <v>16000</v>
      </c>
      <c r="D54" s="103" t="s">
        <v>134</v>
      </c>
      <c r="E54" s="89"/>
      <c r="F54" s="150"/>
      <c r="G54" s="176"/>
    </row>
    <row r="55" spans="1:7" s="8" customFormat="1" ht="48.6" customHeight="1" x14ac:dyDescent="0.3">
      <c r="A55" s="255"/>
      <c r="B55" s="105" t="s">
        <v>135</v>
      </c>
      <c r="C55" s="81">
        <v>2000</v>
      </c>
      <c r="D55" s="103" t="s">
        <v>41</v>
      </c>
      <c r="E55" s="89"/>
      <c r="F55" s="150"/>
      <c r="G55" s="176"/>
    </row>
    <row r="56" spans="1:7" s="4" customFormat="1" ht="23.4" customHeight="1" x14ac:dyDescent="0.3">
      <c r="A56" s="254" t="s">
        <v>42</v>
      </c>
      <c r="B56" s="106" t="s">
        <v>43</v>
      </c>
      <c r="C56" s="107">
        <v>157900</v>
      </c>
      <c r="D56" s="103"/>
      <c r="E56" s="89"/>
      <c r="F56" s="14"/>
      <c r="G56" s="176"/>
    </row>
    <row r="57" spans="1:7" s="4" customFormat="1" ht="34.950000000000003" customHeight="1" x14ac:dyDescent="0.3">
      <c r="A57" s="256"/>
      <c r="B57" s="108" t="s">
        <v>136</v>
      </c>
      <c r="C57" s="81">
        <v>11900</v>
      </c>
      <c r="D57" s="103"/>
      <c r="E57" s="89"/>
      <c r="F57" s="14"/>
      <c r="G57" s="176"/>
    </row>
    <row r="58" spans="1:7" s="4" customFormat="1" ht="18" customHeight="1" x14ac:dyDescent="0.3">
      <c r="A58" s="255"/>
      <c r="B58" s="106" t="s">
        <v>137</v>
      </c>
      <c r="C58" s="107">
        <v>29000</v>
      </c>
      <c r="D58" s="103"/>
      <c r="E58" s="89"/>
      <c r="F58" s="14"/>
      <c r="G58" s="176"/>
    </row>
    <row r="59" spans="1:7" ht="19.95" customHeight="1" x14ac:dyDescent="0.25">
      <c r="A59" s="143"/>
      <c r="B59" s="71" t="s">
        <v>122</v>
      </c>
      <c r="C59" s="61">
        <f>SUM(C60:C67)</f>
        <v>515836</v>
      </c>
      <c r="D59" s="58"/>
      <c r="E59" s="61">
        <f>SUM(E60:E67)</f>
        <v>515836</v>
      </c>
      <c r="G59" s="176"/>
    </row>
    <row r="60" spans="1:7" ht="52.8" x14ac:dyDescent="0.25">
      <c r="A60" s="34" t="s">
        <v>138</v>
      </c>
      <c r="B60" s="102" t="s">
        <v>139</v>
      </c>
      <c r="C60" s="59">
        <v>6000</v>
      </c>
      <c r="D60" s="103" t="s">
        <v>140</v>
      </c>
      <c r="E60" s="46">
        <v>6000</v>
      </c>
      <c r="G60" s="176"/>
    </row>
    <row r="61" spans="1:7" ht="52.8" x14ac:dyDescent="0.25">
      <c r="A61" s="34" t="s">
        <v>131</v>
      </c>
      <c r="B61" s="102" t="s">
        <v>132</v>
      </c>
      <c r="C61" s="59">
        <v>70000</v>
      </c>
      <c r="D61" s="103" t="s">
        <v>141</v>
      </c>
      <c r="E61" s="46">
        <v>70000</v>
      </c>
      <c r="G61" s="176"/>
    </row>
    <row r="62" spans="1:7" s="8" customFormat="1" ht="198" x14ac:dyDescent="0.3">
      <c r="A62" s="244" t="s">
        <v>44</v>
      </c>
      <c r="B62" s="44" t="s">
        <v>45</v>
      </c>
      <c r="C62" s="6">
        <v>82821</v>
      </c>
      <c r="D62" s="45" t="s">
        <v>46</v>
      </c>
      <c r="E62" s="56">
        <v>82821</v>
      </c>
      <c r="F62" s="150"/>
      <c r="G62" s="176"/>
    </row>
    <row r="63" spans="1:7" s="8" customFormat="1" ht="79.2" x14ac:dyDescent="0.3">
      <c r="A63" s="257"/>
      <c r="B63" s="45" t="s">
        <v>142</v>
      </c>
      <c r="C63" s="6">
        <v>21100</v>
      </c>
      <c r="D63" s="45" t="s">
        <v>47</v>
      </c>
      <c r="E63" s="56">
        <v>21100</v>
      </c>
      <c r="F63" s="150"/>
      <c r="G63" s="176"/>
    </row>
    <row r="64" spans="1:7" s="8" customFormat="1" ht="79.5" customHeight="1" x14ac:dyDescent="0.3">
      <c r="A64" s="245"/>
      <c r="B64" s="44" t="s">
        <v>48</v>
      </c>
      <c r="C64" s="6">
        <v>149550</v>
      </c>
      <c r="D64" s="45" t="s">
        <v>143</v>
      </c>
      <c r="E64" s="56">
        <v>149550</v>
      </c>
      <c r="F64" s="150"/>
      <c r="G64" s="176"/>
    </row>
    <row r="65" spans="1:8" s="8" customFormat="1" ht="79.5" customHeight="1" x14ac:dyDescent="0.3">
      <c r="A65" s="142" t="s">
        <v>40</v>
      </c>
      <c r="B65" s="44" t="s">
        <v>144</v>
      </c>
      <c r="C65" s="6">
        <v>16765</v>
      </c>
      <c r="D65" s="45" t="s">
        <v>145</v>
      </c>
      <c r="E65" s="56">
        <v>16765</v>
      </c>
      <c r="F65" s="150"/>
      <c r="G65" s="176"/>
    </row>
    <row r="66" spans="1:8" ht="39.6" x14ac:dyDescent="0.25">
      <c r="A66" s="258" t="s">
        <v>42</v>
      </c>
      <c r="B66" s="44" t="s">
        <v>146</v>
      </c>
      <c r="C66" s="59">
        <v>105600</v>
      </c>
      <c r="D66" s="45" t="s">
        <v>49</v>
      </c>
      <c r="E66" s="56">
        <v>105600</v>
      </c>
      <c r="G66" s="176"/>
    </row>
    <row r="67" spans="1:8" ht="118.8" x14ac:dyDescent="0.25">
      <c r="A67" s="258"/>
      <c r="B67" s="44" t="s">
        <v>50</v>
      </c>
      <c r="C67" s="6">
        <v>64000</v>
      </c>
      <c r="D67" s="45" t="s">
        <v>51</v>
      </c>
      <c r="E67" s="56">
        <v>64000</v>
      </c>
      <c r="G67" s="176"/>
    </row>
    <row r="68" spans="1:8" s="4" customFormat="1" ht="27" customHeight="1" x14ac:dyDescent="0.3">
      <c r="A68" s="116" t="s">
        <v>52</v>
      </c>
      <c r="B68" s="123" t="s">
        <v>3</v>
      </c>
      <c r="C68" s="116">
        <f>C69</f>
        <v>3979465</v>
      </c>
      <c r="D68" s="118"/>
      <c r="E68" s="123">
        <f>E69</f>
        <v>3295391</v>
      </c>
      <c r="F68" s="14"/>
      <c r="G68" s="176"/>
      <c r="H68" s="51"/>
    </row>
    <row r="69" spans="1:8" s="4" customFormat="1" ht="281.25" customHeight="1" x14ac:dyDescent="0.3">
      <c r="A69" s="162" t="s">
        <v>53</v>
      </c>
      <c r="B69" s="179" t="s">
        <v>212</v>
      </c>
      <c r="C69" s="170">
        <v>3979465</v>
      </c>
      <c r="D69" s="95" t="s">
        <v>213</v>
      </c>
      <c r="E69" s="117">
        <f>1999726+220000+120000+71643+24000+82543+4190+158120+194685+300000+120484</f>
        <v>3295391</v>
      </c>
      <c r="F69" s="14"/>
      <c r="G69" s="177"/>
      <c r="H69" s="51"/>
    </row>
    <row r="70" spans="1:8" s="4" customFormat="1" ht="21.6" customHeight="1" x14ac:dyDescent="0.3">
      <c r="A70" s="5" t="s">
        <v>54</v>
      </c>
      <c r="B70" s="24" t="s">
        <v>3</v>
      </c>
      <c r="C70" s="5">
        <f>C71</f>
        <v>9268</v>
      </c>
      <c r="D70" s="30"/>
      <c r="E70" s="70">
        <f>SUM(E71:E71)</f>
        <v>6900</v>
      </c>
      <c r="F70" s="14"/>
      <c r="G70" s="176"/>
    </row>
    <row r="71" spans="1:8" s="4" customFormat="1" ht="102" customHeight="1" x14ac:dyDescent="0.3">
      <c r="A71" s="32" t="s">
        <v>221</v>
      </c>
      <c r="B71" s="11" t="s">
        <v>173</v>
      </c>
      <c r="C71" s="31">
        <f>3000+4000+2000+268</f>
        <v>9268</v>
      </c>
      <c r="D71" s="37" t="s">
        <v>222</v>
      </c>
      <c r="E71" s="90">
        <v>6900</v>
      </c>
      <c r="F71" s="14"/>
      <c r="G71" s="176"/>
    </row>
    <row r="72" spans="1:8" s="63" customFormat="1" ht="19.95" customHeight="1" x14ac:dyDescent="0.3">
      <c r="A72" s="62" t="s">
        <v>80</v>
      </c>
      <c r="B72" s="50"/>
      <c r="C72" s="49"/>
      <c r="D72" s="84"/>
      <c r="E72" s="85"/>
      <c r="F72" s="140"/>
      <c r="G72" s="176"/>
    </row>
    <row r="73" spans="1:8" s="63" customFormat="1" ht="19.95" customHeight="1" x14ac:dyDescent="0.3">
      <c r="A73" s="62" t="s">
        <v>81</v>
      </c>
      <c r="B73" s="50" t="s">
        <v>3</v>
      </c>
      <c r="C73" s="49">
        <f>C74+C75+C76+C77+C78+C79+C80+C81+C82+C83+C84</f>
        <v>7399238</v>
      </c>
      <c r="D73" s="85"/>
      <c r="E73" s="49">
        <f>SUM(E74:E84)</f>
        <v>6580492</v>
      </c>
      <c r="F73" s="140"/>
      <c r="G73" s="176"/>
    </row>
    <row r="74" spans="1:8" s="141" customFormat="1" ht="126.6" customHeight="1" x14ac:dyDescent="0.3">
      <c r="A74" s="111" t="s">
        <v>82</v>
      </c>
      <c r="B74" s="111" t="s">
        <v>83</v>
      </c>
      <c r="C74" s="111">
        <v>1500</v>
      </c>
      <c r="D74" s="111" t="s">
        <v>148</v>
      </c>
      <c r="E74" s="111">
        <v>1500</v>
      </c>
      <c r="F74" s="151"/>
      <c r="G74" s="176"/>
    </row>
    <row r="75" spans="1:8" s="141" customFormat="1" ht="26.4" x14ac:dyDescent="0.3">
      <c r="A75" s="111" t="s">
        <v>84</v>
      </c>
      <c r="B75" s="111" t="s">
        <v>85</v>
      </c>
      <c r="C75" s="111">
        <v>1221</v>
      </c>
      <c r="D75" s="233" t="s">
        <v>149</v>
      </c>
      <c r="E75" s="224">
        <f>C75+C76</f>
        <v>31557</v>
      </c>
      <c r="F75" s="151"/>
      <c r="G75" s="176"/>
    </row>
    <row r="76" spans="1:8" s="141" customFormat="1" ht="185.25" customHeight="1" x14ac:dyDescent="0.3">
      <c r="A76" s="111" t="s">
        <v>84</v>
      </c>
      <c r="B76" s="86" t="s">
        <v>86</v>
      </c>
      <c r="C76" s="111">
        <v>30336</v>
      </c>
      <c r="D76" s="234"/>
      <c r="E76" s="225"/>
      <c r="F76" s="151"/>
      <c r="G76" s="176"/>
    </row>
    <row r="77" spans="1:8" s="141" customFormat="1" ht="88.5" customHeight="1" x14ac:dyDescent="0.3">
      <c r="A77" s="111" t="s">
        <v>87</v>
      </c>
      <c r="B77" s="111" t="s">
        <v>88</v>
      </c>
      <c r="C77" s="111">
        <v>7708</v>
      </c>
      <c r="D77" s="111" t="s">
        <v>150</v>
      </c>
      <c r="E77" s="111">
        <v>7708</v>
      </c>
      <c r="F77" s="151"/>
      <c r="G77" s="176"/>
    </row>
    <row r="78" spans="1:8" s="140" customFormat="1" ht="180" customHeight="1" x14ac:dyDescent="0.3">
      <c r="A78" s="171" t="s">
        <v>89</v>
      </c>
      <c r="B78" s="173" t="s">
        <v>172</v>
      </c>
      <c r="C78" s="172">
        <v>3377175</v>
      </c>
      <c r="D78" s="173" t="s">
        <v>211</v>
      </c>
      <c r="E78" s="172">
        <f>2617690+759485</f>
        <v>3377175</v>
      </c>
      <c r="G78" s="176"/>
    </row>
    <row r="79" spans="1:8" s="63" customFormat="1" ht="111.9" customHeight="1" x14ac:dyDescent="0.3">
      <c r="A79" s="86" t="s">
        <v>90</v>
      </c>
      <c r="B79" s="86" t="s">
        <v>91</v>
      </c>
      <c r="C79" s="111">
        <v>679</v>
      </c>
      <c r="D79" s="86" t="s">
        <v>92</v>
      </c>
      <c r="E79" s="111">
        <f>C79</f>
        <v>679</v>
      </c>
      <c r="F79" s="140"/>
      <c r="G79" s="176"/>
    </row>
    <row r="80" spans="1:8" s="63" customFormat="1" ht="177.75" customHeight="1" x14ac:dyDescent="0.3">
      <c r="A80" s="86" t="s">
        <v>93</v>
      </c>
      <c r="B80" s="86" t="s">
        <v>94</v>
      </c>
      <c r="C80" s="111">
        <v>37740</v>
      </c>
      <c r="D80" s="230" t="s">
        <v>151</v>
      </c>
      <c r="E80" s="224">
        <f>C80+C81</f>
        <v>44328</v>
      </c>
      <c r="F80" s="140"/>
      <c r="G80" s="176"/>
    </row>
    <row r="81" spans="1:8" s="63" customFormat="1" ht="177.75" customHeight="1" x14ac:dyDescent="0.3">
      <c r="A81" s="86" t="s">
        <v>93</v>
      </c>
      <c r="B81" s="86" t="s">
        <v>95</v>
      </c>
      <c r="C81" s="111">
        <v>6588</v>
      </c>
      <c r="D81" s="232"/>
      <c r="E81" s="225"/>
      <c r="F81" s="140"/>
      <c r="G81" s="176"/>
    </row>
    <row r="82" spans="1:8" s="63" customFormat="1" ht="99.6" customHeight="1" x14ac:dyDescent="0.3">
      <c r="A82" s="86" t="s">
        <v>96</v>
      </c>
      <c r="B82" s="86" t="s">
        <v>152</v>
      </c>
      <c r="C82" s="111">
        <v>7607</v>
      </c>
      <c r="D82" s="86"/>
      <c r="E82" s="111"/>
      <c r="F82" s="140"/>
      <c r="G82" s="176"/>
    </row>
    <row r="83" spans="1:8" s="64" customFormat="1" ht="150.75" customHeight="1" x14ac:dyDescent="0.3">
      <c r="A83" s="86" t="s">
        <v>96</v>
      </c>
      <c r="B83" s="86" t="s">
        <v>97</v>
      </c>
      <c r="C83" s="111">
        <v>743</v>
      </c>
      <c r="D83" s="86" t="s">
        <v>153</v>
      </c>
      <c r="E83" s="111">
        <f>C83</f>
        <v>743</v>
      </c>
      <c r="F83" s="152"/>
      <c r="G83" s="176"/>
    </row>
    <row r="84" spans="1:8" s="64" customFormat="1" ht="354.75" customHeight="1" x14ac:dyDescent="0.3">
      <c r="A84" s="230" t="s">
        <v>154</v>
      </c>
      <c r="B84" s="230" t="s">
        <v>155</v>
      </c>
      <c r="C84" s="224">
        <f>2257401+1665667+4873</f>
        <v>3927941</v>
      </c>
      <c r="D84" s="235" t="s">
        <v>210</v>
      </c>
      <c r="E84" s="237">
        <v>3116802</v>
      </c>
      <c r="F84" s="152"/>
      <c r="G84" s="176"/>
    </row>
    <row r="85" spans="1:8" s="64" customFormat="1" ht="408.75" customHeight="1" x14ac:dyDescent="0.3">
      <c r="A85" s="232"/>
      <c r="B85" s="232"/>
      <c r="C85" s="225"/>
      <c r="D85" s="236"/>
      <c r="E85" s="238"/>
      <c r="F85" s="152"/>
      <c r="G85" s="176"/>
    </row>
    <row r="86" spans="1:8" s="65" customFormat="1" ht="30.6" customHeight="1" x14ac:dyDescent="0.25">
      <c r="A86" s="62" t="s">
        <v>98</v>
      </c>
      <c r="B86" s="50" t="s">
        <v>3</v>
      </c>
      <c r="C86" s="49">
        <f>C87+C88+C89+C90+C91+C92</f>
        <v>241833</v>
      </c>
      <c r="D86" s="85"/>
      <c r="E86" s="94">
        <f>SUM(E87:E92)</f>
        <v>241833</v>
      </c>
      <c r="F86" s="153"/>
      <c r="G86" s="176"/>
    </row>
    <row r="87" spans="1:8" s="65" customFormat="1" ht="69" customHeight="1" x14ac:dyDescent="0.25">
      <c r="A87" s="54" t="s">
        <v>99</v>
      </c>
      <c r="B87" s="87" t="s">
        <v>100</v>
      </c>
      <c r="C87" s="54">
        <v>1134</v>
      </c>
      <c r="D87" s="230" t="s">
        <v>205</v>
      </c>
      <c r="E87" s="91"/>
      <c r="F87" s="153"/>
      <c r="G87" s="176"/>
    </row>
    <row r="88" spans="1:8" s="65" customFormat="1" ht="107.25" customHeight="1" x14ac:dyDescent="0.25">
      <c r="A88" s="54" t="s">
        <v>99</v>
      </c>
      <c r="B88" s="87" t="s">
        <v>203</v>
      </c>
      <c r="C88" s="111">
        <v>144390</v>
      </c>
      <c r="D88" s="231"/>
      <c r="E88" s="92">
        <f>75491+25294+31500+42542+67006</f>
        <v>241833</v>
      </c>
      <c r="F88" s="153"/>
      <c r="G88" s="176"/>
    </row>
    <row r="89" spans="1:8" s="65" customFormat="1" ht="58.5" customHeight="1" x14ac:dyDescent="0.25">
      <c r="A89" s="54" t="s">
        <v>99</v>
      </c>
      <c r="B89" s="87" t="s">
        <v>101</v>
      </c>
      <c r="C89" s="54">
        <v>49119</v>
      </c>
      <c r="D89" s="231"/>
      <c r="E89" s="92"/>
      <c r="F89" s="153"/>
      <c r="G89" s="176"/>
    </row>
    <row r="90" spans="1:8" s="65" customFormat="1" ht="352.2" customHeight="1" x14ac:dyDescent="0.25">
      <c r="A90" s="230" t="s">
        <v>99</v>
      </c>
      <c r="B90" s="230" t="s">
        <v>102</v>
      </c>
      <c r="C90" s="224">
        <v>47190</v>
      </c>
      <c r="D90" s="231"/>
      <c r="E90" s="92"/>
      <c r="F90" s="153"/>
      <c r="G90" s="176"/>
    </row>
    <row r="91" spans="1:8" s="65" customFormat="1" ht="173.4" customHeight="1" x14ac:dyDescent="0.25">
      <c r="A91" s="231"/>
      <c r="B91" s="231"/>
      <c r="C91" s="251"/>
      <c r="D91" s="231"/>
      <c r="E91" s="92"/>
      <c r="F91" s="153"/>
      <c r="G91" s="176"/>
    </row>
    <row r="92" spans="1:8" s="65" customFormat="1" ht="24" customHeight="1" x14ac:dyDescent="0.25">
      <c r="A92" s="232"/>
      <c r="B92" s="232"/>
      <c r="C92" s="225"/>
      <c r="D92" s="232"/>
      <c r="E92" s="93"/>
      <c r="F92" s="153"/>
      <c r="G92" s="176"/>
    </row>
    <row r="93" spans="1:8" s="33" customFormat="1" ht="21.6" customHeight="1" x14ac:dyDescent="0.3">
      <c r="A93" s="52" t="s">
        <v>113</v>
      </c>
      <c r="B93" s="70" t="s">
        <v>3</v>
      </c>
      <c r="C93" s="52">
        <f>SUM(C94:C104)</f>
        <v>889516</v>
      </c>
      <c r="D93" s="52"/>
      <c r="E93" s="116">
        <f>SUM(E94:E104)</f>
        <v>531237</v>
      </c>
      <c r="F93" s="14"/>
      <c r="G93" s="176"/>
      <c r="H93" s="51"/>
    </row>
    <row r="94" spans="1:8" s="14" customFormat="1" ht="137.4" customHeight="1" x14ac:dyDescent="0.3">
      <c r="A94" s="76" t="s">
        <v>191</v>
      </c>
      <c r="B94" s="76" t="s">
        <v>192</v>
      </c>
      <c r="C94" s="121">
        <v>357300</v>
      </c>
      <c r="D94" s="66" t="s">
        <v>193</v>
      </c>
      <c r="E94" s="120">
        <v>357300</v>
      </c>
      <c r="G94" s="178"/>
    </row>
    <row r="95" spans="1:8" s="13" customFormat="1" ht="158.4" customHeight="1" x14ac:dyDescent="0.3">
      <c r="A95" s="76" t="s">
        <v>55</v>
      </c>
      <c r="B95" s="76" t="s">
        <v>56</v>
      </c>
      <c r="C95" s="80">
        <v>177744</v>
      </c>
      <c r="D95" s="83" t="s">
        <v>147</v>
      </c>
      <c r="E95" s="82">
        <v>12705</v>
      </c>
      <c r="F95" s="154"/>
      <c r="G95" s="176"/>
    </row>
    <row r="96" spans="1:8" s="13" customFormat="1" ht="156" customHeight="1" x14ac:dyDescent="0.3">
      <c r="A96" s="76" t="s">
        <v>55</v>
      </c>
      <c r="B96" s="76" t="s">
        <v>56</v>
      </c>
      <c r="C96" s="121">
        <v>96130</v>
      </c>
      <c r="D96" s="66" t="s">
        <v>190</v>
      </c>
      <c r="E96" s="120">
        <v>96130</v>
      </c>
      <c r="F96" s="154"/>
      <c r="G96" s="176"/>
    </row>
    <row r="97" spans="1:7" s="13" customFormat="1" ht="85.2" customHeight="1" x14ac:dyDescent="0.3">
      <c r="A97" s="59" t="s">
        <v>57</v>
      </c>
      <c r="B97" s="59" t="s">
        <v>58</v>
      </c>
      <c r="C97" s="59">
        <v>3047</v>
      </c>
      <c r="D97" s="60" t="s">
        <v>118</v>
      </c>
      <c r="E97" s="58">
        <v>3047</v>
      </c>
      <c r="F97" s="154"/>
      <c r="G97" s="176"/>
    </row>
    <row r="98" spans="1:7" s="13" customFormat="1" ht="115.5" customHeight="1" x14ac:dyDescent="0.3">
      <c r="A98" s="59" t="s">
        <v>59</v>
      </c>
      <c r="B98" s="77" t="s">
        <v>60</v>
      </c>
      <c r="C98" s="59">
        <v>11000</v>
      </c>
      <c r="D98" s="60" t="s">
        <v>117</v>
      </c>
      <c r="E98" s="58">
        <v>11000</v>
      </c>
      <c r="F98" s="154"/>
      <c r="G98" s="176"/>
    </row>
    <row r="99" spans="1:7" s="33" customFormat="1" ht="226.5" customHeight="1" x14ac:dyDescent="0.3">
      <c r="A99" s="59" t="s">
        <v>59</v>
      </c>
      <c r="B99" s="77" t="s">
        <v>61</v>
      </c>
      <c r="C99" s="59">
        <v>20000</v>
      </c>
      <c r="D99" s="60" t="s">
        <v>115</v>
      </c>
      <c r="E99" s="58">
        <v>20000</v>
      </c>
      <c r="F99" s="14"/>
      <c r="G99" s="176"/>
    </row>
    <row r="100" spans="1:7" s="14" customFormat="1" ht="58.5" customHeight="1" x14ac:dyDescent="0.3">
      <c r="A100" s="121" t="s">
        <v>59</v>
      </c>
      <c r="B100" s="77" t="s">
        <v>182</v>
      </c>
      <c r="C100" s="121">
        <v>19200</v>
      </c>
      <c r="D100" s="60" t="s">
        <v>183</v>
      </c>
      <c r="E100" s="120">
        <v>19200</v>
      </c>
      <c r="G100" s="178"/>
    </row>
    <row r="101" spans="1:7" s="14" customFormat="1" ht="52.8" x14ac:dyDescent="0.3">
      <c r="A101" s="59" t="s">
        <v>62</v>
      </c>
      <c r="B101" s="77" t="s">
        <v>63</v>
      </c>
      <c r="C101" s="59">
        <v>11855</v>
      </c>
      <c r="D101" s="60" t="s">
        <v>116</v>
      </c>
      <c r="E101" s="58">
        <v>11855</v>
      </c>
      <c r="G101" s="176"/>
    </row>
    <row r="102" spans="1:7" s="13" customFormat="1" ht="69" customHeight="1" x14ac:dyDescent="0.3">
      <c r="A102" s="59" t="s">
        <v>64</v>
      </c>
      <c r="B102" s="59" t="s">
        <v>65</v>
      </c>
      <c r="C102" s="59">
        <v>111000</v>
      </c>
      <c r="D102" s="78"/>
      <c r="E102" s="46"/>
      <c r="F102" s="154"/>
      <c r="G102" s="176"/>
    </row>
    <row r="103" spans="1:7" s="2" customFormat="1" ht="79.2" x14ac:dyDescent="0.3">
      <c r="A103" s="59" t="s">
        <v>66</v>
      </c>
      <c r="B103" s="59" t="s">
        <v>67</v>
      </c>
      <c r="C103" s="59">
        <v>1150</v>
      </c>
      <c r="D103" s="78"/>
      <c r="E103" s="89"/>
      <c r="F103" s="147"/>
      <c r="G103" s="176"/>
    </row>
    <row r="104" spans="1:7" s="2" customFormat="1" ht="19.2" customHeight="1" x14ac:dyDescent="0.3">
      <c r="A104" s="47" t="s">
        <v>68</v>
      </c>
      <c r="B104" s="47" t="s">
        <v>69</v>
      </c>
      <c r="C104" s="47">
        <v>81090</v>
      </c>
      <c r="D104" s="48"/>
      <c r="E104" s="89"/>
      <c r="F104" s="147"/>
      <c r="G104" s="176"/>
    </row>
    <row r="105" spans="1:7" s="4" customFormat="1" ht="26.4" x14ac:dyDescent="0.3">
      <c r="A105" s="5" t="s">
        <v>70</v>
      </c>
      <c r="B105" s="24" t="s">
        <v>3</v>
      </c>
      <c r="C105" s="5">
        <f>SUM(C106:C111)</f>
        <v>108033</v>
      </c>
      <c r="D105" s="7"/>
      <c r="E105" s="116">
        <f>SUM(E106:E111)</f>
        <v>23105</v>
      </c>
      <c r="F105" s="14"/>
      <c r="G105" s="176"/>
    </row>
    <row r="106" spans="1:7" s="156" customFormat="1" ht="144" customHeight="1" x14ac:dyDescent="0.3">
      <c r="A106" s="120" t="s">
        <v>174</v>
      </c>
      <c r="B106" s="60" t="s">
        <v>189</v>
      </c>
      <c r="C106" s="120">
        <v>33611</v>
      </c>
      <c r="D106" s="155" t="s">
        <v>175</v>
      </c>
      <c r="E106" s="120"/>
      <c r="G106" s="176"/>
    </row>
    <row r="107" spans="1:7" s="156" customFormat="1" ht="130.19999999999999" customHeight="1" x14ac:dyDescent="0.3">
      <c r="A107" s="120" t="s">
        <v>71</v>
      </c>
      <c r="B107" s="60" t="s">
        <v>72</v>
      </c>
      <c r="C107" s="120">
        <v>5850</v>
      </c>
      <c r="D107" s="120" t="s">
        <v>176</v>
      </c>
      <c r="E107" s="120">
        <v>5850</v>
      </c>
      <c r="G107" s="176"/>
    </row>
    <row r="108" spans="1:7" s="28" customFormat="1" ht="69.45" customHeight="1" x14ac:dyDescent="0.3">
      <c r="A108" s="120" t="s">
        <v>73</v>
      </c>
      <c r="B108" s="67" t="s">
        <v>214</v>
      </c>
      <c r="C108" s="120">
        <v>31317</v>
      </c>
      <c r="D108" s="157" t="s">
        <v>177</v>
      </c>
      <c r="E108" s="119"/>
      <c r="G108" s="176"/>
    </row>
    <row r="109" spans="1:7" s="28" customFormat="1" ht="51.45" customHeight="1" x14ac:dyDescent="0.3">
      <c r="A109" s="120" t="s">
        <v>73</v>
      </c>
      <c r="B109" s="67" t="s">
        <v>215</v>
      </c>
      <c r="C109" s="120">
        <v>10000</v>
      </c>
      <c r="D109" s="158" t="s">
        <v>178</v>
      </c>
      <c r="E109" s="119"/>
      <c r="G109" s="176"/>
    </row>
    <row r="110" spans="1:7" s="28" customFormat="1" ht="51.45" customHeight="1" x14ac:dyDescent="0.3">
      <c r="A110" s="120" t="s">
        <v>73</v>
      </c>
      <c r="B110" s="120" t="s">
        <v>179</v>
      </c>
      <c r="C110" s="120">
        <v>10000</v>
      </c>
      <c r="D110" s="158" t="s">
        <v>180</v>
      </c>
      <c r="E110" s="119"/>
      <c r="G110" s="176"/>
    </row>
    <row r="111" spans="1:7" s="28" customFormat="1" ht="126" customHeight="1" x14ac:dyDescent="0.3">
      <c r="A111" s="120" t="s">
        <v>74</v>
      </c>
      <c r="B111" s="120" t="s">
        <v>75</v>
      </c>
      <c r="C111" s="120">
        <v>17255</v>
      </c>
      <c r="D111" s="67" t="s">
        <v>181</v>
      </c>
      <c r="E111" s="119">
        <v>17255</v>
      </c>
      <c r="G111" s="176"/>
    </row>
    <row r="112" spans="1:7" s="57" customFormat="1" ht="15.6" x14ac:dyDescent="0.3">
      <c r="A112" s="52" t="s">
        <v>76</v>
      </c>
      <c r="B112" s="70" t="s">
        <v>3</v>
      </c>
      <c r="C112" s="52">
        <f>C113+C117+C120+C115+C122</f>
        <v>8516796</v>
      </c>
      <c r="D112" s="55"/>
      <c r="E112" s="123">
        <f>SUM(E115:E123)</f>
        <v>1551184</v>
      </c>
      <c r="F112" s="150"/>
      <c r="G112" s="176"/>
    </row>
    <row r="113" spans="1:7" s="57" customFormat="1" ht="26.4" x14ac:dyDescent="0.3">
      <c r="A113" s="122" t="s">
        <v>255</v>
      </c>
      <c r="B113" s="124"/>
      <c r="C113" s="122">
        <v>6965612</v>
      </c>
      <c r="D113" s="120"/>
      <c r="E113" s="75"/>
      <c r="F113" s="150"/>
      <c r="G113" s="176"/>
    </row>
    <row r="114" spans="1:7" s="57" customFormat="1" ht="151.94999999999999" customHeight="1" x14ac:dyDescent="0.3">
      <c r="A114" s="120"/>
      <c r="B114" s="60" t="s">
        <v>256</v>
      </c>
      <c r="C114" s="120">
        <v>6965612</v>
      </c>
      <c r="D114" s="120" t="s">
        <v>257</v>
      </c>
      <c r="E114" s="120"/>
      <c r="F114" s="150"/>
      <c r="G114" s="176"/>
    </row>
    <row r="115" spans="1:7" s="57" customFormat="1" ht="29.25" customHeight="1" x14ac:dyDescent="0.3">
      <c r="A115" s="96" t="s">
        <v>77</v>
      </c>
      <c r="B115" s="97"/>
      <c r="C115" s="96">
        <f>C116</f>
        <v>475000</v>
      </c>
      <c r="D115" s="56"/>
      <c r="E115" s="69"/>
      <c r="F115" s="150"/>
      <c r="G115" s="176"/>
    </row>
    <row r="116" spans="1:7" s="57" customFormat="1" ht="192" customHeight="1" x14ac:dyDescent="0.3">
      <c r="A116" s="56"/>
      <c r="B116" s="41"/>
      <c r="C116" s="56">
        <v>475000</v>
      </c>
      <c r="D116" s="82" t="s">
        <v>156</v>
      </c>
      <c r="E116" s="56">
        <v>475000</v>
      </c>
      <c r="F116" s="150"/>
      <c r="G116" s="176"/>
    </row>
    <row r="117" spans="1:7" s="57" customFormat="1" ht="26.4" x14ac:dyDescent="0.3">
      <c r="A117" s="96" t="s">
        <v>78</v>
      </c>
      <c r="B117" s="53"/>
      <c r="C117" s="96">
        <f>SUM(C118:C119)</f>
        <v>455772</v>
      </c>
      <c r="D117" s="56"/>
      <c r="E117" s="69"/>
      <c r="F117" s="150"/>
      <c r="G117" s="176"/>
    </row>
    <row r="118" spans="1:7" s="57" customFormat="1" ht="62.25" customHeight="1" x14ac:dyDescent="0.3">
      <c r="A118" s="56" t="s">
        <v>157</v>
      </c>
      <c r="B118" s="98" t="s">
        <v>158</v>
      </c>
      <c r="C118" s="53">
        <v>415772</v>
      </c>
      <c r="D118" s="56" t="s">
        <v>114</v>
      </c>
      <c r="E118" s="53">
        <v>415772</v>
      </c>
      <c r="F118" s="150"/>
      <c r="G118" s="176"/>
    </row>
    <row r="119" spans="1:7" s="57" customFormat="1" ht="126" customHeight="1" x14ac:dyDescent="0.3">
      <c r="A119" s="58" t="s">
        <v>159</v>
      </c>
      <c r="B119" s="72" t="s">
        <v>160</v>
      </c>
      <c r="C119" s="59">
        <v>40000</v>
      </c>
      <c r="D119" s="58" t="s">
        <v>161</v>
      </c>
      <c r="E119" s="59">
        <v>40000</v>
      </c>
      <c r="F119" s="150"/>
      <c r="G119" s="176"/>
    </row>
    <row r="120" spans="1:7" s="57" customFormat="1" ht="26.4" x14ac:dyDescent="0.3">
      <c r="A120" s="96" t="s">
        <v>79</v>
      </c>
      <c r="B120" s="99"/>
      <c r="C120" s="96">
        <f>C121</f>
        <v>420412</v>
      </c>
      <c r="D120" s="99"/>
      <c r="E120" s="69"/>
      <c r="F120" s="150"/>
      <c r="G120" s="176"/>
    </row>
    <row r="121" spans="1:7" s="57" customFormat="1" ht="158.4" x14ac:dyDescent="0.3">
      <c r="A121" s="100"/>
      <c r="B121" s="101" t="s">
        <v>128</v>
      </c>
      <c r="C121" s="80">
        <f>299912+120500</f>
        <v>420412</v>
      </c>
      <c r="D121" s="101" t="s">
        <v>129</v>
      </c>
      <c r="E121" s="80">
        <f>299912+120500</f>
        <v>420412</v>
      </c>
      <c r="F121" s="150"/>
      <c r="G121" s="176"/>
    </row>
    <row r="122" spans="1:7" s="57" customFormat="1" ht="39.6" x14ac:dyDescent="0.3">
      <c r="A122" s="61" t="s">
        <v>162</v>
      </c>
      <c r="B122" s="73"/>
      <c r="C122" s="61">
        <f>C123</f>
        <v>200000</v>
      </c>
      <c r="D122" s="73"/>
      <c r="E122" s="75"/>
      <c r="F122" s="150"/>
      <c r="G122" s="176"/>
    </row>
    <row r="123" spans="1:7" s="57" customFormat="1" ht="68.400000000000006" customHeight="1" x14ac:dyDescent="0.3">
      <c r="A123" s="61"/>
      <c r="B123" s="74" t="s">
        <v>163</v>
      </c>
      <c r="C123" s="59">
        <v>200000</v>
      </c>
      <c r="D123" s="74" t="s">
        <v>164</v>
      </c>
      <c r="E123" s="59">
        <v>200000</v>
      </c>
      <c r="F123" s="150"/>
      <c r="G123" s="176"/>
    </row>
    <row r="124" spans="1:7" s="51" customFormat="1" ht="15.6" x14ac:dyDescent="0.3">
      <c r="A124" s="116" t="s">
        <v>126</v>
      </c>
      <c r="B124" s="115" t="s">
        <v>3</v>
      </c>
      <c r="C124" s="35">
        <f>SUM(C125:C138)</f>
        <v>11951481</v>
      </c>
      <c r="D124" s="36"/>
      <c r="E124" s="35">
        <f>SUM(E125:E138)</f>
        <v>11951481</v>
      </c>
      <c r="F124" s="14"/>
      <c r="G124" s="176"/>
    </row>
    <row r="125" spans="1:7" s="180" customFormat="1" ht="224.4" x14ac:dyDescent="0.25">
      <c r="A125" s="204" t="s">
        <v>216</v>
      </c>
      <c r="B125" s="205" t="s">
        <v>217</v>
      </c>
      <c r="C125" s="197">
        <v>10702</v>
      </c>
      <c r="D125" s="206" t="s">
        <v>218</v>
      </c>
      <c r="E125" s="197">
        <v>10702</v>
      </c>
      <c r="F125" s="181"/>
      <c r="G125" s="174"/>
    </row>
    <row r="126" spans="1:7" s="180" customFormat="1" ht="379.95" customHeight="1" x14ac:dyDescent="0.25">
      <c r="A126" s="259" t="s">
        <v>243</v>
      </c>
      <c r="B126" s="207" t="s">
        <v>246</v>
      </c>
      <c r="C126" s="224">
        <v>4158153</v>
      </c>
      <c r="D126" s="199" t="s">
        <v>227</v>
      </c>
      <c r="E126" s="224">
        <v>4158153</v>
      </c>
      <c r="F126" s="181"/>
      <c r="G126" s="174"/>
    </row>
    <row r="127" spans="1:7" s="180" customFormat="1" ht="268.2" customHeight="1" x14ac:dyDescent="0.25">
      <c r="A127" s="260"/>
      <c r="B127" s="213" t="s">
        <v>242</v>
      </c>
      <c r="C127" s="251"/>
      <c r="D127" s="200"/>
      <c r="E127" s="251"/>
      <c r="F127" s="181"/>
      <c r="G127" s="174"/>
    </row>
    <row r="128" spans="1:7" s="180" customFormat="1" ht="180.6" customHeight="1" x14ac:dyDescent="0.25">
      <c r="A128" s="260"/>
      <c r="B128" s="213" t="s">
        <v>241</v>
      </c>
      <c r="C128" s="251"/>
      <c r="D128" s="200"/>
      <c r="E128" s="251"/>
      <c r="F128" s="181"/>
      <c r="G128" s="174"/>
    </row>
    <row r="129" spans="1:7" s="180" customFormat="1" ht="233.4" customHeight="1" x14ac:dyDescent="0.25">
      <c r="A129" s="260"/>
      <c r="B129" s="215" t="s">
        <v>240</v>
      </c>
      <c r="C129" s="225"/>
      <c r="D129" s="201"/>
      <c r="E129" s="225"/>
      <c r="F129" s="181"/>
      <c r="G129" s="174"/>
    </row>
    <row r="130" spans="1:7" s="180" customFormat="1" ht="408" customHeight="1" x14ac:dyDescent="0.25">
      <c r="A130" s="210" t="s">
        <v>244</v>
      </c>
      <c r="B130" s="86" t="s">
        <v>228</v>
      </c>
      <c r="C130" s="214">
        <v>5850374</v>
      </c>
      <c r="D130" s="86" t="s">
        <v>229</v>
      </c>
      <c r="E130" s="214">
        <v>5850374</v>
      </c>
      <c r="F130" s="181"/>
      <c r="G130" s="174"/>
    </row>
    <row r="131" spans="1:7" s="180" customFormat="1" ht="87" customHeight="1" x14ac:dyDescent="0.25">
      <c r="A131" s="208" t="s">
        <v>245</v>
      </c>
      <c r="B131" s="209" t="s">
        <v>168</v>
      </c>
      <c r="C131" s="214">
        <v>1255868</v>
      </c>
      <c r="D131" s="86" t="s">
        <v>230</v>
      </c>
      <c r="E131" s="214">
        <v>1255868</v>
      </c>
      <c r="F131" s="181"/>
      <c r="G131" s="174"/>
    </row>
    <row r="132" spans="1:7" s="180" customFormat="1" ht="394.2" customHeight="1" x14ac:dyDescent="0.25">
      <c r="A132" s="259" t="s">
        <v>127</v>
      </c>
      <c r="B132" s="218" t="s">
        <v>249</v>
      </c>
      <c r="C132" s="224">
        <f>225442+10713+5500+2600+9457</f>
        <v>253712</v>
      </c>
      <c r="D132" s="206" t="s">
        <v>247</v>
      </c>
      <c r="E132" s="224">
        <f>225442+10713+5500+2600+9457</f>
        <v>253712</v>
      </c>
      <c r="F132" s="181"/>
      <c r="G132" s="174"/>
    </row>
    <row r="133" spans="1:7" s="180" customFormat="1" ht="117" customHeight="1" x14ac:dyDescent="0.25">
      <c r="A133" s="261"/>
      <c r="B133" s="219" t="s">
        <v>250</v>
      </c>
      <c r="C133" s="225"/>
      <c r="D133" s="220" t="s">
        <v>248</v>
      </c>
      <c r="E133" s="225"/>
      <c r="F133" s="181"/>
      <c r="G133" s="174"/>
    </row>
    <row r="134" spans="1:7" s="180" customFormat="1" ht="75.599999999999994" customHeight="1" x14ac:dyDescent="0.25">
      <c r="A134" s="210" t="s">
        <v>219</v>
      </c>
      <c r="B134" s="222" t="s">
        <v>231</v>
      </c>
      <c r="C134" s="214">
        <v>13906</v>
      </c>
      <c r="D134" s="211" t="s">
        <v>232</v>
      </c>
      <c r="E134" s="214">
        <v>13906</v>
      </c>
      <c r="F134" s="181"/>
      <c r="G134" s="174"/>
    </row>
    <row r="135" spans="1:7" s="180" customFormat="1" ht="184.8" x14ac:dyDescent="0.25">
      <c r="A135" s="221" t="s">
        <v>220</v>
      </c>
      <c r="B135" s="213" t="s">
        <v>233</v>
      </c>
      <c r="C135" s="203">
        <f>37831+86097</f>
        <v>123928</v>
      </c>
      <c r="D135" s="201" t="s">
        <v>234</v>
      </c>
      <c r="E135" s="203">
        <f>37831+86097</f>
        <v>123928</v>
      </c>
      <c r="F135" s="181"/>
      <c r="G135" s="174"/>
    </row>
    <row r="136" spans="1:7" s="180" customFormat="1" ht="161.4" customHeight="1" x14ac:dyDescent="0.25">
      <c r="A136" s="212" t="s">
        <v>169</v>
      </c>
      <c r="B136" s="86" t="s">
        <v>235</v>
      </c>
      <c r="C136" s="197">
        <v>19531</v>
      </c>
      <c r="D136" s="198" t="s">
        <v>236</v>
      </c>
      <c r="E136" s="202">
        <v>19531</v>
      </c>
      <c r="F136" s="181"/>
      <c r="G136" s="174"/>
    </row>
    <row r="137" spans="1:7" s="180" customFormat="1" ht="382.8" x14ac:dyDescent="0.25">
      <c r="A137" s="210" t="s">
        <v>251</v>
      </c>
      <c r="B137" s="86" t="s">
        <v>237</v>
      </c>
      <c r="C137" s="214">
        <f>9993+30+105000</f>
        <v>115023</v>
      </c>
      <c r="D137" s="86" t="s">
        <v>238</v>
      </c>
      <c r="E137" s="214">
        <f>9993+30+105000</f>
        <v>115023</v>
      </c>
      <c r="F137" s="181"/>
      <c r="G137" s="174"/>
    </row>
    <row r="138" spans="1:7" s="180" customFormat="1" ht="356.4" customHeight="1" x14ac:dyDescent="0.25">
      <c r="A138" s="226" t="s">
        <v>252</v>
      </c>
      <c r="B138" s="207" t="s">
        <v>223</v>
      </c>
      <c r="C138" s="227">
        <v>150284</v>
      </c>
      <c r="D138" s="207" t="s">
        <v>254</v>
      </c>
      <c r="E138" s="227">
        <v>150284</v>
      </c>
      <c r="F138" s="181"/>
      <c r="G138" s="174"/>
    </row>
    <row r="139" spans="1:7" s="180" customFormat="1" ht="220.2" customHeight="1" x14ac:dyDescent="0.25">
      <c r="A139" s="226"/>
      <c r="B139" s="215"/>
      <c r="C139" s="227"/>
      <c r="D139" s="215" t="s">
        <v>253</v>
      </c>
      <c r="E139" s="227"/>
      <c r="F139" s="181"/>
      <c r="G139" s="174"/>
    </row>
    <row r="140" spans="1:7" s="180" customFormat="1" ht="42.45" customHeight="1" x14ac:dyDescent="0.25">
      <c r="A140" s="239" t="s">
        <v>239</v>
      </c>
      <c r="B140" s="240"/>
      <c r="C140" s="240"/>
      <c r="D140" s="240"/>
      <c r="E140" s="240"/>
      <c r="F140" s="181"/>
      <c r="G140" s="174"/>
    </row>
  </sheetData>
  <mergeCells count="34">
    <mergeCell ref="A140:E140"/>
    <mergeCell ref="A12:A14"/>
    <mergeCell ref="B12:B13"/>
    <mergeCell ref="C12:C13"/>
    <mergeCell ref="D12:D14"/>
    <mergeCell ref="C90:C92"/>
    <mergeCell ref="E12:E13"/>
    <mergeCell ref="A54:A55"/>
    <mergeCell ref="A56:A58"/>
    <mergeCell ref="A62:A64"/>
    <mergeCell ref="A66:A67"/>
    <mergeCell ref="D87:D92"/>
    <mergeCell ref="A126:A129"/>
    <mergeCell ref="C126:C129"/>
    <mergeCell ref="E126:E129"/>
    <mergeCell ref="A132:A133"/>
    <mergeCell ref="A4:E4"/>
    <mergeCell ref="B2:E2"/>
    <mergeCell ref="A90:A92"/>
    <mergeCell ref="B90:B92"/>
    <mergeCell ref="E75:E76"/>
    <mergeCell ref="E80:E81"/>
    <mergeCell ref="D80:D81"/>
    <mergeCell ref="D75:D76"/>
    <mergeCell ref="A84:A85"/>
    <mergeCell ref="B84:B85"/>
    <mergeCell ref="D84:D85"/>
    <mergeCell ref="C84:C85"/>
    <mergeCell ref="E84:E85"/>
    <mergeCell ref="C132:C133"/>
    <mergeCell ref="E132:E133"/>
    <mergeCell ref="A138:A139"/>
    <mergeCell ref="C138:C139"/>
    <mergeCell ref="E138:E139"/>
  </mergeCells>
  <pageMargins left="0.39370078740157483" right="0.11811023622047245" top="0.43" bottom="0.51" header="0.25" footer="0.24"/>
  <pageSetup paperSize="9" scale="75" fitToHeight="0" orientation="landscape" r:id="rId1"/>
  <headerFooter>
    <oddFooter>&amp;L&amp;F&amp;C&amp;P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D94"/>
  <sheetViews>
    <sheetView zoomScale="70" zoomScaleNormal="70" workbookViewId="0">
      <selection activeCell="C5" sqref="C5"/>
    </sheetView>
  </sheetViews>
  <sheetFormatPr defaultColWidth="9" defaultRowHeight="13.2" x14ac:dyDescent="0.25"/>
  <cols>
    <col min="1" max="1" width="43.59765625" style="2" customWidth="1"/>
    <col min="2" max="2" width="96" style="28" customWidth="1"/>
    <col min="3" max="3" width="22.59765625" style="2" customWidth="1"/>
    <col min="4" max="16384" width="9" style="109"/>
  </cols>
  <sheetData>
    <row r="1" spans="1:3" ht="15.6" x14ac:dyDescent="0.25">
      <c r="A1" s="229" t="s">
        <v>187</v>
      </c>
      <c r="B1" s="229"/>
      <c r="C1" s="229"/>
    </row>
    <row r="2" spans="1:3" ht="15.6" customHeight="1" x14ac:dyDescent="0.25">
      <c r="A2" s="229" t="s">
        <v>195</v>
      </c>
      <c r="B2" s="229"/>
      <c r="C2" s="229"/>
    </row>
    <row r="4" spans="1:3" ht="18" customHeight="1" x14ac:dyDescent="0.3">
      <c r="A4" s="228" t="s">
        <v>186</v>
      </c>
      <c r="B4" s="228"/>
      <c r="C4" s="228"/>
    </row>
    <row r="5" spans="1:3" x14ac:dyDescent="0.25">
      <c r="C5" s="22"/>
    </row>
    <row r="6" spans="1:3" ht="43.2" customHeight="1" x14ac:dyDescent="0.25">
      <c r="A6" s="18" t="s">
        <v>0</v>
      </c>
      <c r="B6" s="19" t="s">
        <v>4</v>
      </c>
      <c r="C6" s="20" t="s">
        <v>184</v>
      </c>
    </row>
    <row r="7" spans="1:3" s="16" customFormat="1" ht="12" x14ac:dyDescent="0.3">
      <c r="A7" s="17">
        <v>1</v>
      </c>
      <c r="B7" s="17">
        <v>2</v>
      </c>
      <c r="C7" s="17">
        <v>3</v>
      </c>
    </row>
    <row r="8" spans="1:3" s="27" customFormat="1" ht="19.2" customHeight="1" x14ac:dyDescent="0.3">
      <c r="A8" s="38"/>
      <c r="B8" s="40" t="s">
        <v>206</v>
      </c>
      <c r="C8" s="40">
        <f>C9+C10</f>
        <v>25883470</v>
      </c>
    </row>
    <row r="9" spans="1:3" s="27" customFormat="1" ht="19.2" customHeight="1" x14ac:dyDescent="0.3">
      <c r="A9" s="38"/>
      <c r="B9" s="39" t="s">
        <v>124</v>
      </c>
      <c r="C9" s="40">
        <f>C11+C16+C18+C24+C26+C35+C37+C40+C57+C66+C69+C79</f>
        <v>25641637</v>
      </c>
    </row>
    <row r="10" spans="1:3" s="27" customFormat="1" ht="19.2" customHeight="1" x14ac:dyDescent="0.3">
      <c r="A10" s="38"/>
      <c r="B10" s="39" t="s">
        <v>125</v>
      </c>
      <c r="C10" s="40">
        <f>C52</f>
        <v>241833</v>
      </c>
    </row>
    <row r="11" spans="1:3" s="51" customFormat="1" ht="15.6" x14ac:dyDescent="0.3">
      <c r="A11" s="116" t="s">
        <v>5</v>
      </c>
      <c r="B11" s="123" t="s">
        <v>3</v>
      </c>
      <c r="C11" s="116">
        <f>SUM(C12:C15)</f>
        <v>57041</v>
      </c>
    </row>
    <row r="12" spans="1:3" s="51" customFormat="1" ht="15.6" customHeight="1" x14ac:dyDescent="0.3">
      <c r="A12" s="241" t="s">
        <v>6</v>
      </c>
      <c r="B12" s="244" t="s">
        <v>112</v>
      </c>
      <c r="C12" s="246">
        <v>45000</v>
      </c>
    </row>
    <row r="13" spans="1:3" s="51" customFormat="1" ht="15.6" x14ac:dyDescent="0.3">
      <c r="A13" s="242"/>
      <c r="B13" s="245"/>
      <c r="C13" s="247"/>
    </row>
    <row r="14" spans="1:3" s="2" customFormat="1" ht="26.4" x14ac:dyDescent="0.3">
      <c r="A14" s="243"/>
      <c r="B14" s="117" t="s">
        <v>7</v>
      </c>
      <c r="C14" s="121">
        <v>8000</v>
      </c>
    </row>
    <row r="15" spans="1:3" s="2" customFormat="1" ht="23.4" customHeight="1" x14ac:dyDescent="0.3">
      <c r="A15" s="216" t="s">
        <v>224</v>
      </c>
      <c r="B15" s="121" t="s">
        <v>225</v>
      </c>
      <c r="C15" s="121">
        <v>4041</v>
      </c>
    </row>
    <row r="16" spans="1:3" s="51" customFormat="1" ht="22.2" customHeight="1" x14ac:dyDescent="0.3">
      <c r="A16" s="116" t="s">
        <v>8</v>
      </c>
      <c r="B16" s="123" t="s">
        <v>3</v>
      </c>
      <c r="C16" s="116">
        <f>C17</f>
        <v>500000</v>
      </c>
    </row>
    <row r="17" spans="1:3" ht="21" customHeight="1" x14ac:dyDescent="0.25">
      <c r="A17" s="114" t="s">
        <v>165</v>
      </c>
      <c r="B17" s="119" t="s">
        <v>166</v>
      </c>
      <c r="C17" s="111">
        <v>500000</v>
      </c>
    </row>
    <row r="18" spans="1:3" customFormat="1" ht="21.6" customHeight="1" x14ac:dyDescent="0.3">
      <c r="A18" s="23" t="s">
        <v>29</v>
      </c>
      <c r="B18" s="123" t="s">
        <v>3</v>
      </c>
      <c r="C18" s="116">
        <f>C19+C22</f>
        <v>511500</v>
      </c>
    </row>
    <row r="19" spans="1:3" s="127" customFormat="1" ht="24.6" customHeight="1" x14ac:dyDescent="0.25">
      <c r="A19" s="128" t="s">
        <v>17</v>
      </c>
      <c r="B19" s="186" t="s">
        <v>3</v>
      </c>
      <c r="C19" s="130">
        <f>SUM(C20:C21)</f>
        <v>291500</v>
      </c>
    </row>
    <row r="20" spans="1:3" s="127" customFormat="1" ht="22.8" customHeight="1" x14ac:dyDescent="0.25">
      <c r="A20" s="134"/>
      <c r="B20" s="189" t="s">
        <v>30</v>
      </c>
      <c r="C20" s="128">
        <v>254000</v>
      </c>
    </row>
    <row r="21" spans="1:3" s="127" customFormat="1" ht="21.6" customHeight="1" x14ac:dyDescent="0.25">
      <c r="A21" s="134"/>
      <c r="B21" s="189" t="s">
        <v>31</v>
      </c>
      <c r="C21" s="137">
        <v>37500</v>
      </c>
    </row>
    <row r="22" spans="1:3" s="127" customFormat="1" ht="21" customHeight="1" x14ac:dyDescent="0.25">
      <c r="A22" s="128" t="s">
        <v>25</v>
      </c>
      <c r="B22" s="186" t="s">
        <v>3</v>
      </c>
      <c r="C22" s="133">
        <f>C23</f>
        <v>220000</v>
      </c>
    </row>
    <row r="23" spans="1:3" s="127" customFormat="1" ht="25.8" customHeight="1" x14ac:dyDescent="0.25">
      <c r="A23" s="134"/>
      <c r="B23" s="189" t="s">
        <v>30</v>
      </c>
      <c r="C23" s="138">
        <v>220000</v>
      </c>
    </row>
    <row r="24" spans="1:3" ht="22.8" customHeight="1" x14ac:dyDescent="0.25">
      <c r="A24" s="116" t="s">
        <v>103</v>
      </c>
      <c r="B24" s="123" t="s">
        <v>3</v>
      </c>
      <c r="C24" s="116">
        <f>SUM(C25:C25)</f>
        <v>117470</v>
      </c>
    </row>
    <row r="25" spans="1:3" ht="34.799999999999997" customHeight="1" x14ac:dyDescent="0.25">
      <c r="A25" s="120" t="s">
        <v>104</v>
      </c>
      <c r="B25" s="120" t="s">
        <v>105</v>
      </c>
      <c r="C25" s="46">
        <v>117470</v>
      </c>
    </row>
    <row r="26" spans="1:3" s="3" customFormat="1" ht="24.6" customHeight="1" x14ac:dyDescent="0.2">
      <c r="A26" s="116" t="s">
        <v>37</v>
      </c>
      <c r="B26" s="123" t="s">
        <v>36</v>
      </c>
      <c r="C26" s="116">
        <f>SUM(C27:C34)</f>
        <v>515836</v>
      </c>
    </row>
    <row r="27" spans="1:3" ht="26.4" x14ac:dyDescent="0.25">
      <c r="A27" s="34" t="s">
        <v>138</v>
      </c>
      <c r="B27" s="102" t="s">
        <v>139</v>
      </c>
      <c r="C27" s="121">
        <v>6000</v>
      </c>
    </row>
    <row r="28" spans="1:3" ht="52.8" x14ac:dyDescent="0.25">
      <c r="A28" s="34" t="s">
        <v>131</v>
      </c>
      <c r="B28" s="102" t="s">
        <v>132</v>
      </c>
      <c r="C28" s="121">
        <v>70000</v>
      </c>
    </row>
    <row r="29" spans="1:3" s="57" customFormat="1" ht="61.2" customHeight="1" x14ac:dyDescent="0.3">
      <c r="A29" s="244" t="s">
        <v>44</v>
      </c>
      <c r="B29" s="44" t="s">
        <v>45</v>
      </c>
      <c r="C29" s="117">
        <v>82821</v>
      </c>
    </row>
    <row r="30" spans="1:3" s="57" customFormat="1" ht="26.4" x14ac:dyDescent="0.3">
      <c r="A30" s="257"/>
      <c r="B30" s="45" t="s">
        <v>142</v>
      </c>
      <c r="C30" s="117">
        <v>21100</v>
      </c>
    </row>
    <row r="31" spans="1:3" s="57" customFormat="1" ht="39.6" x14ac:dyDescent="0.3">
      <c r="A31" s="245"/>
      <c r="B31" s="44" t="s">
        <v>48</v>
      </c>
      <c r="C31" s="117">
        <v>149550</v>
      </c>
    </row>
    <row r="32" spans="1:3" s="57" customFormat="1" ht="39.6" x14ac:dyDescent="0.3">
      <c r="A32" s="161" t="s">
        <v>40</v>
      </c>
      <c r="B32" s="44" t="s">
        <v>144</v>
      </c>
      <c r="C32" s="117">
        <v>16765</v>
      </c>
    </row>
    <row r="33" spans="1:3" ht="26.4" x14ac:dyDescent="0.25">
      <c r="A33" s="258" t="s">
        <v>42</v>
      </c>
      <c r="B33" s="44" t="s">
        <v>146</v>
      </c>
      <c r="C33" s="121">
        <v>105600</v>
      </c>
    </row>
    <row r="34" spans="1:3" ht="26.4" x14ac:dyDescent="0.25">
      <c r="A34" s="258"/>
      <c r="B34" s="44" t="s">
        <v>50</v>
      </c>
      <c r="C34" s="117">
        <v>64000</v>
      </c>
    </row>
    <row r="35" spans="1:3" s="51" customFormat="1" ht="23.4" customHeight="1" x14ac:dyDescent="0.3">
      <c r="A35" s="116" t="s">
        <v>52</v>
      </c>
      <c r="B35" s="123" t="s">
        <v>3</v>
      </c>
      <c r="C35" s="116">
        <f>C36</f>
        <v>3295391</v>
      </c>
    </row>
    <row r="36" spans="1:3" s="51" customFormat="1" ht="76.8" customHeight="1" x14ac:dyDescent="0.3">
      <c r="A36" s="121" t="s">
        <v>53</v>
      </c>
      <c r="B36" s="95" t="s">
        <v>212</v>
      </c>
      <c r="C36" s="170">
        <v>3295391</v>
      </c>
    </row>
    <row r="37" spans="1:3" s="51" customFormat="1" ht="29.4" customHeight="1" x14ac:dyDescent="0.3">
      <c r="A37" s="116" t="s">
        <v>54</v>
      </c>
      <c r="B37" s="123" t="s">
        <v>3</v>
      </c>
      <c r="C37" s="116">
        <f>C38</f>
        <v>6900</v>
      </c>
    </row>
    <row r="38" spans="1:3" s="51" customFormat="1" ht="66" x14ac:dyDescent="0.3">
      <c r="A38" s="160" t="s">
        <v>221</v>
      </c>
      <c r="B38" s="159" t="s">
        <v>173</v>
      </c>
      <c r="C38" s="31">
        <v>6900</v>
      </c>
    </row>
    <row r="39" spans="1:3" s="63" customFormat="1" ht="19.8" customHeight="1" x14ac:dyDescent="0.3">
      <c r="A39" s="62" t="s">
        <v>80</v>
      </c>
      <c r="B39" s="50"/>
      <c r="C39" s="49"/>
    </row>
    <row r="40" spans="1:3" s="63" customFormat="1" ht="19.8" customHeight="1" x14ac:dyDescent="0.3">
      <c r="A40" s="62" t="s">
        <v>81</v>
      </c>
      <c r="B40" s="50" t="s">
        <v>3</v>
      </c>
      <c r="C40" s="49">
        <f>C41+C42+C43+C44+C45+C46+C47+C48+C49+C50</f>
        <v>6580492</v>
      </c>
    </row>
    <row r="41" spans="1:3" s="141" customFormat="1" ht="52.8" x14ac:dyDescent="0.3">
      <c r="A41" s="111" t="s">
        <v>82</v>
      </c>
      <c r="B41" s="111" t="s">
        <v>83</v>
      </c>
      <c r="C41" s="111">
        <v>1500</v>
      </c>
    </row>
    <row r="42" spans="1:3" s="141" customFormat="1" ht="31.2" customHeight="1" x14ac:dyDescent="0.3">
      <c r="A42" s="111" t="s">
        <v>84</v>
      </c>
      <c r="B42" s="111" t="s">
        <v>85</v>
      </c>
      <c r="C42" s="111">
        <v>1221</v>
      </c>
    </row>
    <row r="43" spans="1:3" s="141" customFormat="1" ht="184.2" customHeight="1" x14ac:dyDescent="0.3">
      <c r="A43" s="111" t="s">
        <v>84</v>
      </c>
      <c r="B43" s="86" t="s">
        <v>86</v>
      </c>
      <c r="C43" s="111">
        <v>30336</v>
      </c>
    </row>
    <row r="44" spans="1:3" s="141" customFormat="1" ht="44.4" customHeight="1" x14ac:dyDescent="0.3">
      <c r="A44" s="111" t="s">
        <v>87</v>
      </c>
      <c r="B44" s="111" t="s">
        <v>88</v>
      </c>
      <c r="C44" s="111">
        <v>7708</v>
      </c>
    </row>
    <row r="45" spans="1:3" s="140" customFormat="1" ht="61.8" customHeight="1" x14ac:dyDescent="0.3">
      <c r="A45" s="168" t="s">
        <v>89</v>
      </c>
      <c r="B45" s="223" t="s">
        <v>172</v>
      </c>
      <c r="C45" s="169">
        <f>2617690+759485</f>
        <v>3377175</v>
      </c>
    </row>
    <row r="46" spans="1:3" s="63" customFormat="1" ht="51" customHeight="1" x14ac:dyDescent="0.3">
      <c r="A46" s="86" t="s">
        <v>90</v>
      </c>
      <c r="B46" s="111" t="s">
        <v>91</v>
      </c>
      <c r="C46" s="111">
        <v>679</v>
      </c>
    </row>
    <row r="47" spans="1:3" s="63" customFormat="1" ht="113.4" customHeight="1" x14ac:dyDescent="0.3">
      <c r="A47" s="86" t="s">
        <v>93</v>
      </c>
      <c r="B47" s="111" t="s">
        <v>94</v>
      </c>
      <c r="C47" s="111">
        <v>37740</v>
      </c>
    </row>
    <row r="48" spans="1:3" s="63" customFormat="1" ht="118.2" customHeight="1" x14ac:dyDescent="0.3">
      <c r="A48" s="86" t="s">
        <v>93</v>
      </c>
      <c r="B48" s="111" t="s">
        <v>95</v>
      </c>
      <c r="C48" s="111">
        <v>6588</v>
      </c>
    </row>
    <row r="49" spans="1:3" s="64" customFormat="1" ht="99" customHeight="1" x14ac:dyDescent="0.3">
      <c r="A49" s="86" t="s">
        <v>96</v>
      </c>
      <c r="B49" s="111" t="s">
        <v>97</v>
      </c>
      <c r="C49" s="111">
        <v>743</v>
      </c>
    </row>
    <row r="50" spans="1:3" s="64" customFormat="1" ht="112.8" customHeight="1" x14ac:dyDescent="0.3">
      <c r="A50" s="230" t="s">
        <v>154</v>
      </c>
      <c r="B50" s="230" t="s">
        <v>155</v>
      </c>
      <c r="C50" s="265">
        <f>1447470+255916+863484+50820+499112</f>
        <v>3116802</v>
      </c>
    </row>
    <row r="51" spans="1:3" s="64" customFormat="1" ht="118.8" customHeight="1" x14ac:dyDescent="0.3">
      <c r="A51" s="232"/>
      <c r="B51" s="232"/>
      <c r="C51" s="266"/>
    </row>
    <row r="52" spans="1:3" s="65" customFormat="1" ht="22.8" customHeight="1" x14ac:dyDescent="0.25">
      <c r="A52" s="62" t="s">
        <v>98</v>
      </c>
      <c r="B52" s="267" t="s">
        <v>3</v>
      </c>
      <c r="C52" s="62">
        <f>C53+C54+C55+C56</f>
        <v>241833</v>
      </c>
    </row>
    <row r="53" spans="1:3" s="65" customFormat="1" ht="66" customHeight="1" x14ac:dyDescent="0.25">
      <c r="A53" s="111" t="s">
        <v>99</v>
      </c>
      <c r="B53" s="111" t="s">
        <v>100</v>
      </c>
      <c r="C53" s="111">
        <v>1134</v>
      </c>
    </row>
    <row r="54" spans="1:3" s="65" customFormat="1" ht="65.400000000000006" customHeight="1" x14ac:dyDescent="0.25">
      <c r="A54" s="111" t="s">
        <v>99</v>
      </c>
      <c r="B54" s="87" t="s">
        <v>204</v>
      </c>
      <c r="C54" s="111">
        <v>144390</v>
      </c>
    </row>
    <row r="55" spans="1:3" s="65" customFormat="1" ht="47.4" customHeight="1" x14ac:dyDescent="0.25">
      <c r="A55" s="111" t="s">
        <v>99</v>
      </c>
      <c r="B55" s="87" t="s">
        <v>101</v>
      </c>
      <c r="C55" s="111">
        <v>49119</v>
      </c>
    </row>
    <row r="56" spans="1:3" s="65" customFormat="1" ht="45" customHeight="1" x14ac:dyDescent="0.25">
      <c r="A56" s="207" t="s">
        <v>99</v>
      </c>
      <c r="B56" s="268" t="s">
        <v>102</v>
      </c>
      <c r="C56" s="268">
        <v>47190</v>
      </c>
    </row>
    <row r="57" spans="1:3" s="51" customFormat="1" ht="21" customHeight="1" x14ac:dyDescent="0.3">
      <c r="A57" s="116" t="s">
        <v>113</v>
      </c>
      <c r="B57" s="123" t="s">
        <v>3</v>
      </c>
      <c r="C57" s="116">
        <f>SUM(C58:C65)</f>
        <v>531237</v>
      </c>
    </row>
    <row r="58" spans="1:3" s="14" customFormat="1" ht="41.4" x14ac:dyDescent="0.3">
      <c r="A58" s="76" t="s">
        <v>191</v>
      </c>
      <c r="B58" s="76" t="s">
        <v>192</v>
      </c>
      <c r="C58" s="121">
        <v>357300</v>
      </c>
    </row>
    <row r="59" spans="1:3" s="13" customFormat="1" ht="120" customHeight="1" x14ac:dyDescent="0.3">
      <c r="A59" s="76" t="s">
        <v>55</v>
      </c>
      <c r="B59" s="76" t="s">
        <v>56</v>
      </c>
      <c r="C59" s="80">
        <v>12705</v>
      </c>
    </row>
    <row r="60" spans="1:3" s="13" customFormat="1" ht="109.8" customHeight="1" x14ac:dyDescent="0.3">
      <c r="A60" s="76" t="s">
        <v>55</v>
      </c>
      <c r="B60" s="76" t="s">
        <v>56</v>
      </c>
      <c r="C60" s="121">
        <v>96130</v>
      </c>
    </row>
    <row r="61" spans="1:3" s="13" customFormat="1" ht="63.6" customHeight="1" x14ac:dyDescent="0.3">
      <c r="A61" s="121" t="s">
        <v>57</v>
      </c>
      <c r="B61" s="121" t="s">
        <v>58</v>
      </c>
      <c r="C61" s="121">
        <v>3047</v>
      </c>
    </row>
    <row r="62" spans="1:3" s="13" customFormat="1" ht="39.6" x14ac:dyDescent="0.3">
      <c r="A62" s="121" t="s">
        <v>59</v>
      </c>
      <c r="B62" s="77" t="s">
        <v>60</v>
      </c>
      <c r="C62" s="121">
        <v>11000</v>
      </c>
    </row>
    <row r="63" spans="1:3" s="51" customFormat="1" ht="82.2" customHeight="1" x14ac:dyDescent="0.3">
      <c r="A63" s="121" t="s">
        <v>59</v>
      </c>
      <c r="B63" s="77" t="s">
        <v>61</v>
      </c>
      <c r="C63" s="121">
        <v>20000</v>
      </c>
    </row>
    <row r="64" spans="1:3" s="14" customFormat="1" ht="52.8" x14ac:dyDescent="0.3">
      <c r="A64" s="121" t="s">
        <v>59</v>
      </c>
      <c r="B64" s="77" t="s">
        <v>182</v>
      </c>
      <c r="C64" s="121">
        <v>19200</v>
      </c>
    </row>
    <row r="65" spans="1:3" s="14" customFormat="1" ht="26.4" x14ac:dyDescent="0.3">
      <c r="A65" s="121" t="s">
        <v>62</v>
      </c>
      <c r="B65" s="77" t="s">
        <v>63</v>
      </c>
      <c r="C65" s="121">
        <v>11855</v>
      </c>
    </row>
    <row r="66" spans="1:3" s="51" customFormat="1" ht="26.4" x14ac:dyDescent="0.3">
      <c r="A66" s="116" t="s">
        <v>70</v>
      </c>
      <c r="B66" s="123" t="s">
        <v>3</v>
      </c>
      <c r="C66" s="116">
        <f>SUM(C67:C68)</f>
        <v>23105</v>
      </c>
    </row>
    <row r="67" spans="1:3" s="156" customFormat="1" ht="24.6" customHeight="1" x14ac:dyDescent="0.3">
      <c r="A67" s="120" t="s">
        <v>71</v>
      </c>
      <c r="B67" s="60" t="s">
        <v>72</v>
      </c>
      <c r="C67" s="120">
        <v>5850</v>
      </c>
    </row>
    <row r="68" spans="1:3" s="28" customFormat="1" ht="26.4" x14ac:dyDescent="0.3">
      <c r="A68" s="120" t="s">
        <v>74</v>
      </c>
      <c r="B68" s="120" t="s">
        <v>75</v>
      </c>
      <c r="C68" s="120">
        <v>17255</v>
      </c>
    </row>
    <row r="69" spans="1:3" s="57" customFormat="1" ht="15.6" x14ac:dyDescent="0.3">
      <c r="A69" s="116" t="s">
        <v>76</v>
      </c>
      <c r="B69" s="123" t="s">
        <v>3</v>
      </c>
      <c r="C69" s="116">
        <f>C72+C75+C70+C77</f>
        <v>1551184</v>
      </c>
    </row>
    <row r="70" spans="1:3" s="57" customFormat="1" ht="25.2" customHeight="1" x14ac:dyDescent="0.3">
      <c r="A70" s="96" t="s">
        <v>77</v>
      </c>
      <c r="B70" s="97"/>
      <c r="C70" s="96">
        <f>C71</f>
        <v>475000</v>
      </c>
    </row>
    <row r="71" spans="1:3" s="57" customFormat="1" ht="25.2" customHeight="1" x14ac:dyDescent="0.3">
      <c r="A71" s="119"/>
      <c r="B71" s="41"/>
      <c r="C71" s="119">
        <v>475000</v>
      </c>
    </row>
    <row r="72" spans="1:3" s="57" customFormat="1" ht="15.6" x14ac:dyDescent="0.3">
      <c r="A72" s="96" t="s">
        <v>78</v>
      </c>
      <c r="B72" s="117"/>
      <c r="C72" s="96">
        <f>SUM(C73:C74)</f>
        <v>455772</v>
      </c>
    </row>
    <row r="73" spans="1:3" s="57" customFormat="1" ht="39.6" x14ac:dyDescent="0.3">
      <c r="A73" s="119" t="s">
        <v>157</v>
      </c>
      <c r="B73" s="98" t="s">
        <v>158</v>
      </c>
      <c r="C73" s="117">
        <v>415772</v>
      </c>
    </row>
    <row r="74" spans="1:3" s="57" customFormat="1" ht="15.6" x14ac:dyDescent="0.3">
      <c r="A74" s="120" t="s">
        <v>159</v>
      </c>
      <c r="B74" s="72" t="s">
        <v>160</v>
      </c>
      <c r="C74" s="121">
        <v>40000</v>
      </c>
    </row>
    <row r="75" spans="1:3" s="57" customFormat="1" ht="26.4" x14ac:dyDescent="0.3">
      <c r="A75" s="96" t="s">
        <v>79</v>
      </c>
      <c r="B75" s="99"/>
      <c r="C75" s="96">
        <f>C76</f>
        <v>420412</v>
      </c>
    </row>
    <row r="76" spans="1:3" s="57" customFormat="1" ht="103.2" customHeight="1" x14ac:dyDescent="0.3">
      <c r="A76" s="100"/>
      <c r="B76" s="101" t="s">
        <v>128</v>
      </c>
      <c r="C76" s="80">
        <f>299912+120500</f>
        <v>420412</v>
      </c>
    </row>
    <row r="77" spans="1:3" s="57" customFormat="1" ht="30" customHeight="1" x14ac:dyDescent="0.3">
      <c r="A77" s="122" t="s">
        <v>162</v>
      </c>
      <c r="B77" s="73"/>
      <c r="C77" s="122">
        <f>C78</f>
        <v>200000</v>
      </c>
    </row>
    <row r="78" spans="1:3" s="57" customFormat="1" ht="26.4" x14ac:dyDescent="0.3">
      <c r="A78" s="122"/>
      <c r="B78" s="74" t="s">
        <v>163</v>
      </c>
      <c r="C78" s="121">
        <v>200000</v>
      </c>
    </row>
    <row r="79" spans="1:3" s="51" customFormat="1" ht="15.6" x14ac:dyDescent="0.3">
      <c r="A79" s="116" t="s">
        <v>126</v>
      </c>
      <c r="B79" s="115" t="s">
        <v>3</v>
      </c>
      <c r="C79" s="35">
        <f>SUM(C80:C93)</f>
        <v>11951481</v>
      </c>
    </row>
    <row r="80" spans="1:3" s="180" customFormat="1" ht="59.4" customHeight="1" x14ac:dyDescent="0.25">
      <c r="A80" s="204" t="s">
        <v>216</v>
      </c>
      <c r="B80" s="205" t="s">
        <v>217</v>
      </c>
      <c r="C80" s="202">
        <v>10702</v>
      </c>
    </row>
    <row r="81" spans="1:3" ht="210.6" customHeight="1" x14ac:dyDescent="0.25">
      <c r="A81" s="259" t="s">
        <v>243</v>
      </c>
      <c r="B81" s="207" t="s">
        <v>246</v>
      </c>
      <c r="C81" s="224">
        <v>4158153</v>
      </c>
    </row>
    <row r="82" spans="1:3" ht="153" customHeight="1" x14ac:dyDescent="0.25">
      <c r="A82" s="260"/>
      <c r="B82" s="213" t="s">
        <v>242</v>
      </c>
      <c r="C82" s="251"/>
    </row>
    <row r="83" spans="1:3" ht="109.2" customHeight="1" x14ac:dyDescent="0.25">
      <c r="A83" s="260"/>
      <c r="B83" s="213" t="s">
        <v>241</v>
      </c>
      <c r="C83" s="251"/>
    </row>
    <row r="84" spans="1:3" ht="133.80000000000001" customHeight="1" x14ac:dyDescent="0.25">
      <c r="A84" s="260"/>
      <c r="B84" s="215" t="s">
        <v>240</v>
      </c>
      <c r="C84" s="225"/>
    </row>
    <row r="85" spans="1:3" ht="250.2" customHeight="1" x14ac:dyDescent="0.25">
      <c r="A85" s="210" t="s">
        <v>244</v>
      </c>
      <c r="B85" s="86" t="s">
        <v>228</v>
      </c>
      <c r="C85" s="214">
        <v>5850374</v>
      </c>
    </row>
    <row r="86" spans="1:3" ht="50.4" customHeight="1" x14ac:dyDescent="0.25">
      <c r="A86" s="208" t="s">
        <v>245</v>
      </c>
      <c r="B86" s="209" t="s">
        <v>168</v>
      </c>
      <c r="C86" s="214">
        <v>1255868</v>
      </c>
    </row>
    <row r="87" spans="1:3" ht="251.4" customHeight="1" x14ac:dyDescent="0.25">
      <c r="A87" s="259" t="s">
        <v>127</v>
      </c>
      <c r="B87" s="218" t="s">
        <v>249</v>
      </c>
      <c r="C87" s="224">
        <f>225442+10713+5500+2600+9457</f>
        <v>253712</v>
      </c>
    </row>
    <row r="88" spans="1:3" ht="85.8" customHeight="1" x14ac:dyDescent="0.25">
      <c r="A88" s="261"/>
      <c r="B88" s="219" t="s">
        <v>250</v>
      </c>
      <c r="C88" s="225"/>
    </row>
    <row r="89" spans="1:3" ht="26.4" x14ac:dyDescent="0.25">
      <c r="A89" s="210" t="s">
        <v>219</v>
      </c>
      <c r="B89" s="222" t="s">
        <v>231</v>
      </c>
      <c r="C89" s="214">
        <v>13906</v>
      </c>
    </row>
    <row r="90" spans="1:3" ht="62.4" customHeight="1" x14ac:dyDescent="0.25">
      <c r="A90" s="221" t="s">
        <v>220</v>
      </c>
      <c r="B90" s="269" t="s">
        <v>233</v>
      </c>
      <c r="C90" s="203">
        <f>37831+86097</f>
        <v>123928</v>
      </c>
    </row>
    <row r="91" spans="1:3" ht="87.6" customHeight="1" x14ac:dyDescent="0.25">
      <c r="A91" s="212" t="s">
        <v>169</v>
      </c>
      <c r="B91" s="111" t="s">
        <v>259</v>
      </c>
      <c r="C91" s="202">
        <v>19531</v>
      </c>
    </row>
    <row r="92" spans="1:3" ht="87.6" customHeight="1" x14ac:dyDescent="0.25">
      <c r="A92" s="210" t="s">
        <v>251</v>
      </c>
      <c r="B92" s="111" t="s">
        <v>237</v>
      </c>
      <c r="C92" s="214">
        <f>9993+30+105000</f>
        <v>115023</v>
      </c>
    </row>
    <row r="93" spans="1:3" ht="40.200000000000003" customHeight="1" x14ac:dyDescent="0.25">
      <c r="A93" s="270" t="s">
        <v>252</v>
      </c>
      <c r="B93" s="207" t="s">
        <v>223</v>
      </c>
      <c r="C93" s="111">
        <v>150284</v>
      </c>
    </row>
    <row r="94" spans="1:3" ht="43.2" customHeight="1" x14ac:dyDescent="0.25">
      <c r="A94" s="262" t="s">
        <v>239</v>
      </c>
      <c r="B94" s="262"/>
      <c r="C94" s="262"/>
    </row>
  </sheetData>
  <mergeCells count="16">
    <mergeCell ref="A1:C1"/>
    <mergeCell ref="A2:C2"/>
    <mergeCell ref="A4:C4"/>
    <mergeCell ref="A94:C94"/>
    <mergeCell ref="A50:A51"/>
    <mergeCell ref="B50:B51"/>
    <mergeCell ref="C50:C51"/>
    <mergeCell ref="A29:A31"/>
    <mergeCell ref="A33:A34"/>
    <mergeCell ref="A12:A14"/>
    <mergeCell ref="B12:B13"/>
    <mergeCell ref="C12:C13"/>
    <mergeCell ref="C81:C84"/>
    <mergeCell ref="A87:A88"/>
    <mergeCell ref="C87:C88"/>
    <mergeCell ref="A81:A84"/>
  </mergeCells>
  <pageMargins left="0.65" right="0.11811023622047245" top="0.41" bottom="0.56000000000000005" header="0.17" footer="0.24"/>
  <pageSetup paperSize="9" scale="75" fitToHeight="0" orientation="landscape" r:id="rId1"/>
  <headerFooter>
    <oddFooter>&amp;L&amp;F&amp;C&amp;P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D65"/>
  <sheetViews>
    <sheetView zoomScale="70" zoomScaleNormal="70" workbookViewId="0">
      <selection activeCell="C5" sqref="C5"/>
    </sheetView>
  </sheetViews>
  <sheetFormatPr defaultColWidth="9" defaultRowHeight="13.2" x14ac:dyDescent="0.25"/>
  <cols>
    <col min="1" max="1" width="43.69921875" style="2" customWidth="1"/>
    <col min="2" max="2" width="89.3984375" style="28" customWidth="1"/>
    <col min="3" max="3" width="29" style="2" customWidth="1"/>
    <col min="4" max="16384" width="9" style="109"/>
  </cols>
  <sheetData>
    <row r="1" spans="1:4" ht="15.6" x14ac:dyDescent="0.25">
      <c r="A1" s="28"/>
      <c r="B1" s="163"/>
      <c r="C1" s="184" t="s">
        <v>196</v>
      </c>
      <c r="D1" s="144"/>
    </row>
    <row r="2" spans="1:4" ht="15.6" customHeight="1" x14ac:dyDescent="0.25">
      <c r="A2" s="229" t="s">
        <v>195</v>
      </c>
      <c r="B2" s="229"/>
      <c r="C2" s="229"/>
      <c r="D2" s="144"/>
    </row>
    <row r="3" spans="1:4" ht="21.75" customHeight="1" x14ac:dyDescent="0.25">
      <c r="B3" s="88"/>
      <c r="C3" s="88"/>
      <c r="D3" s="144"/>
    </row>
    <row r="4" spans="1:4" ht="36" customHeight="1" x14ac:dyDescent="0.3">
      <c r="A4" s="228" t="s">
        <v>185</v>
      </c>
      <c r="B4" s="228"/>
      <c r="C4" s="228"/>
    </row>
    <row r="5" spans="1:4" ht="18.75" customHeight="1" x14ac:dyDescent="0.25">
      <c r="C5" s="22"/>
    </row>
    <row r="6" spans="1:4" ht="50.4" customHeight="1" x14ac:dyDescent="0.25">
      <c r="A6" s="18" t="s">
        <v>0</v>
      </c>
      <c r="B6" s="19" t="s">
        <v>4</v>
      </c>
      <c r="C6" s="20" t="s">
        <v>1</v>
      </c>
    </row>
    <row r="7" spans="1:4" s="16" customFormat="1" ht="18" customHeight="1" x14ac:dyDescent="0.3">
      <c r="A7" s="17">
        <v>1</v>
      </c>
      <c r="B7" s="17">
        <v>2</v>
      </c>
      <c r="C7" s="17">
        <v>3</v>
      </c>
    </row>
    <row r="8" spans="1:4" s="27" customFormat="1" ht="27" customHeight="1" x14ac:dyDescent="0.3">
      <c r="A8" s="38"/>
      <c r="B8" s="39" t="s">
        <v>3</v>
      </c>
      <c r="C8" s="40">
        <f>C9+C14+C26+C34+C42+C44+C46+C50+C55+C60</f>
        <v>14744778</v>
      </c>
    </row>
    <row r="9" spans="1:4" s="51" customFormat="1" ht="23.4" customHeight="1" x14ac:dyDescent="0.3">
      <c r="A9" s="116" t="s">
        <v>8</v>
      </c>
      <c r="B9" s="123" t="s">
        <v>3</v>
      </c>
      <c r="C9" s="116">
        <f>SUM(C10:C13)</f>
        <v>540558</v>
      </c>
    </row>
    <row r="10" spans="1:4" ht="32.4" customHeight="1" x14ac:dyDescent="0.25">
      <c r="A10" s="114" t="s">
        <v>9</v>
      </c>
      <c r="B10" s="119" t="s">
        <v>10</v>
      </c>
      <c r="C10" s="117">
        <v>28900</v>
      </c>
    </row>
    <row r="11" spans="1:4" ht="21" customHeight="1" x14ac:dyDescent="0.25">
      <c r="A11" s="114" t="s">
        <v>11</v>
      </c>
      <c r="B11" s="119" t="s">
        <v>12</v>
      </c>
      <c r="C11" s="111">
        <v>190853</v>
      </c>
    </row>
    <row r="12" spans="1:4" ht="21" customHeight="1" x14ac:dyDescent="0.25">
      <c r="A12" s="114" t="s">
        <v>13</v>
      </c>
      <c r="B12" s="119" t="s">
        <v>14</v>
      </c>
      <c r="C12" s="117">
        <v>313323</v>
      </c>
    </row>
    <row r="13" spans="1:4" ht="21" customHeight="1" x14ac:dyDescent="0.25">
      <c r="A13" s="114" t="s">
        <v>15</v>
      </c>
      <c r="B13" s="119" t="s">
        <v>16</v>
      </c>
      <c r="C13" s="117">
        <v>7482</v>
      </c>
    </row>
    <row r="14" spans="1:4" customFormat="1" ht="21" customHeight="1" x14ac:dyDescent="0.3">
      <c r="A14" s="23" t="s">
        <v>29</v>
      </c>
      <c r="B14" s="123" t="s">
        <v>3</v>
      </c>
      <c r="C14" s="116">
        <f>C15+C21+C23</f>
        <v>1008180</v>
      </c>
    </row>
    <row r="15" spans="1:4" s="188" customFormat="1" ht="21" customHeight="1" x14ac:dyDescent="0.3">
      <c r="A15" s="185" t="s">
        <v>17</v>
      </c>
      <c r="B15" s="186" t="s">
        <v>3</v>
      </c>
      <c r="C15" s="187">
        <f>SUM(C16:C20)</f>
        <v>824380</v>
      </c>
    </row>
    <row r="16" spans="1:4" s="188" customFormat="1" ht="22.95" customHeight="1" x14ac:dyDescent="0.3">
      <c r="A16" s="185"/>
      <c r="B16" s="189" t="s">
        <v>18</v>
      </c>
      <c r="C16" s="185">
        <v>406500</v>
      </c>
    </row>
    <row r="17" spans="1:3" s="188" customFormat="1" ht="22.95" customHeight="1" x14ac:dyDescent="0.3">
      <c r="A17" s="185"/>
      <c r="B17" s="189" t="s">
        <v>19</v>
      </c>
      <c r="C17" s="185">
        <v>5380</v>
      </c>
    </row>
    <row r="18" spans="1:3" s="188" customFormat="1" ht="31.95" customHeight="1" x14ac:dyDescent="0.3">
      <c r="A18" s="185"/>
      <c r="B18" s="189" t="s">
        <v>21</v>
      </c>
      <c r="C18" s="185">
        <v>92400</v>
      </c>
    </row>
    <row r="19" spans="1:3" s="188" customFormat="1" ht="33" customHeight="1" x14ac:dyDescent="0.3">
      <c r="A19" s="185"/>
      <c r="B19" s="189" t="s">
        <v>23</v>
      </c>
      <c r="C19" s="185">
        <v>50100</v>
      </c>
    </row>
    <row r="20" spans="1:3" s="188" customFormat="1" ht="31.95" customHeight="1" x14ac:dyDescent="0.3">
      <c r="A20" s="185"/>
      <c r="B20" s="189" t="s">
        <v>30</v>
      </c>
      <c r="C20" s="185">
        <v>270000</v>
      </c>
    </row>
    <row r="21" spans="1:3" s="188" customFormat="1" ht="23.4" customHeight="1" x14ac:dyDescent="0.3">
      <c r="A21" s="185" t="s">
        <v>33</v>
      </c>
      <c r="B21" s="186" t="s">
        <v>3</v>
      </c>
      <c r="C21" s="190">
        <f>C22</f>
        <v>107800</v>
      </c>
    </row>
    <row r="22" spans="1:3" s="188" customFormat="1" ht="18.600000000000001" customHeight="1" x14ac:dyDescent="0.3">
      <c r="A22" s="191"/>
      <c r="B22" s="185" t="s">
        <v>34</v>
      </c>
      <c r="C22" s="185">
        <v>107800</v>
      </c>
    </row>
    <row r="23" spans="1:3" s="188" customFormat="1" ht="24.6" customHeight="1" x14ac:dyDescent="0.3">
      <c r="A23" s="185" t="s">
        <v>25</v>
      </c>
      <c r="B23" s="186" t="s">
        <v>3</v>
      </c>
      <c r="C23" s="187">
        <f>SUM(C24:C25)</f>
        <v>76000</v>
      </c>
    </row>
    <row r="24" spans="1:3" s="188" customFormat="1" ht="30.6" customHeight="1" x14ac:dyDescent="0.3">
      <c r="A24" s="185"/>
      <c r="B24" s="192" t="s">
        <v>26</v>
      </c>
      <c r="C24" s="185">
        <v>26000</v>
      </c>
    </row>
    <row r="25" spans="1:3" s="188" customFormat="1" ht="31.95" customHeight="1" x14ac:dyDescent="0.3">
      <c r="A25" s="185"/>
      <c r="B25" s="193" t="s">
        <v>28</v>
      </c>
      <c r="C25" s="189">
        <v>50000</v>
      </c>
    </row>
    <row r="26" spans="1:3" ht="23.4" customHeight="1" x14ac:dyDescent="0.25">
      <c r="A26" s="116" t="s">
        <v>103</v>
      </c>
      <c r="B26" s="123" t="s">
        <v>3</v>
      </c>
      <c r="C26" s="116">
        <f>SUM(C27:C33)</f>
        <v>3733500</v>
      </c>
    </row>
    <row r="27" spans="1:3" s="2" customFormat="1" ht="30.6" customHeight="1" x14ac:dyDescent="0.3">
      <c r="A27" s="120" t="s">
        <v>198</v>
      </c>
      <c r="B27" s="120" t="s">
        <v>199</v>
      </c>
      <c r="C27" s="46">
        <v>50000</v>
      </c>
    </row>
    <row r="28" spans="1:3" s="2" customFormat="1" ht="30.6" customHeight="1" x14ac:dyDescent="0.3">
      <c r="A28" s="120" t="s">
        <v>106</v>
      </c>
      <c r="B28" s="120" t="s">
        <v>107</v>
      </c>
      <c r="C28" s="120">
        <v>65000</v>
      </c>
    </row>
    <row r="29" spans="1:3" s="2" customFormat="1" ht="22.95" customHeight="1" x14ac:dyDescent="0.3">
      <c r="A29" s="120" t="s">
        <v>108</v>
      </c>
      <c r="B29" s="67" t="s">
        <v>208</v>
      </c>
      <c r="C29" s="46">
        <v>3500000</v>
      </c>
    </row>
    <row r="30" spans="1:3" s="2" customFormat="1" ht="22.95" customHeight="1" x14ac:dyDescent="0.3">
      <c r="A30" s="120" t="s">
        <v>200</v>
      </c>
      <c r="B30" s="67" t="s">
        <v>201</v>
      </c>
      <c r="C30" s="46">
        <v>35000</v>
      </c>
    </row>
    <row r="31" spans="1:3" s="2" customFormat="1" ht="34.200000000000003" customHeight="1" x14ac:dyDescent="0.3">
      <c r="A31" s="120" t="s">
        <v>109</v>
      </c>
      <c r="B31" s="67" t="s">
        <v>110</v>
      </c>
      <c r="C31" s="46">
        <v>3500</v>
      </c>
    </row>
    <row r="32" spans="1:3" s="2" customFormat="1" ht="47.4" customHeight="1" x14ac:dyDescent="0.3">
      <c r="A32" s="120" t="s">
        <v>109</v>
      </c>
      <c r="B32" s="120" t="s">
        <v>202</v>
      </c>
      <c r="C32" s="46">
        <v>20000</v>
      </c>
    </row>
    <row r="33" spans="1:3" s="2" customFormat="1" ht="36.6" customHeight="1" x14ac:dyDescent="0.3">
      <c r="A33" s="120" t="s">
        <v>42</v>
      </c>
      <c r="B33" s="121" t="s">
        <v>111</v>
      </c>
      <c r="C33" s="120">
        <v>60000</v>
      </c>
    </row>
    <row r="34" spans="1:3" s="3" customFormat="1" ht="21" customHeight="1" x14ac:dyDescent="0.2">
      <c r="A34" s="116" t="s">
        <v>37</v>
      </c>
      <c r="B34" s="123" t="s">
        <v>36</v>
      </c>
      <c r="C34" s="116">
        <f>SUM(C35:C41)</f>
        <v>548533</v>
      </c>
    </row>
    <row r="35" spans="1:3" s="194" customFormat="1" ht="24" customHeight="1" x14ac:dyDescent="0.3">
      <c r="A35" s="183" t="s">
        <v>38</v>
      </c>
      <c r="B35" s="42" t="s">
        <v>130</v>
      </c>
      <c r="C35" s="117">
        <v>116733</v>
      </c>
    </row>
    <row r="36" spans="1:3" s="194" customFormat="1" ht="48" customHeight="1" x14ac:dyDescent="0.3">
      <c r="A36" s="34" t="s">
        <v>131</v>
      </c>
      <c r="B36" s="102" t="s">
        <v>132</v>
      </c>
      <c r="C36" s="121">
        <v>215000</v>
      </c>
    </row>
    <row r="37" spans="1:3" s="194" customFormat="1" ht="30" customHeight="1" x14ac:dyDescent="0.3">
      <c r="A37" s="254" t="s">
        <v>40</v>
      </c>
      <c r="B37" s="195" t="s">
        <v>133</v>
      </c>
      <c r="C37" s="121">
        <v>16000</v>
      </c>
    </row>
    <row r="38" spans="1:3" s="194" customFormat="1" ht="27.6" customHeight="1" x14ac:dyDescent="0.3">
      <c r="A38" s="255"/>
      <c r="B38" s="195" t="s">
        <v>135</v>
      </c>
      <c r="C38" s="121">
        <v>2000</v>
      </c>
    </row>
    <row r="39" spans="1:3" s="196" customFormat="1" ht="24" customHeight="1" x14ac:dyDescent="0.3">
      <c r="A39" s="254" t="s">
        <v>42</v>
      </c>
      <c r="B39" s="102" t="s">
        <v>43</v>
      </c>
      <c r="C39" s="121">
        <v>157900</v>
      </c>
    </row>
    <row r="40" spans="1:3" s="196" customFormat="1" ht="21.6" customHeight="1" x14ac:dyDescent="0.3">
      <c r="A40" s="256"/>
      <c r="B40" s="102" t="s">
        <v>136</v>
      </c>
      <c r="C40" s="121">
        <v>11900</v>
      </c>
    </row>
    <row r="41" spans="1:3" s="196" customFormat="1" ht="18" customHeight="1" x14ac:dyDescent="0.3">
      <c r="A41" s="255"/>
      <c r="B41" s="102" t="s">
        <v>137</v>
      </c>
      <c r="C41" s="121">
        <v>29000</v>
      </c>
    </row>
    <row r="42" spans="1:3" s="51" customFormat="1" ht="27" customHeight="1" x14ac:dyDescent="0.3">
      <c r="A42" s="116" t="s">
        <v>52</v>
      </c>
      <c r="B42" s="123" t="s">
        <v>3</v>
      </c>
      <c r="C42" s="116">
        <f>C43</f>
        <v>684074</v>
      </c>
    </row>
    <row r="43" spans="1:3" s="51" customFormat="1" ht="72.599999999999994" customHeight="1" x14ac:dyDescent="0.3">
      <c r="A43" s="121" t="s">
        <v>53</v>
      </c>
      <c r="B43" s="95" t="s">
        <v>212</v>
      </c>
      <c r="C43" s="170">
        <f>3979465-3295391</f>
        <v>684074</v>
      </c>
    </row>
    <row r="44" spans="1:3" s="51" customFormat="1" ht="23.4" customHeight="1" x14ac:dyDescent="0.3">
      <c r="A44" s="116" t="s">
        <v>54</v>
      </c>
      <c r="B44" s="123" t="s">
        <v>3</v>
      </c>
      <c r="C44" s="116">
        <f>C45</f>
        <v>2368</v>
      </c>
    </row>
    <row r="45" spans="1:3" s="51" customFormat="1" ht="62.4" customHeight="1" x14ac:dyDescent="0.3">
      <c r="A45" s="160" t="s">
        <v>221</v>
      </c>
      <c r="B45" s="159" t="s">
        <v>173</v>
      </c>
      <c r="C45" s="31">
        <f>(3000+4000+2000+268)-6900</f>
        <v>2368</v>
      </c>
    </row>
    <row r="46" spans="1:3" s="63" customFormat="1" ht="23.4" customHeight="1" x14ac:dyDescent="0.3">
      <c r="A46" s="62" t="s">
        <v>80</v>
      </c>
      <c r="B46" s="50"/>
      <c r="C46" s="49">
        <f>C47+C48</f>
        <v>818746</v>
      </c>
    </row>
    <row r="47" spans="1:3" s="141" customFormat="1" ht="61.2" customHeight="1" x14ac:dyDescent="0.3">
      <c r="A47" s="67" t="s">
        <v>96</v>
      </c>
      <c r="B47" s="67" t="s">
        <v>152</v>
      </c>
      <c r="C47" s="67">
        <v>7607</v>
      </c>
    </row>
    <row r="48" spans="1:3" s="141" customFormat="1" ht="87" customHeight="1" x14ac:dyDescent="0.3">
      <c r="A48" s="263" t="s">
        <v>154</v>
      </c>
      <c r="B48" s="263" t="s">
        <v>155</v>
      </c>
      <c r="C48" s="265">
        <v>811139</v>
      </c>
    </row>
    <row r="49" spans="1:3" s="151" customFormat="1" ht="171.6" customHeight="1" x14ac:dyDescent="0.3">
      <c r="A49" s="264"/>
      <c r="B49" s="264"/>
      <c r="C49" s="266"/>
    </row>
    <row r="50" spans="1:3" s="51" customFormat="1" ht="24" customHeight="1" x14ac:dyDescent="0.3">
      <c r="A50" s="116" t="s">
        <v>113</v>
      </c>
      <c r="B50" s="123" t="s">
        <v>3</v>
      </c>
      <c r="C50" s="116">
        <f>SUM(C51:C54)</f>
        <v>358279</v>
      </c>
    </row>
    <row r="51" spans="1:3" s="13" customFormat="1" ht="126" customHeight="1" x14ac:dyDescent="0.3">
      <c r="A51" s="76" t="s">
        <v>55</v>
      </c>
      <c r="B51" s="76" t="s">
        <v>56</v>
      </c>
      <c r="C51" s="80">
        <f>177744-12705</f>
        <v>165039</v>
      </c>
    </row>
    <row r="52" spans="1:3" s="13" customFormat="1" ht="27" customHeight="1" x14ac:dyDescent="0.3">
      <c r="A52" s="121" t="s">
        <v>64</v>
      </c>
      <c r="B52" s="121" t="s">
        <v>65</v>
      </c>
      <c r="C52" s="121">
        <v>111000</v>
      </c>
    </row>
    <row r="53" spans="1:3" s="2" customFormat="1" ht="59.4" customHeight="1" x14ac:dyDescent="0.3">
      <c r="A53" s="121" t="s">
        <v>66</v>
      </c>
      <c r="B53" s="121" t="s">
        <v>67</v>
      </c>
      <c r="C53" s="121">
        <v>1150</v>
      </c>
    </row>
    <row r="54" spans="1:3" s="2" customFormat="1" ht="21.6" customHeight="1" x14ac:dyDescent="0.3">
      <c r="A54" s="121" t="s">
        <v>68</v>
      </c>
      <c r="B54" s="121" t="s">
        <v>69</v>
      </c>
      <c r="C54" s="121">
        <v>81090</v>
      </c>
    </row>
    <row r="55" spans="1:3" s="51" customFormat="1" ht="25.2" customHeight="1" x14ac:dyDescent="0.3">
      <c r="A55" s="116" t="s">
        <v>70</v>
      </c>
      <c r="B55" s="123" t="s">
        <v>3</v>
      </c>
      <c r="C55" s="116">
        <f>SUM(C56:C59)</f>
        <v>84928</v>
      </c>
    </row>
    <row r="56" spans="1:3" s="156" customFormat="1" ht="22.95" customHeight="1" x14ac:dyDescent="0.3">
      <c r="A56" s="120" t="s">
        <v>174</v>
      </c>
      <c r="B56" s="60" t="s">
        <v>189</v>
      </c>
      <c r="C56" s="120">
        <v>33611</v>
      </c>
    </row>
    <row r="57" spans="1:3" s="28" customFormat="1" ht="37.950000000000003" customHeight="1" x14ac:dyDescent="0.3">
      <c r="A57" s="120" t="s">
        <v>73</v>
      </c>
      <c r="B57" s="120" t="s">
        <v>214</v>
      </c>
      <c r="C57" s="120">
        <v>31317</v>
      </c>
    </row>
    <row r="58" spans="1:3" s="28" customFormat="1" ht="19.95" customHeight="1" x14ac:dyDescent="0.3">
      <c r="A58" s="120" t="s">
        <v>73</v>
      </c>
      <c r="B58" s="120" t="s">
        <v>215</v>
      </c>
      <c r="C58" s="120">
        <v>10000</v>
      </c>
    </row>
    <row r="59" spans="1:3" s="28" customFormat="1" ht="19.95" customHeight="1" x14ac:dyDescent="0.3">
      <c r="A59" s="120" t="s">
        <v>73</v>
      </c>
      <c r="B59" s="120" t="s">
        <v>179</v>
      </c>
      <c r="C59" s="120">
        <v>10000</v>
      </c>
    </row>
    <row r="60" spans="1:3" ht="27" customHeight="1" x14ac:dyDescent="0.25">
      <c r="A60" s="116" t="s">
        <v>76</v>
      </c>
      <c r="B60" s="123" t="s">
        <v>3</v>
      </c>
      <c r="C60" s="116">
        <f>SUM(C61:C64)</f>
        <v>6965612</v>
      </c>
    </row>
    <row r="61" spans="1:3" ht="27" customHeight="1" x14ac:dyDescent="0.25">
      <c r="A61" s="120" t="s">
        <v>258</v>
      </c>
      <c r="B61" s="60" t="s">
        <v>256</v>
      </c>
      <c r="C61" s="120">
        <v>6965612</v>
      </c>
    </row>
    <row r="65" spans="1:3" s="51" customFormat="1" ht="15.6" x14ac:dyDescent="0.3">
      <c r="A65" s="196" t="s">
        <v>260</v>
      </c>
      <c r="B65" s="196"/>
      <c r="C65" s="271" t="s">
        <v>261</v>
      </c>
    </row>
  </sheetData>
  <mergeCells count="7">
    <mergeCell ref="A2:C2"/>
    <mergeCell ref="A4:C4"/>
    <mergeCell ref="A37:A38"/>
    <mergeCell ref="A39:A41"/>
    <mergeCell ref="A48:A49"/>
    <mergeCell ref="B48:B49"/>
    <mergeCell ref="C48:C49"/>
  </mergeCells>
  <pageMargins left="0.95" right="0.11811023622047245" top="0.45" bottom="0.32" header="0" footer="0"/>
  <pageSetup paperSize="9" scale="75" fitToHeight="0" orientation="landscape" r:id="rId1"/>
  <headerFooter>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1_pielikums</vt:lpstr>
      <vt:lpstr>2_pielikums</vt:lpstr>
      <vt:lpstr>3_pielikums</vt:lpstr>
      <vt:lpstr>'1_pielikums'!Print_Area</vt:lpstr>
      <vt:lpstr>'2_pielikums'!Print_Area</vt:lpstr>
      <vt:lpstr>'1_pielikums'!Print_Titles</vt:lpstr>
      <vt:lpstr>'2_pielikums'!Print_Titles</vt:lpstr>
      <vt:lpstr>'3_pielikums'!Print_Titles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Informatīvais ziņojums "Par prognozēto līdzekļu neapguvi un ekonomiju valsts budžeta pamatfunkciju programmās/ apakšprogrammās 2021.gadā</dc:title>
  <dc:subject>Īnformatīvā ziņojuma 1., 2. 3.pielikums</dc:subject>
  <dc:creator>Zane Adijāne</dc:creator>
  <dc:description>Zane Adijāne, tel.67095437;_x000d_
Zane.Adijane@fm.gov.lv</dc:description>
  <cp:lastModifiedBy>Zane Adijāne</cp:lastModifiedBy>
  <cp:lastPrinted>2021-11-05T12:56:07Z</cp:lastPrinted>
  <dcterms:created xsi:type="dcterms:W3CDTF">2020-09-16T07:27:33Z</dcterms:created>
  <dcterms:modified xsi:type="dcterms:W3CDTF">2021-11-05T12:56:21Z</dcterms:modified>
</cp:coreProperties>
</file>