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Uz_MK_JUN-2022\Aktualizets_uz_MK_25-10-2022\"/>
    </mc:Choice>
  </mc:AlternateContent>
  <bookViews>
    <workbookView xWindow="0" yWindow="0" windowWidth="23040" windowHeight="8808"/>
  </bookViews>
  <sheets>
    <sheet name="12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49" i="1" s="1"/>
  <c r="E33" i="1"/>
  <c r="D33" i="1"/>
  <c r="D35" i="1" s="1"/>
  <c r="C33" i="1"/>
  <c r="C49" i="1" s="1"/>
  <c r="F50" i="1"/>
  <c r="E50" i="1"/>
  <c r="D50" i="1"/>
  <c r="C50" i="1"/>
  <c r="E49" i="1"/>
  <c r="F48" i="1"/>
  <c r="E48" i="1"/>
  <c r="D48" i="1"/>
  <c r="C48" i="1"/>
  <c r="F45" i="1"/>
  <c r="E45" i="1"/>
  <c r="D45" i="1"/>
  <c r="C45" i="1"/>
  <c r="F42" i="1"/>
  <c r="E42" i="1"/>
  <c r="D42" i="1"/>
  <c r="C42" i="1"/>
  <c r="F39" i="1"/>
  <c r="E39" i="1"/>
  <c r="D39" i="1"/>
  <c r="C39" i="1"/>
  <c r="F35" i="1"/>
  <c r="F51" i="1" s="1"/>
  <c r="E35" i="1"/>
  <c r="E51" i="1" s="1"/>
  <c r="D51" i="1" l="1"/>
  <c r="D49" i="1"/>
  <c r="C35" i="1"/>
  <c r="C51" i="1" s="1"/>
  <c r="N24" i="1"/>
  <c r="M24" i="1"/>
  <c r="L24" i="1"/>
  <c r="K24" i="1"/>
  <c r="F24" i="1"/>
  <c r="E24" i="1"/>
  <c r="D24" i="1"/>
  <c r="C24" i="1"/>
  <c r="N22" i="1"/>
  <c r="N25" i="1" s="1"/>
  <c r="M22" i="1"/>
  <c r="M25" i="1" s="1"/>
  <c r="L22" i="1"/>
  <c r="L25" i="1" s="1"/>
  <c r="K22" i="1"/>
  <c r="F22" i="1"/>
  <c r="F25" i="1" s="1"/>
  <c r="E22" i="1"/>
  <c r="E25" i="1" s="1"/>
  <c r="D22" i="1"/>
  <c r="D25" i="1" s="1"/>
  <c r="C22" i="1"/>
  <c r="C25" i="1" s="1"/>
  <c r="N19" i="1"/>
  <c r="M19" i="1"/>
  <c r="L19" i="1"/>
  <c r="K19" i="1"/>
  <c r="F19" i="1"/>
  <c r="E19" i="1"/>
  <c r="D19" i="1"/>
  <c r="C19" i="1"/>
  <c r="N11" i="1"/>
  <c r="N12" i="1" s="1"/>
  <c r="N13" i="1" s="1"/>
  <c r="M11" i="1"/>
  <c r="M12" i="1" s="1"/>
  <c r="M13" i="1" s="1"/>
  <c r="L11" i="1"/>
  <c r="L12" i="1" s="1"/>
  <c r="L13" i="1" s="1"/>
  <c r="K11" i="1"/>
  <c r="K12" i="1" s="1"/>
  <c r="K13" i="1" s="1"/>
  <c r="F11" i="1"/>
  <c r="F12" i="1" s="1"/>
  <c r="F13" i="1" s="1"/>
  <c r="E11" i="1"/>
  <c r="E12" i="1" s="1"/>
  <c r="E13" i="1" s="1"/>
  <c r="D11" i="1"/>
  <c r="D12" i="1" s="1"/>
  <c r="D13" i="1" s="1"/>
  <c r="C11" i="1"/>
  <c r="C12" i="1" s="1"/>
  <c r="C13" i="1" s="1"/>
  <c r="N7" i="1"/>
  <c r="M7" i="1"/>
  <c r="L7" i="1"/>
  <c r="K7" i="1"/>
  <c r="J7" i="1"/>
  <c r="F7" i="1"/>
  <c r="E7" i="1"/>
  <c r="D7" i="1"/>
  <c r="C7" i="1"/>
  <c r="B7" i="1"/>
  <c r="N5" i="1"/>
  <c r="M5" i="1"/>
  <c r="L5" i="1"/>
  <c r="K5" i="1"/>
  <c r="J5" i="1"/>
  <c r="F5" i="1"/>
  <c r="F6" i="1" s="1"/>
  <c r="E5" i="1"/>
  <c r="E6" i="1" s="1"/>
  <c r="D5" i="1"/>
  <c r="D6" i="1" s="1"/>
  <c r="C5" i="1"/>
  <c r="C6" i="1" s="1"/>
  <c r="M6" i="1" l="1"/>
  <c r="D8" i="1"/>
  <c r="D9" i="1" s="1"/>
  <c r="D29" i="1" s="1"/>
  <c r="F8" i="1"/>
  <c r="F9" i="1" s="1"/>
  <c r="F29" i="1" s="1"/>
  <c r="M8" i="1"/>
  <c r="N6" i="1"/>
  <c r="C8" i="1"/>
  <c r="C9" i="1" s="1"/>
  <c r="C29" i="1" s="1"/>
  <c r="N8" i="1"/>
  <c r="K6" i="1"/>
  <c r="K8" i="1"/>
  <c r="K25" i="1"/>
  <c r="E9" i="1"/>
  <c r="E29" i="1" s="1"/>
  <c r="L6" i="1"/>
  <c r="E8" i="1"/>
  <c r="L8" i="1"/>
  <c r="M9" i="1" l="1"/>
  <c r="M29" i="1" s="1"/>
  <c r="N9" i="1"/>
  <c r="N29" i="1" s="1"/>
  <c r="L9" i="1"/>
  <c r="L29" i="1" s="1"/>
  <c r="K9" i="1"/>
  <c r="K29" i="1" s="1"/>
</calcChain>
</file>

<file path=xl/sharedStrings.xml><?xml version="1.0" encoding="utf-8"?>
<sst xmlns="http://schemas.openxmlformats.org/spreadsheetml/2006/main" count="69" uniqueCount="22">
  <si>
    <t>Nepieciešamais finansējums jaunā modeļa maiņas rezultātā</t>
  </si>
  <si>
    <t>Nepieciešamais finansējums pedagogu algas daļas palielinājumam</t>
  </si>
  <si>
    <t>Gads</t>
  </si>
  <si>
    <t>IZM</t>
  </si>
  <si>
    <t>Bāze 1630.11</t>
  </si>
  <si>
    <t xml:space="preserve">Augstskolas </t>
  </si>
  <si>
    <t xml:space="preserve">Papildus nepieciešamais pret bāzi, EUR </t>
  </si>
  <si>
    <t>Koledžas</t>
  </si>
  <si>
    <t xml:space="preserve">KOPĀ papildus nepieciešamais pret bāzi, EUR </t>
  </si>
  <si>
    <t>LM</t>
  </si>
  <si>
    <r>
      <rPr>
        <b/>
        <sz val="11"/>
        <color theme="1"/>
        <rFont val="Calibri"/>
        <family val="2"/>
        <charset val="186"/>
        <scheme val="minor"/>
      </rPr>
      <t>ZM</t>
    </r>
    <r>
      <rPr>
        <sz val="10"/>
        <rFont val="Arial"/>
        <family val="2"/>
      </rPr>
      <t>/LLU</t>
    </r>
  </si>
  <si>
    <t>MK</t>
  </si>
  <si>
    <r>
      <rPr>
        <b/>
        <sz val="11"/>
        <color theme="1"/>
        <rFont val="Calibri"/>
        <family val="2"/>
        <charset val="186"/>
        <scheme val="minor"/>
      </rPr>
      <t>KM</t>
    </r>
    <r>
      <rPr>
        <sz val="10"/>
        <rFont val="Arial"/>
        <family val="2"/>
      </rPr>
      <t xml:space="preserve"> augstskolas</t>
    </r>
  </si>
  <si>
    <t>KM koledža</t>
  </si>
  <si>
    <r>
      <rPr>
        <b/>
        <sz val="11"/>
        <color theme="1"/>
        <rFont val="Calibri"/>
        <family val="2"/>
        <charset val="186"/>
        <scheme val="minor"/>
      </rPr>
      <t>VM</t>
    </r>
    <r>
      <rPr>
        <sz val="10"/>
        <rFont val="Arial"/>
        <family val="2"/>
      </rPr>
      <t>, iesk koledžu</t>
    </r>
  </si>
  <si>
    <t>VISI RESORI</t>
  </si>
  <si>
    <t>Finansējums algas papielinājuma dēļ</t>
  </si>
  <si>
    <t>Finansējums modeļa maiņas dēļ</t>
  </si>
  <si>
    <t>ZM</t>
  </si>
  <si>
    <t>KM</t>
  </si>
  <si>
    <t>VM</t>
  </si>
  <si>
    <t>Māszinības papildus 120 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</si>
</sst>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7030A0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186"/>
      <scheme val="minor"/>
    </font>
    <font>
      <sz val="10"/>
      <name val="Arial"/>
      <family val="2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rgb="FF7030A0"/>
      <name val="Calibri"/>
      <family val="2"/>
      <charset val="186"/>
      <scheme val="minor"/>
    </font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3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0" fillId="0" borderId="6" xfId="0" applyBorder="1"/>
    <xf numFmtId="3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/>
    </xf>
    <xf numFmtId="0" fontId="0" fillId="0" borderId="8" xfId="0" applyBorder="1"/>
    <xf numFmtId="3" fontId="5" fillId="0" borderId="9" xfId="0" applyNumberFormat="1" applyFont="1" applyBorder="1" applyAlignment="1">
      <alignment horizontal="center" vertical="center" wrapText="1"/>
    </xf>
    <xf numFmtId="3" fontId="5" fillId="0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2" fillId="0" borderId="4" xfId="0" applyNumberFormat="1" applyFont="1" applyBorder="1"/>
    <xf numFmtId="3" fontId="0" fillId="0" borderId="5" xfId="0" applyNumberFormat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0" fillId="0" borderId="6" xfId="0" applyNumberFormat="1" applyBorder="1"/>
    <xf numFmtId="3" fontId="0" fillId="0" borderId="8" xfId="0" applyNumberFormat="1" applyBorder="1"/>
    <xf numFmtId="3" fontId="0" fillId="0" borderId="0" xfId="0" applyNumberFormat="1" applyBorder="1"/>
    <xf numFmtId="3" fontId="5" fillId="0" borderId="0" xfId="0" applyNumberFormat="1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1" fillId="0" borderId="4" xfId="0" applyNumberFormat="1" applyFont="1" applyBorder="1"/>
    <xf numFmtId="3" fontId="0" fillId="0" borderId="7" xfId="0" applyNumberFormat="1" applyBorder="1" applyAlignment="1">
      <alignment horizontal="center" vertical="center"/>
    </xf>
    <xf numFmtId="3" fontId="0" fillId="0" borderId="7" xfId="0" applyNumberFormat="1" applyFill="1" applyBorder="1" applyAlignment="1">
      <alignment horizontal="center" vertical="center"/>
    </xf>
    <xf numFmtId="3" fontId="0" fillId="0" borderId="0" xfId="0" applyNumberFormat="1"/>
    <xf numFmtId="3" fontId="1" fillId="0" borderId="10" xfId="0" applyNumberFormat="1" applyFont="1" applyBorder="1"/>
    <xf numFmtId="3" fontId="5" fillId="0" borderId="11" xfId="0" applyNumberFormat="1" applyFont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left"/>
    </xf>
    <xf numFmtId="3" fontId="3" fillId="0" borderId="10" xfId="0" applyNumberFormat="1" applyFont="1" applyBorder="1" applyAlignment="1">
      <alignment horizontal="left"/>
    </xf>
    <xf numFmtId="3" fontId="3" fillId="0" borderId="11" xfId="0" applyNumberFormat="1" applyFont="1" applyBorder="1" applyAlignment="1">
      <alignment horizontal="center" vertical="center"/>
    </xf>
    <xf numFmtId="3" fontId="3" fillId="0" borderId="10" xfId="0" applyNumberFormat="1" applyFont="1" applyBorder="1"/>
    <xf numFmtId="3" fontId="3" fillId="0" borderId="11" xfId="0" applyNumberFormat="1" applyFont="1" applyBorder="1"/>
    <xf numFmtId="3" fontId="3" fillId="0" borderId="1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" vertical="center"/>
    </xf>
    <xf numFmtId="3" fontId="7" fillId="0" borderId="17" xfId="0" applyNumberFormat="1" applyFont="1" applyFill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center" vertical="center"/>
    </xf>
    <xf numFmtId="3" fontId="7" fillId="0" borderId="17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3" fontId="9" fillId="0" borderId="17" xfId="0" applyNumberFormat="1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3" fontId="3" fillId="0" borderId="13" xfId="0" applyNumberFormat="1" applyFont="1" applyBorder="1" applyAlignment="1">
      <alignment horizontal="left"/>
    </xf>
    <xf numFmtId="3" fontId="3" fillId="0" borderId="14" xfId="0" applyNumberFormat="1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workbookViewId="0">
      <selection activeCell="D50" sqref="D50"/>
    </sheetView>
  </sheetViews>
  <sheetFormatPr defaultRowHeight="14.4" x14ac:dyDescent="0.3"/>
  <cols>
    <col min="1" max="1" width="13.21875" customWidth="1"/>
    <col min="2" max="2" width="23.109375" customWidth="1"/>
    <col min="3" max="3" width="10.5546875" customWidth="1"/>
    <col min="4" max="4" width="10.6640625" customWidth="1"/>
    <col min="5" max="5" width="10.33203125" customWidth="1"/>
    <col min="6" max="6" width="10.21875" customWidth="1"/>
    <col min="7" max="7" width="0" hidden="1" customWidth="1"/>
    <col min="9" max="9" width="13.6640625" customWidth="1"/>
    <col min="10" max="10" width="21.77734375" customWidth="1"/>
    <col min="11" max="11" width="11.5546875" customWidth="1"/>
    <col min="12" max="12" width="11.109375" customWidth="1"/>
    <col min="13" max="13" width="11" customWidth="1"/>
    <col min="14" max="14" width="10.44140625" customWidth="1"/>
    <col min="17" max="17" width="11.21875" customWidth="1"/>
  </cols>
  <sheetData>
    <row r="1" spans="1:14" ht="15" thickBot="1" x14ac:dyDescent="0.35"/>
    <row r="2" spans="1:14" ht="15" thickBot="1" x14ac:dyDescent="0.35">
      <c r="A2" s="81" t="s">
        <v>0</v>
      </c>
      <c r="B2" s="82"/>
      <c r="C2" s="82"/>
      <c r="D2" s="82"/>
      <c r="E2" s="82"/>
      <c r="F2" s="83"/>
      <c r="I2" s="81" t="s">
        <v>1</v>
      </c>
      <c r="J2" s="82"/>
      <c r="K2" s="82"/>
      <c r="L2" s="82"/>
      <c r="M2" s="82"/>
      <c r="N2" s="83"/>
    </row>
    <row r="3" spans="1:14" x14ac:dyDescent="0.3">
      <c r="A3" s="1" t="s">
        <v>2</v>
      </c>
      <c r="B3" s="2">
        <v>2022</v>
      </c>
      <c r="C3" s="2">
        <v>2023</v>
      </c>
      <c r="D3" s="2">
        <v>2024</v>
      </c>
      <c r="E3" s="2">
        <v>2025</v>
      </c>
      <c r="F3" s="3">
        <v>2026</v>
      </c>
      <c r="I3" s="1" t="s">
        <v>2</v>
      </c>
      <c r="J3" s="2">
        <v>2022</v>
      </c>
      <c r="K3" s="2">
        <v>2023</v>
      </c>
      <c r="L3" s="2">
        <v>2024</v>
      </c>
      <c r="M3" s="2">
        <v>2025</v>
      </c>
      <c r="N3" s="3">
        <v>2026</v>
      </c>
    </row>
    <row r="4" spans="1:14" x14ac:dyDescent="0.3">
      <c r="A4" s="4" t="s">
        <v>3</v>
      </c>
      <c r="B4" s="5" t="s">
        <v>4</v>
      </c>
      <c r="C4" s="6">
        <v>2105.9794133688115</v>
      </c>
      <c r="D4" s="6">
        <v>2216.6314498657252</v>
      </c>
      <c r="E4" s="5">
        <v>2327.19</v>
      </c>
      <c r="F4" s="5">
        <v>2825.73</v>
      </c>
      <c r="I4" s="4" t="s">
        <v>3</v>
      </c>
      <c r="J4" s="5" t="s">
        <v>4</v>
      </c>
      <c r="K4" s="6">
        <v>1730.18</v>
      </c>
      <c r="L4" s="6">
        <v>1830.56</v>
      </c>
      <c r="M4" s="5">
        <v>1930.63</v>
      </c>
      <c r="N4" s="5">
        <v>2382.2600000000002</v>
      </c>
    </row>
    <row r="5" spans="1:14" x14ac:dyDescent="0.3">
      <c r="A5" s="7" t="s">
        <v>5</v>
      </c>
      <c r="B5" s="8">
        <v>58994264.84700001</v>
      </c>
      <c r="C5" s="8">
        <f>ROUNDUP(74733998.206,0)</f>
        <v>74733999</v>
      </c>
      <c r="D5" s="8">
        <f>ROUNDUP(78393824.4110001,0)</f>
        <v>78393825</v>
      </c>
      <c r="E5" s="9">
        <f>ROUNDUP(82050673.8030001,0)</f>
        <v>82050674</v>
      </c>
      <c r="F5" s="8">
        <f>ROUNDUP(98540233.281,0)</f>
        <v>98540234</v>
      </c>
      <c r="I5" s="7" t="s">
        <v>5</v>
      </c>
      <c r="J5" s="8">
        <f>ROUNDUP(58994264.847,0)</f>
        <v>58994265</v>
      </c>
      <c r="K5" s="9">
        <f>ROUNDUP(62304150.1460001,0)</f>
        <v>62304151</v>
      </c>
      <c r="L5" s="9">
        <f>ROUNDUP(65624288.912,0)</f>
        <v>65624289</v>
      </c>
      <c r="M5" s="9">
        <f>ROUNDUP(68934174.2110001,0)</f>
        <v>68934175</v>
      </c>
      <c r="N5" s="9">
        <f>ROUNDUP(83872152.6019999,0)</f>
        <v>83872153</v>
      </c>
    </row>
    <row r="6" spans="1:14" ht="31.2" customHeight="1" x14ac:dyDescent="0.3">
      <c r="A6" s="7"/>
      <c r="B6" s="10" t="s">
        <v>6</v>
      </c>
      <c r="C6" s="10">
        <f>C5-B5</f>
        <v>15739734.15299999</v>
      </c>
      <c r="D6" s="10">
        <f>D5-B5</f>
        <v>19399560.15299999</v>
      </c>
      <c r="E6" s="11">
        <f>E5-B5</f>
        <v>23056409.15299999</v>
      </c>
      <c r="F6" s="11">
        <f>F5-B5</f>
        <v>39545969.15299999</v>
      </c>
      <c r="I6" s="7"/>
      <c r="J6" s="10" t="s">
        <v>6</v>
      </c>
      <c r="K6" s="12">
        <f>K5-J5</f>
        <v>3309886</v>
      </c>
      <c r="L6" s="12">
        <f>L5-J5</f>
        <v>6630024</v>
      </c>
      <c r="M6" s="13">
        <f>M5-J5</f>
        <v>9939910</v>
      </c>
      <c r="N6" s="13">
        <f>N5-J5</f>
        <v>24877888</v>
      </c>
    </row>
    <row r="7" spans="1:14" x14ac:dyDescent="0.3">
      <c r="A7" s="7" t="s">
        <v>7</v>
      </c>
      <c r="B7" s="8">
        <f>ROUNDUP(7866166.05078,0)</f>
        <v>7866167</v>
      </c>
      <c r="C7" s="8">
        <f>ROUNDUP(10051169.79104,0)</f>
        <v>10051170</v>
      </c>
      <c r="D7" s="8">
        <f>ROUNDUP(10559230.10974,0)</f>
        <v>10559231</v>
      </c>
      <c r="E7" s="9">
        <f>ROUNDUP(11066877.18462,0)</f>
        <v>11066878</v>
      </c>
      <c r="F7" s="8">
        <f>ROUNDUP(13355972.45154,0)</f>
        <v>13355973</v>
      </c>
      <c r="I7" s="7" t="s">
        <v>7</v>
      </c>
      <c r="J7" s="8">
        <f>ROUNDUP(7866166.05078,0)</f>
        <v>7866167</v>
      </c>
      <c r="K7" s="9">
        <f>ROUNDUP(8325647.26264,0)</f>
        <v>8325648</v>
      </c>
      <c r="L7" s="9">
        <f>ROUNDUP(8786551.86988,0)</f>
        <v>8786552</v>
      </c>
      <c r="M7" s="9">
        <f>ROUNDUP(9246033.08174,0)</f>
        <v>9246034</v>
      </c>
      <c r="N7" s="9">
        <f>ROUNDUP(11319736.48648,0)</f>
        <v>11319737</v>
      </c>
    </row>
    <row r="8" spans="1:14" ht="30.6" customHeight="1" x14ac:dyDescent="0.3">
      <c r="A8" s="7"/>
      <c r="B8" s="10" t="s">
        <v>6</v>
      </c>
      <c r="C8" s="10">
        <f>C7-B7</f>
        <v>2185003</v>
      </c>
      <c r="D8" s="10">
        <f>D7-B7</f>
        <v>2693064</v>
      </c>
      <c r="E8" s="11">
        <f>E7-B7</f>
        <v>3200711</v>
      </c>
      <c r="F8" s="11">
        <f>F7-B7</f>
        <v>5489806</v>
      </c>
      <c r="I8" s="7"/>
      <c r="J8" s="10" t="s">
        <v>6</v>
      </c>
      <c r="K8" s="12">
        <f>K7-J7</f>
        <v>459481</v>
      </c>
      <c r="L8" s="12">
        <f>L7-J7</f>
        <v>920385</v>
      </c>
      <c r="M8" s="13">
        <f>M7-J7</f>
        <v>1379867</v>
      </c>
      <c r="N8" s="13">
        <f>N7-J7</f>
        <v>3453570</v>
      </c>
    </row>
    <row r="9" spans="1:14" ht="42" customHeight="1" thickBot="1" x14ac:dyDescent="0.35">
      <c r="A9" s="14"/>
      <c r="B9" s="15" t="s">
        <v>8</v>
      </c>
      <c r="C9" s="16">
        <f>C6+C8</f>
        <v>17924737.15299999</v>
      </c>
      <c r="D9" s="16">
        <f>D6+D8</f>
        <v>22092624.15299999</v>
      </c>
      <c r="E9" s="16">
        <f>E6+E8</f>
        <v>26257120.15299999</v>
      </c>
      <c r="F9" s="16">
        <f>F6+F8</f>
        <v>45035775.15299999</v>
      </c>
      <c r="I9" s="14"/>
      <c r="J9" s="15" t="s">
        <v>8</v>
      </c>
      <c r="K9" s="16">
        <f>K6+K8</f>
        <v>3769367</v>
      </c>
      <c r="L9" s="16">
        <f>L6+L8</f>
        <v>7550409</v>
      </c>
      <c r="M9" s="16">
        <f>M6+M8</f>
        <v>11319777</v>
      </c>
      <c r="N9" s="16">
        <f>N6+N8</f>
        <v>28331458</v>
      </c>
    </row>
    <row r="10" spans="1:14" ht="15" thickBot="1" x14ac:dyDescent="0.35">
      <c r="B10" s="17"/>
      <c r="C10" s="17"/>
      <c r="D10" s="17"/>
      <c r="E10" s="17"/>
      <c r="F10" s="18"/>
      <c r="J10" s="17"/>
      <c r="K10" s="17"/>
      <c r="L10" s="17"/>
      <c r="M10" s="17"/>
      <c r="N10" s="18"/>
    </row>
    <row r="11" spans="1:14" x14ac:dyDescent="0.3">
      <c r="A11" s="19" t="s">
        <v>9</v>
      </c>
      <c r="B11" s="20">
        <v>345494</v>
      </c>
      <c r="C11" s="20">
        <f>ROUNDUP(460137.968,0)</f>
        <v>460138</v>
      </c>
      <c r="D11" s="20">
        <f>ROUNDUP(481891.758,0)</f>
        <v>481892</v>
      </c>
      <c r="E11" s="20">
        <f>ROUNDUP(503627.854,0)</f>
        <v>503628</v>
      </c>
      <c r="F11" s="20">
        <f>ROUNDUP(601640.818,0)</f>
        <v>601641</v>
      </c>
      <c r="I11" s="19" t="s">
        <v>9</v>
      </c>
      <c r="J11" s="20">
        <v>345494</v>
      </c>
      <c r="K11" s="21">
        <f>ROUNDUP(386255.688,0)</f>
        <v>386256</v>
      </c>
      <c r="L11" s="21">
        <f>ROUNDUP(405990.396,0)</f>
        <v>405991</v>
      </c>
      <c r="M11" s="21">
        <f>ROUNDUP(425664.158,0)</f>
        <v>425665</v>
      </c>
      <c r="N11" s="21">
        <f>ROUNDUP(514454.616,0)</f>
        <v>514455</v>
      </c>
    </row>
    <row r="12" spans="1:14" ht="31.2" customHeight="1" x14ac:dyDescent="0.3">
      <c r="A12" s="22"/>
      <c r="B12" s="10" t="s">
        <v>6</v>
      </c>
      <c r="C12" s="11">
        <f>C11-B11</f>
        <v>114644</v>
      </c>
      <c r="D12" s="10">
        <f>D11-B11</f>
        <v>136398</v>
      </c>
      <c r="E12" s="11">
        <f>E11-B11</f>
        <v>158134</v>
      </c>
      <c r="F12" s="11">
        <f>F11-B11</f>
        <v>256147</v>
      </c>
      <c r="I12" s="22"/>
      <c r="J12" s="10" t="s">
        <v>6</v>
      </c>
      <c r="K12" s="11">
        <f>K11-J11</f>
        <v>40762</v>
      </c>
      <c r="L12" s="10">
        <f>L11-J11</f>
        <v>60497</v>
      </c>
      <c r="M12" s="11">
        <f>M11-J11</f>
        <v>80171</v>
      </c>
      <c r="N12" s="11">
        <f>N11-J11</f>
        <v>168961</v>
      </c>
    </row>
    <row r="13" spans="1:14" ht="45" customHeight="1" thickBot="1" x14ac:dyDescent="0.35">
      <c r="A13" s="23"/>
      <c r="B13" s="15" t="s">
        <v>8</v>
      </c>
      <c r="C13" s="15">
        <f>C12</f>
        <v>114644</v>
      </c>
      <c r="D13" s="15">
        <f t="shared" ref="D13:F13" si="0">D12</f>
        <v>136398</v>
      </c>
      <c r="E13" s="15">
        <f t="shared" si="0"/>
        <v>158134</v>
      </c>
      <c r="F13" s="15">
        <f t="shared" si="0"/>
        <v>256147</v>
      </c>
      <c r="I13" s="23"/>
      <c r="J13" s="15" t="s">
        <v>8</v>
      </c>
      <c r="K13" s="15">
        <f>K12</f>
        <v>40762</v>
      </c>
      <c r="L13" s="15">
        <f t="shared" ref="L13:N13" si="1">L12</f>
        <v>60497</v>
      </c>
      <c r="M13" s="15">
        <f t="shared" si="1"/>
        <v>80171</v>
      </c>
      <c r="N13" s="15">
        <f t="shared" si="1"/>
        <v>168961</v>
      </c>
    </row>
    <row r="14" spans="1:14" ht="15" thickBot="1" x14ac:dyDescent="0.35">
      <c r="A14" s="24"/>
      <c r="B14" s="25"/>
      <c r="C14" s="25"/>
      <c r="D14" s="25"/>
      <c r="E14" s="26"/>
      <c r="F14" s="27"/>
      <c r="I14" s="24"/>
      <c r="J14" s="25"/>
      <c r="K14" s="25"/>
      <c r="L14" s="25"/>
      <c r="M14" s="26"/>
      <c r="N14" s="27"/>
    </row>
    <row r="15" spans="1:14" x14ac:dyDescent="0.3">
      <c r="A15" s="28" t="s">
        <v>10</v>
      </c>
      <c r="B15" s="20">
        <v>10754571</v>
      </c>
      <c r="C15" s="20"/>
      <c r="D15" s="20"/>
      <c r="E15" s="20">
        <v>15045729</v>
      </c>
      <c r="F15" s="20"/>
      <c r="I15" s="28" t="s">
        <v>10</v>
      </c>
      <c r="J15" s="20">
        <v>10754571</v>
      </c>
      <c r="K15" s="20"/>
      <c r="L15" s="20"/>
      <c r="M15" s="20">
        <v>15045729</v>
      </c>
      <c r="N15" s="20"/>
    </row>
    <row r="16" spans="1:14" ht="42" customHeight="1" x14ac:dyDescent="0.3">
      <c r="A16" s="22"/>
      <c r="B16" s="10" t="s">
        <v>6</v>
      </c>
      <c r="C16" s="10">
        <v>2907888</v>
      </c>
      <c r="D16" s="10">
        <v>3584035</v>
      </c>
      <c r="E16" s="13">
        <v>4259632</v>
      </c>
      <c r="F16" s="11">
        <v>7306044</v>
      </c>
      <c r="I16" s="22"/>
      <c r="J16" s="10" t="s">
        <v>6</v>
      </c>
      <c r="K16" s="12">
        <v>611502</v>
      </c>
      <c r="L16" s="12">
        <v>1224887</v>
      </c>
      <c r="M16" s="13">
        <v>1836383</v>
      </c>
      <c r="N16" s="13">
        <v>4596143</v>
      </c>
    </row>
    <row r="17" spans="1:14" x14ac:dyDescent="0.3">
      <c r="A17" s="22" t="s">
        <v>11</v>
      </c>
      <c r="B17" s="29">
        <v>355138</v>
      </c>
      <c r="C17" s="29"/>
      <c r="D17" s="29"/>
      <c r="E17" s="29"/>
      <c r="F17" s="29"/>
      <c r="I17" s="22" t="s">
        <v>11</v>
      </c>
      <c r="J17" s="29">
        <v>355138</v>
      </c>
      <c r="K17" s="30"/>
      <c r="L17" s="30"/>
      <c r="M17" s="30"/>
      <c r="N17" s="30"/>
    </row>
    <row r="18" spans="1:14" ht="34.799999999999997" customHeight="1" x14ac:dyDescent="0.3">
      <c r="A18" s="22"/>
      <c r="B18" s="10" t="s">
        <v>6</v>
      </c>
      <c r="C18" s="10">
        <v>100075</v>
      </c>
      <c r="D18" s="10">
        <v>123344</v>
      </c>
      <c r="E18" s="13">
        <v>146596</v>
      </c>
      <c r="F18" s="11">
        <v>251439</v>
      </c>
      <c r="I18" s="22"/>
      <c r="J18" s="10" t="s">
        <v>6</v>
      </c>
      <c r="K18" s="12">
        <v>21045</v>
      </c>
      <c r="L18" s="12">
        <v>42154</v>
      </c>
      <c r="M18" s="13">
        <v>63199</v>
      </c>
      <c r="N18" s="13">
        <v>158177</v>
      </c>
    </row>
    <row r="19" spans="1:14" ht="40.799999999999997" customHeight="1" thickBot="1" x14ac:dyDescent="0.35">
      <c r="A19" s="23"/>
      <c r="B19" s="15" t="s">
        <v>8</v>
      </c>
      <c r="C19" s="16">
        <f>C16+C18</f>
        <v>3007963</v>
      </c>
      <c r="D19" s="16">
        <f>D16+D18</f>
        <v>3707379</v>
      </c>
      <c r="E19" s="16">
        <f t="shared" ref="E19" si="2">E16+E18</f>
        <v>4406228</v>
      </c>
      <c r="F19" s="16">
        <f>F16+F18</f>
        <v>7557483</v>
      </c>
      <c r="I19" s="23"/>
      <c r="J19" s="15" t="s">
        <v>8</v>
      </c>
      <c r="K19" s="16">
        <f>K16+K18</f>
        <v>632547</v>
      </c>
      <c r="L19" s="16">
        <f>L16+L18</f>
        <v>1267041</v>
      </c>
      <c r="M19" s="16">
        <f t="shared" ref="M19" si="3">M16+M18</f>
        <v>1899582</v>
      </c>
      <c r="N19" s="16">
        <f>N16+N18</f>
        <v>4754320</v>
      </c>
    </row>
    <row r="20" spans="1:14" ht="15" thickBot="1" x14ac:dyDescent="0.35">
      <c r="A20" s="31"/>
      <c r="B20" s="31"/>
      <c r="C20" s="31"/>
      <c r="D20" s="31"/>
      <c r="E20" s="31"/>
      <c r="F20" s="18"/>
      <c r="I20" s="31"/>
      <c r="J20" s="31"/>
      <c r="K20" s="31"/>
      <c r="L20" s="31"/>
      <c r="M20" s="31"/>
      <c r="N20" s="18"/>
    </row>
    <row r="21" spans="1:14" x14ac:dyDescent="0.3">
      <c r="A21" s="28" t="s">
        <v>12</v>
      </c>
      <c r="B21" s="20">
        <v>10633325</v>
      </c>
      <c r="C21" s="20"/>
      <c r="D21" s="20"/>
      <c r="E21" s="20"/>
      <c r="F21" s="20"/>
      <c r="I21" s="28" t="s">
        <v>12</v>
      </c>
      <c r="J21" s="20">
        <v>10633325</v>
      </c>
      <c r="K21" s="20"/>
      <c r="L21" s="20"/>
      <c r="M21" s="20"/>
      <c r="N21" s="20"/>
    </row>
    <row r="22" spans="1:14" ht="35.4" customHeight="1" x14ac:dyDescent="0.3">
      <c r="A22" s="22"/>
      <c r="B22" s="10" t="s">
        <v>6</v>
      </c>
      <c r="C22" s="12">
        <f>+ROUNDUP(3292306.595,0)</f>
        <v>3292307</v>
      </c>
      <c r="D22" s="12">
        <f>ROUNDUP(4057838.62,0)</f>
        <v>4057839</v>
      </c>
      <c r="E22" s="13">
        <f>ROUNDUP(4822747.98,0)</f>
        <v>4822748</v>
      </c>
      <c r="F22" s="11">
        <f>ROUNDUP(8271896.97,0)</f>
        <v>8271897</v>
      </c>
      <c r="I22" s="22"/>
      <c r="J22" s="10" t="s">
        <v>6</v>
      </c>
      <c r="K22" s="12">
        <f>ROUNDUP(692334.295000001,0)</f>
        <v>692335</v>
      </c>
      <c r="L22" s="12">
        <f>ROUNDUP(1386813.325,0)</f>
        <v>1386814</v>
      </c>
      <c r="M22" s="13">
        <f>ROUNDUP(2079147.62,0)</f>
        <v>2079148</v>
      </c>
      <c r="N22" s="13">
        <f>ROUNDUP(5203749.775,0)</f>
        <v>5203750</v>
      </c>
    </row>
    <row r="23" spans="1:14" x14ac:dyDescent="0.3">
      <c r="A23" s="22" t="s">
        <v>13</v>
      </c>
      <c r="B23" s="29">
        <v>478555</v>
      </c>
      <c r="C23" s="30"/>
      <c r="D23" s="30"/>
      <c r="E23" s="30"/>
      <c r="F23" s="29"/>
      <c r="I23" s="22" t="s">
        <v>13</v>
      </c>
      <c r="J23" s="29">
        <v>478555</v>
      </c>
      <c r="K23" s="30"/>
      <c r="L23" s="30"/>
      <c r="M23" s="30"/>
      <c r="N23" s="30"/>
    </row>
    <row r="24" spans="1:14" ht="30" customHeight="1" x14ac:dyDescent="0.3">
      <c r="A24" s="22"/>
      <c r="B24" s="10" t="s">
        <v>6</v>
      </c>
      <c r="C24" s="12">
        <f>ROUNDUP(131244.946,0)</f>
        <v>131245</v>
      </c>
      <c r="D24" s="12">
        <f>ROUNDUP(161762.216,0)</f>
        <v>161763</v>
      </c>
      <c r="E24" s="13">
        <f>ROUNDUP(192254.664,0)</f>
        <v>192255</v>
      </c>
      <c r="F24" s="11">
        <f>ROUNDUP(329751.996,0)</f>
        <v>329752</v>
      </c>
      <c r="I24" s="22"/>
      <c r="J24" s="10" t="s">
        <v>6</v>
      </c>
      <c r="K24" s="12">
        <f>ROUNDUP(27599.306,0)</f>
        <v>27600</v>
      </c>
      <c r="L24" s="12">
        <f>ROUNDUP(55284.11,0)</f>
        <v>55285</v>
      </c>
      <c r="M24" s="13">
        <f>ROUNDUP(82883.4160000001,0)</f>
        <v>82884</v>
      </c>
      <c r="N24" s="13">
        <f>ROUNDUP(207442.97,0)</f>
        <v>207443</v>
      </c>
    </row>
    <row r="25" spans="1:14" ht="48.6" customHeight="1" thickBot="1" x14ac:dyDescent="0.35">
      <c r="A25" s="23"/>
      <c r="B25" s="15" t="s">
        <v>8</v>
      </c>
      <c r="C25" s="16">
        <f t="shared" ref="C25:E25" si="4">C22+C24</f>
        <v>3423552</v>
      </c>
      <c r="D25" s="16">
        <f t="shared" si="4"/>
        <v>4219602</v>
      </c>
      <c r="E25" s="16">
        <f t="shared" si="4"/>
        <v>5015003</v>
      </c>
      <c r="F25" s="16">
        <f>F22+F24</f>
        <v>8601649</v>
      </c>
      <c r="I25" s="23"/>
      <c r="J25" s="15" t="s">
        <v>8</v>
      </c>
      <c r="K25" s="16">
        <f t="shared" ref="K25:M25" si="5">K22+K24</f>
        <v>719935</v>
      </c>
      <c r="L25" s="16">
        <f t="shared" si="5"/>
        <v>1442099</v>
      </c>
      <c r="M25" s="16">
        <f t="shared" si="5"/>
        <v>2162032</v>
      </c>
      <c r="N25" s="16">
        <f>N22+N24</f>
        <v>5411193</v>
      </c>
    </row>
    <row r="26" spans="1:14" ht="15" thickBot="1" x14ac:dyDescent="0.35">
      <c r="A26" s="31"/>
      <c r="B26" s="31"/>
      <c r="C26" s="31"/>
      <c r="D26" s="31"/>
      <c r="E26" s="31"/>
      <c r="F26" s="18"/>
      <c r="I26" s="31"/>
      <c r="J26" s="31"/>
      <c r="K26" s="31"/>
      <c r="L26" s="31"/>
      <c r="M26" s="31"/>
      <c r="N26" s="18"/>
    </row>
    <row r="27" spans="1:14" ht="44.4" customHeight="1" thickBot="1" x14ac:dyDescent="0.35">
      <c r="A27" s="32" t="s">
        <v>14</v>
      </c>
      <c r="B27" s="33" t="s">
        <v>6</v>
      </c>
      <c r="C27" s="33">
        <v>5564122</v>
      </c>
      <c r="D27" s="33">
        <v>6877870</v>
      </c>
      <c r="E27" s="34">
        <v>8190555</v>
      </c>
      <c r="F27" s="35">
        <v>14109738</v>
      </c>
      <c r="I27" s="32" t="s">
        <v>14</v>
      </c>
      <c r="J27" s="33" t="s">
        <v>6</v>
      </c>
      <c r="K27" s="36">
        <v>1102229</v>
      </c>
      <c r="L27" s="36">
        <v>2294050</v>
      </c>
      <c r="M27" s="34">
        <v>3482179</v>
      </c>
      <c r="N27" s="34">
        <v>8844402</v>
      </c>
    </row>
    <row r="28" spans="1:14" ht="15" thickBot="1" x14ac:dyDescent="0.35">
      <c r="A28" s="31"/>
      <c r="B28" s="31"/>
      <c r="C28" s="31"/>
      <c r="D28" s="31"/>
      <c r="E28" s="31"/>
      <c r="F28" s="18"/>
      <c r="I28" s="31"/>
      <c r="J28" s="31"/>
      <c r="K28" s="31"/>
      <c r="L28" s="31"/>
      <c r="M28" s="31"/>
      <c r="N28" s="18"/>
    </row>
    <row r="29" spans="1:14" ht="15" thickBot="1" x14ac:dyDescent="0.35">
      <c r="A29" s="37" t="s">
        <v>15</v>
      </c>
      <c r="B29" s="38"/>
      <c r="C29" s="39">
        <f>C9+C13+C19+C25+C27</f>
        <v>30035018.15299999</v>
      </c>
      <c r="D29" s="39">
        <f>D9+D13+D19+D25+D27</f>
        <v>37033873.15299999</v>
      </c>
      <c r="E29" s="39">
        <f>E9+E13+E19+E25+E27</f>
        <v>44027040.15299999</v>
      </c>
      <c r="F29" s="39">
        <f t="shared" ref="F29" si="6">F9+F13+F19+F25+F27</f>
        <v>75560792.152999997</v>
      </c>
      <c r="I29" s="40" t="s">
        <v>15</v>
      </c>
      <c r="J29" s="41"/>
      <c r="K29" s="42">
        <f>K9+K13+K19+K25+K27</f>
        <v>6264840</v>
      </c>
      <c r="L29" s="42">
        <f>L9+L13+L19+L25+L27</f>
        <v>12614096</v>
      </c>
      <c r="M29" s="42">
        <f>M9+M13+M19+M25+M27</f>
        <v>18943741</v>
      </c>
      <c r="N29" s="43">
        <f t="shared" ref="N29" si="7">N9+N13+N19+N25+N27</f>
        <v>47510334</v>
      </c>
    </row>
    <row r="32" spans="1:14" ht="15" thickBot="1" x14ac:dyDescent="0.35"/>
    <row r="33" spans="1:6" x14ac:dyDescent="0.3">
      <c r="A33" s="75" t="s">
        <v>3</v>
      </c>
      <c r="B33" s="76"/>
      <c r="C33" s="44">
        <f>17924737.153+C36</f>
        <v>18054591.153000001</v>
      </c>
      <c r="D33" s="44">
        <f>22092624.153+D36</f>
        <v>22547111.153000001</v>
      </c>
      <c r="E33" s="44">
        <f>26257120.153+E36</f>
        <v>27036241.153000001</v>
      </c>
      <c r="F33" s="45">
        <f>45035775.153+F36</f>
        <v>46139529.152999997</v>
      </c>
    </row>
    <row r="34" spans="1:6" x14ac:dyDescent="0.3">
      <c r="A34" s="77" t="s">
        <v>16</v>
      </c>
      <c r="B34" s="78"/>
      <c r="C34" s="46">
        <v>3769367</v>
      </c>
      <c r="D34" s="46">
        <v>7550409</v>
      </c>
      <c r="E34" s="46">
        <v>11319777</v>
      </c>
      <c r="F34" s="47">
        <v>28331458</v>
      </c>
    </row>
    <row r="35" spans="1:6" x14ac:dyDescent="0.3">
      <c r="A35" s="77" t="s">
        <v>17</v>
      </c>
      <c r="B35" s="78"/>
      <c r="C35" s="46">
        <f>C33-C34</f>
        <v>14285224.153000001</v>
      </c>
      <c r="D35" s="46">
        <f t="shared" ref="D35:F35" si="8">D33-D34</f>
        <v>14996702.153000001</v>
      </c>
      <c r="E35" s="46">
        <f t="shared" si="8"/>
        <v>15716464.153000001</v>
      </c>
      <c r="F35" s="47">
        <f t="shared" si="8"/>
        <v>17808071.152999997</v>
      </c>
    </row>
    <row r="36" spans="1:6" ht="15" thickBot="1" x14ac:dyDescent="0.35">
      <c r="A36" s="73" t="s">
        <v>21</v>
      </c>
      <c r="B36" s="74"/>
      <c r="C36" s="48">
        <v>129854</v>
      </c>
      <c r="D36" s="48">
        <v>454487</v>
      </c>
      <c r="E36" s="48">
        <v>779121</v>
      </c>
      <c r="F36" s="49">
        <v>1103754</v>
      </c>
    </row>
    <row r="37" spans="1:6" x14ac:dyDescent="0.3">
      <c r="A37" s="79" t="s">
        <v>9</v>
      </c>
      <c r="B37" s="80"/>
      <c r="C37" s="63">
        <v>114644</v>
      </c>
      <c r="D37" s="63">
        <v>136398</v>
      </c>
      <c r="E37" s="63">
        <v>158134</v>
      </c>
      <c r="F37" s="64">
        <v>256147</v>
      </c>
    </row>
    <row r="38" spans="1:6" x14ac:dyDescent="0.3">
      <c r="A38" s="77" t="s">
        <v>16</v>
      </c>
      <c r="B38" s="78"/>
      <c r="C38" s="51">
        <v>40762</v>
      </c>
      <c r="D38" s="51">
        <v>60497</v>
      </c>
      <c r="E38" s="51">
        <v>80171</v>
      </c>
      <c r="F38" s="52">
        <v>168961</v>
      </c>
    </row>
    <row r="39" spans="1:6" ht="15" thickBot="1" x14ac:dyDescent="0.35">
      <c r="A39" s="65" t="s">
        <v>17</v>
      </c>
      <c r="B39" s="66"/>
      <c r="C39" s="53">
        <f>C37-C38</f>
        <v>73882</v>
      </c>
      <c r="D39" s="53">
        <f t="shared" ref="D39:F39" si="9">D37-D38</f>
        <v>75901</v>
      </c>
      <c r="E39" s="53">
        <f t="shared" si="9"/>
        <v>77963</v>
      </c>
      <c r="F39" s="54">
        <f t="shared" si="9"/>
        <v>87186</v>
      </c>
    </row>
    <row r="40" spans="1:6" x14ac:dyDescent="0.3">
      <c r="A40" s="75" t="s">
        <v>18</v>
      </c>
      <c r="B40" s="76"/>
      <c r="C40" s="44">
        <v>3007963</v>
      </c>
      <c r="D40" s="44">
        <v>3707379</v>
      </c>
      <c r="E40" s="44">
        <v>4406228</v>
      </c>
      <c r="F40" s="45">
        <v>7557483</v>
      </c>
    </row>
    <row r="41" spans="1:6" x14ac:dyDescent="0.3">
      <c r="A41" s="77" t="s">
        <v>16</v>
      </c>
      <c r="B41" s="78"/>
      <c r="C41" s="46">
        <v>632547</v>
      </c>
      <c r="D41" s="46">
        <v>1267041</v>
      </c>
      <c r="E41" s="46">
        <v>1899582</v>
      </c>
      <c r="F41" s="47">
        <v>4754320</v>
      </c>
    </row>
    <row r="42" spans="1:6" ht="15" thickBot="1" x14ac:dyDescent="0.35">
      <c r="A42" s="65" t="s">
        <v>17</v>
      </c>
      <c r="B42" s="66"/>
      <c r="C42" s="53">
        <f>C40-C41</f>
        <v>2375416</v>
      </c>
      <c r="D42" s="53">
        <f t="shared" ref="D42:F42" si="10">D40-D41</f>
        <v>2440338</v>
      </c>
      <c r="E42" s="53">
        <f t="shared" si="10"/>
        <v>2506646</v>
      </c>
      <c r="F42" s="54">
        <f t="shared" si="10"/>
        <v>2803163</v>
      </c>
    </row>
    <row r="43" spans="1:6" x14ac:dyDescent="0.3">
      <c r="A43" s="75" t="s">
        <v>19</v>
      </c>
      <c r="B43" s="76"/>
      <c r="C43" s="44">
        <v>3423552</v>
      </c>
      <c r="D43" s="44">
        <v>4219602</v>
      </c>
      <c r="E43" s="44">
        <v>5015003</v>
      </c>
      <c r="F43" s="45">
        <v>8601649</v>
      </c>
    </row>
    <row r="44" spans="1:6" x14ac:dyDescent="0.3">
      <c r="A44" s="77" t="s">
        <v>16</v>
      </c>
      <c r="B44" s="78"/>
      <c r="C44" s="46">
        <v>719935</v>
      </c>
      <c r="D44" s="46">
        <v>1442099</v>
      </c>
      <c r="E44" s="46">
        <v>2162032</v>
      </c>
      <c r="F44" s="47">
        <v>5411193</v>
      </c>
    </row>
    <row r="45" spans="1:6" ht="15" thickBot="1" x14ac:dyDescent="0.35">
      <c r="A45" s="65" t="s">
        <v>17</v>
      </c>
      <c r="B45" s="66"/>
      <c r="C45" s="53">
        <f>C43-C44</f>
        <v>2703617</v>
      </c>
      <c r="D45" s="53">
        <f t="shared" ref="D45:F45" si="11">D43-D44</f>
        <v>2777503</v>
      </c>
      <c r="E45" s="53">
        <f t="shared" si="11"/>
        <v>2852971</v>
      </c>
      <c r="F45" s="54">
        <f t="shared" si="11"/>
        <v>3190456</v>
      </c>
    </row>
    <row r="46" spans="1:6" x14ac:dyDescent="0.3">
      <c r="A46" s="75" t="s">
        <v>20</v>
      </c>
      <c r="B46" s="76"/>
      <c r="C46" s="50">
        <v>5564122</v>
      </c>
      <c r="D46" s="50">
        <v>6877870</v>
      </c>
      <c r="E46" s="44">
        <v>8190555</v>
      </c>
      <c r="F46" s="55">
        <v>14109738</v>
      </c>
    </row>
    <row r="47" spans="1:6" x14ac:dyDescent="0.3">
      <c r="A47" s="77" t="s">
        <v>16</v>
      </c>
      <c r="B47" s="78"/>
      <c r="C47" s="56">
        <v>1102229</v>
      </c>
      <c r="D47" s="56">
        <v>2294050</v>
      </c>
      <c r="E47" s="46">
        <v>3482179</v>
      </c>
      <c r="F47" s="47">
        <v>8844402</v>
      </c>
    </row>
    <row r="48" spans="1:6" ht="15" thickBot="1" x14ac:dyDescent="0.35">
      <c r="A48" s="65" t="s">
        <v>17</v>
      </c>
      <c r="B48" s="66"/>
      <c r="C48" s="53">
        <f>C46-C47</f>
        <v>4461893</v>
      </c>
      <c r="D48" s="53">
        <f t="shared" ref="D48:F48" si="12">D46-D47</f>
        <v>4583820</v>
      </c>
      <c r="E48" s="53">
        <f t="shared" si="12"/>
        <v>4708376</v>
      </c>
      <c r="F48" s="54">
        <f t="shared" si="12"/>
        <v>5265336</v>
      </c>
    </row>
    <row r="49" spans="1:6" x14ac:dyDescent="0.3">
      <c r="A49" s="67" t="s">
        <v>15</v>
      </c>
      <c r="B49" s="68"/>
      <c r="C49" s="57">
        <f>C33+C37+C40+C43+C46</f>
        <v>30164872.153000001</v>
      </c>
      <c r="D49" s="57">
        <f t="shared" ref="D49:F49" si="13">D33+D37+D40+D43+D46</f>
        <v>37488360.152999997</v>
      </c>
      <c r="E49" s="57">
        <f t="shared" si="13"/>
        <v>44806161.152999997</v>
      </c>
      <c r="F49" s="58">
        <f t="shared" si="13"/>
        <v>76664546.152999997</v>
      </c>
    </row>
    <row r="50" spans="1:6" x14ac:dyDescent="0.3">
      <c r="A50" s="69" t="s">
        <v>16</v>
      </c>
      <c r="B50" s="70"/>
      <c r="C50" s="59">
        <f>C34+C38+C41+C44+C47</f>
        <v>6264840</v>
      </c>
      <c r="D50" s="59">
        <f t="shared" ref="D50:F50" si="14">D34+D38+D41+D44+D47</f>
        <v>12614096</v>
      </c>
      <c r="E50" s="59">
        <f t="shared" si="14"/>
        <v>18943741</v>
      </c>
      <c r="F50" s="60">
        <f t="shared" si="14"/>
        <v>47510334</v>
      </c>
    </row>
    <row r="51" spans="1:6" ht="15" thickBot="1" x14ac:dyDescent="0.35">
      <c r="A51" s="71" t="s">
        <v>17</v>
      </c>
      <c r="B51" s="72"/>
      <c r="C51" s="61">
        <f>C35+C39+C42+C45+C48</f>
        <v>23900032.153000001</v>
      </c>
      <c r="D51" s="61">
        <f t="shared" ref="D51:F51" si="15">D35+D39+D42+D45+D48</f>
        <v>24874264.153000001</v>
      </c>
      <c r="E51" s="61">
        <f t="shared" si="15"/>
        <v>25862420.153000001</v>
      </c>
      <c r="F51" s="62">
        <f t="shared" si="15"/>
        <v>29154212.152999997</v>
      </c>
    </row>
  </sheetData>
  <mergeCells count="21">
    <mergeCell ref="I2:N2"/>
    <mergeCell ref="A33:B33"/>
    <mergeCell ref="A34:B34"/>
    <mergeCell ref="A35:B35"/>
    <mergeCell ref="A37:B37"/>
    <mergeCell ref="A2:F2"/>
    <mergeCell ref="A48:B48"/>
    <mergeCell ref="A49:B49"/>
    <mergeCell ref="A50:B50"/>
    <mergeCell ref="A51:B51"/>
    <mergeCell ref="A36:B36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Valmane</dc:creator>
  <cp:lastModifiedBy>Sigita Ķirse</cp:lastModifiedBy>
  <dcterms:created xsi:type="dcterms:W3CDTF">2022-10-24T08:21:15Z</dcterms:created>
  <dcterms:modified xsi:type="dcterms:W3CDTF">2022-10-24T13:44:04Z</dcterms:modified>
</cp:coreProperties>
</file>