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9980" yWindow="3200" windowWidth="27710" windowHeight="16440"/>
  </bookViews>
  <sheets>
    <sheet name="PAPILDU" sheetId="3" r:id="rId1"/>
    <sheet name="BUDŽETA IETVAROS" sheetId="4" r:id="rId2"/>
  </sheet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0" i="3" l="1"/>
  <c r="D24" i="3" l="1"/>
  <c r="D18" i="3"/>
  <c r="D12" i="3" l="1"/>
  <c r="E11" i="3"/>
  <c r="F11" i="3"/>
  <c r="G11" i="3"/>
  <c r="D11" i="3"/>
  <c r="E34" i="3" l="1"/>
  <c r="E25" i="3" l="1"/>
  <c r="F25" i="3"/>
  <c r="G25" i="3"/>
  <c r="D25" i="3"/>
  <c r="E24" i="3"/>
  <c r="F24" i="3"/>
  <c r="G24" i="3"/>
  <c r="G22" i="3"/>
  <c r="F22" i="3"/>
  <c r="E22" i="3"/>
  <c r="D22" i="3"/>
  <c r="E19" i="3"/>
  <c r="F19" i="3"/>
  <c r="G19" i="3"/>
  <c r="D19" i="3"/>
  <c r="F30" i="3" l="1"/>
  <c r="G30" i="3"/>
  <c r="E30" i="3"/>
  <c r="E33" i="3"/>
  <c r="G39" i="3" l="1"/>
  <c r="F39" i="3"/>
  <c r="E39" i="3"/>
  <c r="D39" i="3"/>
  <c r="D82" i="4"/>
  <c r="G27" i="4" l="1"/>
  <c r="F27" i="4"/>
  <c r="E27" i="4"/>
  <c r="D27" i="4"/>
  <c r="E38" i="3"/>
  <c r="E12" i="3" s="1"/>
  <c r="F38" i="3"/>
  <c r="F12" i="3" s="1"/>
  <c r="G38" i="3"/>
  <c r="G12" i="3" s="1"/>
  <c r="D38" i="3"/>
  <c r="D34" i="3"/>
  <c r="F34" i="3"/>
  <c r="G34" i="3"/>
  <c r="E29" i="3"/>
  <c r="E28" i="3" s="1"/>
  <c r="G33" i="3" l="1"/>
  <c r="F33" i="3"/>
  <c r="G29" i="3"/>
  <c r="F29" i="3"/>
  <c r="D30" i="3"/>
  <c r="D29" i="3" s="1"/>
  <c r="E69" i="4"/>
  <c r="F28" i="3" l="1"/>
  <c r="G28" i="3"/>
  <c r="D33" i="3"/>
  <c r="D28" i="3" l="1"/>
  <c r="D85" i="4"/>
  <c r="D84" i="4" s="1"/>
  <c r="D81" i="4"/>
  <c r="D80" i="4" s="1"/>
  <c r="D79" i="4" s="1"/>
  <c r="D64" i="4"/>
  <c r="D63" i="4" s="1"/>
  <c r="F68" i="4" l="1"/>
  <c r="F67" i="4" s="1"/>
  <c r="G68" i="4"/>
  <c r="G67" i="4" s="1"/>
  <c r="E68" i="4"/>
  <c r="E67" i="4" s="1"/>
  <c r="D68" i="4"/>
  <c r="D67" i="4" s="1"/>
  <c r="E76" i="4"/>
  <c r="E75" i="4" s="1"/>
  <c r="F76" i="4"/>
  <c r="F75" i="4" s="1"/>
  <c r="G76" i="4"/>
  <c r="G75" i="4" s="1"/>
  <c r="D42" i="4"/>
  <c r="E56" i="4"/>
  <c r="E55" i="4" s="1"/>
  <c r="F56" i="4"/>
  <c r="F55" i="4" s="1"/>
  <c r="G56" i="4"/>
  <c r="G55" i="4" s="1"/>
  <c r="D56" i="4"/>
  <c r="D55" i="4" s="1"/>
  <c r="E52" i="4"/>
  <c r="E51" i="4" s="1"/>
  <c r="F52" i="4"/>
  <c r="F51" i="4" s="1"/>
  <c r="G52" i="4"/>
  <c r="G51" i="4" s="1"/>
  <c r="D52" i="4"/>
  <c r="D51" i="4" s="1"/>
  <c r="E60" i="4"/>
  <c r="E59" i="4" s="1"/>
  <c r="F60" i="4"/>
  <c r="F59" i="4" s="1"/>
  <c r="G60" i="4"/>
  <c r="G59" i="4" s="1"/>
  <c r="D60" i="4"/>
  <c r="D59" i="4" s="1"/>
  <c r="E42" i="4"/>
  <c r="F42" i="4"/>
  <c r="G42" i="4"/>
  <c r="E45" i="4"/>
  <c r="F45" i="4"/>
  <c r="G45" i="4"/>
  <c r="D45" i="4"/>
  <c r="E43" i="4"/>
  <c r="F43" i="4"/>
  <c r="G43" i="4"/>
  <c r="D43" i="4"/>
  <c r="E32" i="4"/>
  <c r="E31" i="4" s="1"/>
  <c r="E30" i="4" s="1"/>
  <c r="E29" i="4" s="1"/>
  <c r="F32" i="4"/>
  <c r="F31" i="4" s="1"/>
  <c r="F30" i="4" s="1"/>
  <c r="F29" i="4" s="1"/>
  <c r="G32" i="4"/>
  <c r="G31" i="4" s="1"/>
  <c r="G30" i="4" s="1"/>
  <c r="G29" i="4" s="1"/>
  <c r="D32" i="4"/>
  <c r="D31" i="4" s="1"/>
  <c r="D30" i="4" s="1"/>
  <c r="D29" i="4" s="1"/>
  <c r="E18" i="4"/>
  <c r="F18" i="4"/>
  <c r="G18" i="4"/>
  <c r="D18" i="4"/>
  <c r="E25" i="4"/>
  <c r="E24" i="4" s="1"/>
  <c r="E23" i="4" s="1"/>
  <c r="F25" i="4"/>
  <c r="F24" i="4" s="1"/>
  <c r="F23" i="4" s="1"/>
  <c r="G25" i="4"/>
  <c r="G24" i="4" s="1"/>
  <c r="G23" i="4" s="1"/>
  <c r="E21" i="4"/>
  <c r="E20" i="4" s="1"/>
  <c r="E17" i="4" s="1"/>
  <c r="F21" i="4"/>
  <c r="F20" i="4" s="1"/>
  <c r="G21" i="4"/>
  <c r="G20" i="4" s="1"/>
  <c r="D21" i="4"/>
  <c r="D20" i="4" s="1"/>
  <c r="D76" i="4"/>
  <c r="D75" i="4" s="1"/>
  <c r="E73" i="4"/>
  <c r="E72" i="4" s="1"/>
  <c r="E71" i="4" s="1"/>
  <c r="F73" i="4"/>
  <c r="F72" i="4" s="1"/>
  <c r="G73" i="4"/>
  <c r="G72" i="4" s="1"/>
  <c r="D73" i="4"/>
  <c r="D72" i="4" s="1"/>
  <c r="E64" i="4"/>
  <c r="E63" i="4" s="1"/>
  <c r="F64" i="4"/>
  <c r="F63" i="4" s="1"/>
  <c r="G64" i="4"/>
  <c r="G63" i="4" s="1"/>
  <c r="E36" i="4"/>
  <c r="E35" i="4" s="1"/>
  <c r="E34" i="4" s="1"/>
  <c r="F36" i="4"/>
  <c r="F35" i="4" s="1"/>
  <c r="F34" i="4" s="1"/>
  <c r="G36" i="4"/>
  <c r="G35" i="4" s="1"/>
  <c r="G34" i="4" s="1"/>
  <c r="D36" i="4"/>
  <c r="D35" i="4" s="1"/>
  <c r="D34" i="4" s="1"/>
  <c r="E46" i="4"/>
  <c r="E14" i="4" s="1"/>
  <c r="F46" i="4"/>
  <c r="F14" i="4" s="1"/>
  <c r="G46" i="4"/>
  <c r="G14" i="4" s="1"/>
  <c r="D46" i="4"/>
  <c r="D14" i="4" s="1"/>
  <c r="D20" i="3"/>
  <c r="D21" i="3"/>
  <c r="E20" i="3"/>
  <c r="F20" i="3"/>
  <c r="G20" i="3"/>
  <c r="E81" i="4"/>
  <c r="E80" i="4" s="1"/>
  <c r="F81" i="4"/>
  <c r="F80" i="4" s="1"/>
  <c r="G81" i="4"/>
  <c r="G80" i="4" s="1"/>
  <c r="E85" i="4"/>
  <c r="E84" i="4" s="1"/>
  <c r="F85" i="4"/>
  <c r="F84" i="4" s="1"/>
  <c r="G85" i="4"/>
  <c r="G84" i="4" s="1"/>
  <c r="E90" i="4"/>
  <c r="E89" i="4" s="1"/>
  <c r="E88" i="4" s="1"/>
  <c r="F90" i="4"/>
  <c r="F89" i="4" s="1"/>
  <c r="F88" i="4" s="1"/>
  <c r="G90" i="4"/>
  <c r="G89" i="4" s="1"/>
  <c r="G88" i="4" s="1"/>
  <c r="D90" i="4"/>
  <c r="D89" i="4" s="1"/>
  <c r="D88" i="4" s="1"/>
  <c r="D17" i="4" l="1"/>
  <c r="G71" i="4"/>
  <c r="G17" i="4"/>
  <c r="F17" i="4"/>
  <c r="F71" i="4"/>
  <c r="D13" i="4"/>
  <c r="E13" i="4"/>
  <c r="F62" i="4"/>
  <c r="D23" i="3"/>
  <c r="D16" i="4"/>
  <c r="E62" i="4"/>
  <c r="G62" i="4"/>
  <c r="D50" i="4"/>
  <c r="D49" i="4" s="1"/>
  <c r="D71" i="4"/>
  <c r="E16" i="4"/>
  <c r="D25" i="4"/>
  <c r="D24" i="4" s="1"/>
  <c r="D23" i="4" s="1"/>
  <c r="D62" i="4"/>
  <c r="G13" i="4"/>
  <c r="F13" i="4"/>
  <c r="F50" i="4"/>
  <c r="F49" i="4" s="1"/>
  <c r="G50" i="4"/>
  <c r="G49" i="4" s="1"/>
  <c r="E50" i="4"/>
  <c r="E49" i="4" s="1"/>
  <c r="D41" i="4"/>
  <c r="D40" i="4" s="1"/>
  <c r="D39" i="4" s="1"/>
  <c r="G41" i="4"/>
  <c r="G40" i="4" s="1"/>
  <c r="G39" i="4" s="1"/>
  <c r="F41" i="4"/>
  <c r="F40" i="4" s="1"/>
  <c r="F39" i="4" s="1"/>
  <c r="E41" i="4"/>
  <c r="E40" i="4" s="1"/>
  <c r="E39" i="4" s="1"/>
  <c r="E79" i="4"/>
  <c r="F79" i="4"/>
  <c r="G79" i="4"/>
  <c r="F23" i="3"/>
  <c r="E23" i="3"/>
  <c r="G23" i="3"/>
  <c r="G21" i="3"/>
  <c r="F21" i="3"/>
  <c r="E21" i="3"/>
  <c r="G12" i="4" l="1"/>
  <c r="F16" i="4"/>
  <c r="F12" i="4"/>
  <c r="E12" i="4"/>
  <c r="G16" i="4"/>
  <c r="D12" i="4"/>
  <c r="D10" i="4" s="1"/>
  <c r="D17" i="3"/>
  <c r="F10" i="4"/>
  <c r="F18" i="3"/>
  <c r="F17" i="3" s="1"/>
  <c r="F10" i="3" s="1"/>
  <c r="G10" i="4"/>
  <c r="E18" i="3"/>
  <c r="E17" i="3" s="1"/>
  <c r="G18" i="3"/>
  <c r="G17" i="3" s="1"/>
  <c r="G10" i="3" s="1"/>
  <c r="D10" i="3" l="1"/>
  <c r="E10" i="4"/>
</calcChain>
</file>

<file path=xl/sharedStrings.xml><?xml version="1.0" encoding="utf-8"?>
<sst xmlns="http://schemas.openxmlformats.org/spreadsheetml/2006/main" count="203" uniqueCount="124">
  <si>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</si>
  <si>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</si>
  <si>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</si>
  <si>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</si>
  <si>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</si>
  <si>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</si>
  <si>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</si>
  <si>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</si>
  <si>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</si>
  <si>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</si>
  <si>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</si>
  <si>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</si>
  <si>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</si>
  <si>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</si>
  <si>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2023. gadā</t>
  </si>
  <si>
    <t>Atlīdzība</t>
  </si>
  <si>
    <t>EKK 1100</t>
  </si>
  <si>
    <t xml:space="preserve">Atalgojums </t>
  </si>
  <si>
    <t>EKK 1110</t>
  </si>
  <si>
    <t xml:space="preserve"> Mēnešalga </t>
  </si>
  <si>
    <t>EKK 1140</t>
  </si>
  <si>
    <t xml:space="preserve"> Piemaksas prēmijas un naudas balvas </t>
  </si>
  <si>
    <t>EKK 1200</t>
  </si>
  <si>
    <t>Darba devēja valsts sociālās apdrošināšanas obligātās iemaksas, pabalsti un kompensācijas</t>
  </si>
  <si>
    <t>EKK 1227</t>
  </si>
  <si>
    <t>Darba devēja izdevumi veselības, dzīvības un nelaimes gadījumu apdrošināšanai</t>
  </si>
  <si>
    <t>Preces un pakalpojumi</t>
  </si>
  <si>
    <t>papildu nepieciešamo izdevumu aprēķins</t>
  </si>
  <si>
    <t>budžeta ietvaros plānotais finansējums</t>
  </si>
  <si>
    <t>2024. gadā</t>
  </si>
  <si>
    <t xml:space="preserve">2025. gadā </t>
  </si>
  <si>
    <t>Iekšlietu ministrija</t>
  </si>
  <si>
    <t>Finanšu izlūkošanas dienestam</t>
  </si>
  <si>
    <t>1.2. KOPĀ:</t>
  </si>
  <si>
    <t>1.3. KOPĀ:</t>
  </si>
  <si>
    <t>1.6. KOPĀ:</t>
  </si>
  <si>
    <t>6.3. KOPĀ:</t>
  </si>
  <si>
    <t>6.5. KOPĀ:</t>
  </si>
  <si>
    <t>1.2. Veikt  nacionālo NILLTPF risku novērtējumu.</t>
  </si>
  <si>
    <t>1.3. Nodrošināt likuma subjektu un atbildīgo institūciju izpratni par likuma subjektu darbībai piemītošiem NILLTPF riskiem, informācijas sniegšanu un apmācības.</t>
  </si>
  <si>
    <t>EKK 2231</t>
  </si>
  <si>
    <t>Izdevumi iestādes sabiedrisko aktivitāšu īstenošanai</t>
  </si>
  <si>
    <t>Organizētas Naudas likumu dienas kā izglītojoša kampaņa uzņēmējiem un sabiedrībai, lai vairotu izpratni par ekonomiskajiem un finanšu noziegumiem ar mērķi brīdināt par riskiem tikt iesaistītiem tajos.</t>
  </si>
  <si>
    <t>EKK 2232</t>
  </si>
  <si>
    <t>Izdevumi par profesionālās darbības pakalpojumiem</t>
  </si>
  <si>
    <t>Sabiedriskās domas aptauju / pētījumu veikšana</t>
  </si>
  <si>
    <t>EKK 2120</t>
  </si>
  <si>
    <t>Ārvalstu mācību, darba un dienesta komandējumi, darba braucieni</t>
  </si>
  <si>
    <t>KK 7710</t>
  </si>
  <si>
    <t>Biedra naudas, dalības maksa un iemaksas starptautiskajās institūcijās</t>
  </si>
  <si>
    <t>6.1.(2) KOPĀ:</t>
  </si>
  <si>
    <t>6.1.(3) KOPĀ:</t>
  </si>
  <si>
    <t>Konferences par PF un sankciju apiešanas apkarošanas jautājumiem organizēšana</t>
  </si>
  <si>
    <t>EKK 2235</t>
  </si>
  <si>
    <t>Izdevumi par saņemtajiem mācību pakalpojumiem</t>
  </si>
  <si>
    <t>Apmācības IT jomā</t>
  </si>
  <si>
    <t>Apmācības analītisko IT rīku izmantošanā</t>
  </si>
  <si>
    <t>Vispārējā darbinieku kvalifikācijas celšana</t>
  </si>
  <si>
    <t>Dalība Moneyval organizētajās sēdēs un darba sanāksmēs</t>
  </si>
  <si>
    <t>Dalība Egmont finanšu izlūkošanas vienību grupas sanāksmēs</t>
  </si>
  <si>
    <t>Dalība ES finanšu izlūkošanas dienestu platformā</t>
  </si>
  <si>
    <t>EKK 2250</t>
  </si>
  <si>
    <t>Informācijas tehnoloģiju pakalpojumi</t>
  </si>
  <si>
    <t>FID IT sistēmu uzturēšana, t.sk. ikgadējie maksājumi par IT programmu licenču izmantošanu</t>
  </si>
  <si>
    <t>LVRTC infrastruktūras izmantošana FID informācijas sistēmām</t>
  </si>
  <si>
    <t>EKK 5120</t>
  </si>
  <si>
    <t>Licences, koncesijas un patenti, preču zīmes un līdzīgas tiesības</t>
  </si>
  <si>
    <t>Risinājuma izstrāde par skaidras naudas deklarāciju uz valsts robežas pieejamība FID datu saņemšanas un analīzes sistēmā</t>
  </si>
  <si>
    <t xml:space="preserve">Organizēti semināri likuma subjektiem, kuros skaidroti risku novērtējumu secinājumi.  </t>
  </si>
  <si>
    <t xml:space="preserve">10 finanšu analītiķi, lai nodrošinātu FID NILL novēršanas un apkarošanas darbības. </t>
  </si>
  <si>
    <t>EKK 1210</t>
  </si>
  <si>
    <t xml:space="preserve"> Darba devēja valsts sociālās apdrošināšanas obligātās iemaksas</t>
  </si>
  <si>
    <t>Saskaņā ar aprēķinu: 23,59% no 1110 EKK un 1140 EKK</t>
  </si>
  <si>
    <t>Ar nacionālo risku novērtējumu saistīto dokumentu tulkošana no latviešu valodas uz angļu valodu un no angļu valodas uz latviešu valodu</t>
  </si>
  <si>
    <t xml:space="preserve">Organizēta konference par jauno tehnoloģiju un ar tām saistītajiem NILLTPF riskiem un to pārvaldību   </t>
  </si>
  <si>
    <t>EKK 2239</t>
  </si>
  <si>
    <t>Pārējie neklasificētie pakalpojumi</t>
  </si>
  <si>
    <t>Finanšu izlūkošanas datu analīzes un vizualizācijas risinājuma ikgadēja uzturēšana</t>
  </si>
  <si>
    <t xml:space="preserve">Izstrādāts ceturkšņa NILLTPFN informatīvs izdevums (AML/CFTP Newsletter). </t>
  </si>
  <si>
    <t>FID informācijas sistēmu datu apmaiņas un to uzraudzības risinājumu abonēšana un licenču uzturēšana</t>
  </si>
  <si>
    <t>FID datu apmaiņas risinājumu izstrāde, pilnveidošana un to aizsardzības nepieciešamo programmatūru licenču iegāde</t>
  </si>
  <si>
    <t>FID darbības nodrošināšanai nepieciešamo programmatūru licenču iegāde, risinājumu izstrāde un pilnveidošana</t>
  </si>
  <si>
    <t>Dalības maksa sertificētu naudas atmazgāšanas apkarošanas speciālistu asociācijā</t>
  </si>
  <si>
    <t>Apmācības un pieredzes apmaiņas vizītes noziedzīgi iegūtu līdzekļu legalizācijas novēršanas jomā</t>
  </si>
  <si>
    <t xml:space="preserve">2023.gadā un turpmāk - 
2 200 EUR × 12 mēn. x 3 amata vietas + 
1 750 EUR x 12 mēn. x 7 amata vieta </t>
  </si>
  <si>
    <t>budžeta programma  43.00.00 “Finanšu izlūkošanas dienesta darbība”</t>
  </si>
  <si>
    <t>budžeta programma 43.00.00 “Finanšu izlūkošanas dienesta darbība”</t>
  </si>
  <si>
    <t>1.tabula</t>
  </si>
  <si>
    <t>2.tabula</t>
  </si>
  <si>
    <t xml:space="preserve">FID datu aizsardzības un integritātes risinājumu abonēšana un licenču uzturēšana </t>
  </si>
  <si>
    <t>Dalība FATF, OECD WGB, Europol sanāksmes</t>
  </si>
  <si>
    <t>Apmācības un pieredzes apmaiņas vizītes analītisko IT risinājumu izmantošanā</t>
  </si>
  <si>
    <t>Apmācības un pieredzes apmaiņas vizītes  stratēģiskās analīzes kapacitātes stiprināšanai</t>
  </si>
  <si>
    <t>6.1.(1a) KOPĀ:</t>
  </si>
  <si>
    <t>Saskaņā ar 2022.gada 19.maija  grozījumiem Valsts un pašvaldību institūciju amatpersonu un darbinieku atlīdzības likumā (turpmāk - grozījumi Atlīdzības likumā) 13.6. pantā (stājas spēkā 13.06.2022.) Finanšu izlūkošanas dienesta amatpersonu (darbinieku) mēnešalga nedrīkst pārsniegt finanšu un apdrošināšanas jomas bāzes mēnešalgas apmēru (4. panta desmitā daļa), kam piemērots koeficients 4,95. Savukārt, no 2019.gada 1.janvāra (gandrīz 3,5 gadi) šīs koeficients tika noteikt 4,05 apmērā. Ņemot vēra, ka FID konkurē ar finanšu un apdrošināšanas jomas komersantiem, tirgus tendencēm atbilstošā atalģojuma politika ar nepieciešamajiem finanšu resursiem ir svarīgs priekšnosacījums augstu kvalificētu personālu piesaistei un noturēšanai. Kopējais atalgojums aprēķināts gan priekšnieka (pāskatot arī finanšu un apdrošināšanas jomas bāzes mēnešalgu no 2019.  uz 2023.gada vērtībām), gan pārējo amatpersonu (darbinieku) algām.
Papildus līdzeklu pieprasījums nav saistīts ar jauno atlīdzības reformu, bet ar deputāta iesniegto un atbalstīto priekšlikumu FID kā neatkarīgas iestādes atalgojuma koeficienta izlīdzināšanu ar Finanšu un kapitāla tirgus komisiju līdz 4,95.</t>
  </si>
  <si>
    <t>FID priekšnieka alga no 2019.gada 1.janvāra - Finanšu un apdrošināšanas jomas bāzes mēnešalga 2019.gadā 1921 EUR x 4,05 = 7 780 EUR. Atalgojums gadā 93 360 EUR.
FID priekšnieka alga no 2022.gada 16.jūnija - Finanšu un apdrošināšanas jomas bāzes mēnešalga 2023.gadā 2187,08 EUR x 4,95 = 10 826 EUR. Atalgojums gadā 129 912 EUR.
Pieaugums gadā 129 912 EUR - 93 360 EUR = 36 552 EUR (+39 %)</t>
  </si>
  <si>
    <t xml:space="preserve">Finansējuma palielināšana atlīdzībai FID priekšniekam, nodrošinot grozījumu Valsts un pašvaldību institūciju amatpersonu un darbinieku atlīdzības likumā izpildi </t>
  </si>
  <si>
    <t>Saskaņā ar aprēķinu: 23,59% no 1110 EKK</t>
  </si>
  <si>
    <t>6.1.(1b) KOPĀ:</t>
  </si>
  <si>
    <t>6.1.(4) KOPĀ:</t>
  </si>
  <si>
    <t>EKK 2200</t>
  </si>
  <si>
    <t>Pakalpojumi</t>
  </si>
  <si>
    <t xml:space="preserve">Finansējuma palielināšana atlīdzībai pārējiem FID nodarbinātajiem, nodrošinot grozījumu Valsts un pašvaldību institūciju amatpersonu un darbinieku atlīdzības likumā izpildi </t>
  </si>
  <si>
    <t>Virtuālo aktīvu uzraudzības IT analītikas rīks (piemēram Chainalysis). Provizoriskā licences ar nepieciešamo funkcionālitāti abonešanas maksa gadam 102 000 EUR.</t>
  </si>
  <si>
    <t>6.1. Stiprināt FID kapacitāti stratēģiskās un operacionālās analīzes jomā. 
6.1. 4. Iegādāta vai abonēta virtuālo aktīvu izmeklēšanas programmatūra, lai būtu iespējams efektīvi izsekot noziedzīgas plūsmas virtuālo aktīvu vidē, kā arī atbalstīt VID, KNAB un VP (un nepieciešamības gadījumā citas TAI) tiem normatīvajos aktos noteikto pienākumu izpildē, ciktāl tie ir saistīti ar virtuālo aktīvu darījumu izsekošanu.</t>
  </si>
  <si>
    <t>1.6. Veidot vienotu izpratni (nacionāli un starptautiski) par situāciju NILLTPFN jomā. Uzlabot Latvijas finanšu sektora starptautisko reputāciju. 
1.6.2. Izstrādāts ceturkšņa NILLTPFN informatīvs izdevums (AML/CFTP Newsletter).</t>
  </si>
  <si>
    <t>6.1. Stiprināt FID kapacitāti stratēģiskās un operacionālās analīzes jomā.
6.1.2. Nodrošināta pastāvīga FID darbinieku apmācība un kvalifikācijas celšana.</t>
  </si>
  <si>
    <t>6.1. Stiprināt FID kapacitāti stratēģiskās un operacionālās analīzes jomā. 
6.1.3. Nodrošināta FID datu analīzes risinājumu modernizācija un pieejamība, veikta FID sistēmu savlaicīga atjaunošana un pilnveide, papildināti FID digitālie informācijas resursi un datu apmaiņas kanāli, nodrošināt finanšu izlūkošanas datu un resursu integritāti.</t>
  </si>
  <si>
    <t>6.3. Pilnveidot FID datu saņemšanas un analīzes, tostarp goAML, sistēmu, nodrošinot nepieciešamo datu iegūšanu un analīzi automatizētā veidā.
6.3.3. Nodrošināta skaidras naudas deklarāciju uz valsts robežas pieejamība FID datu saņemšanas un analīzes sistēmā. 
6.3.4. Regulāri veikti nepieciešamie uzlabojumi finanšu izlūkošanas datu analīzes un vizualizācijas risinājumā.</t>
  </si>
  <si>
    <t>11.3. Stiprināt Latvijas kā valsts, kas veiksmīgi stiprinājusi finanšu sektoru krīzes situācijā, starptautisko reputāciju.</t>
  </si>
  <si>
    <t xml:space="preserve">6.1. Stiprināt FID kapacitāti stratēģiskās un operacionālās analīzes jomā. 
6.1.(1b) Palielināts kopējais FID finansējums atlīdzībai, nodrošinot grozījumu Valsts un pašvaldību institūciju amatpersonu un darbinieku atlīdzības likumā izpildi. </t>
  </si>
  <si>
    <t>2. pielikums 
pasākumu plānam noziedzīgi iegūtu līdzekļu legalizācijas, terorisma un proliferācijas finansēšanas novēršanai laikposmam no 2023. līdz 2025. gadam</t>
  </si>
  <si>
    <t xml:space="preserve"> 2.pielikums 
pasākumu plānam noziedzīgi iegūtu līdzekļu legalizācijas, terorisma un proliferācijas finansēšanas novēršanai laikposmam no 2023. līdz 2025. gadam</t>
  </si>
  <si>
    <t>1.7. KOPĀ:</t>
  </si>
  <si>
    <t>1.7. Veikt sabiedriskās domas aptauju / pētījumu, lai noskaidrotu atsevišķu mērķa grupu zināšanas un redzējumu par valstī īstenotajiem NILLTPF novēršanas pasākumiem un noteiktajām prasībām, kā arī par to piemērošanas efektivitāti.</t>
  </si>
  <si>
    <t>2.5. Nodrošināt FID pārstāvību Egmont grupas organizētajās sanāksmēs, FATF, MONEYVAL, OECD WGB, Europol kā arī ES finanšu izlūkošanas vienību platformā.</t>
  </si>
  <si>
    <t>2.5. KOPĀ:</t>
  </si>
  <si>
    <t xml:space="preserve">6.5. Veikt regulārus pasākumus FID digitālo informācijas resursu un datu apmaiņas kanālu aizsardzības nodrošināšanai. 
6.5.1. Ieviests un pastāvīgi attīstīts datu bāzes drošības risinājums datu konfidencialitātes, integritātes un pieejamības nodrošināšanai FID datu saņemšanas un analīzes sistēmā. 
6.5.2. Stiprināts datu apmaiņas kanālu aizsardzības risinājums, izveidots un pastāvīgi attīstīts risinājums kritisko resursu uzraudzībai un integritātes nodrošināšanai. </t>
  </si>
  <si>
    <t>11.3. KOPĀ:</t>
  </si>
  <si>
    <t>FID amatalgas noteiktas saskaņā ar Valsts un pašvaldību institūciju amatpersonu un darbinieku atlīdzības likuma 4. panta piecpadsmito daļu un 13.6 pantu. Aprēķinā izmantotas attiecīgo amata pozīciju vidējās amatalgas FID, proti darījumu analītiķu alga 2200 EUR apmērā, jaunākā darījumu analītika alga 1 750 EUR apmērā.</t>
  </si>
  <si>
    <t xml:space="preserve">2023. gadā un turpmāk - 
 2 200 EUR x 75 % novērtēšanas prēmija  x 3 amata vietas +
 1 750 EUR x 75 % novērtēšanas prēmija  x 7 amata vieta </t>
  </si>
  <si>
    <t xml:space="preserve">Kopējais apstiprināts FID amatpersonu (darbinieku) skaits 2023.gadā un turpmāk 62, atalgojums gadā 2 085 650 EUR. 
Pārējo FID amatpersonu (darbinieku) skaits 61, atalgojums gadā  2 085 650 - 93 360 (priekšnieka alga) = 1 992 290 EUR. Grozījumi Atlīdzības likumā koeficientu pieaigums  4,95 (pēc grozījumiem) / 4,05 (pirms grozījumiem) = 1,22222. Jaunais gada atalgojuma apmērs ar ietekmi no izmaiņām formulas noteikšanas principos 1 992 290 EUR * 1,22222 = 2 435 017 EUR.
Pieaugums ar 2024.gadu 2 435 017 - 1 992 290 = 442 727 EUR gadā (+22%).
</t>
  </si>
  <si>
    <t xml:space="preserve">2023. gadā un turpmāk 
426,86 EUR veselības apdrošināšana   x 10 amata vietas
</t>
  </si>
  <si>
    <t>6.1. Stiprināt FID kapacitāti stratēģiskās un operacionālās analīzes jomā. 
6.1.(1a) Ar 2023. gadu nodrošinātas papildu 10 amata vietas FID funkciju efektīvai izpildei, stratēģiskās un operacionālās analīzes stiprināšanai.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</si>
</sst>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21" x14ac:knownFonts="1">
    <font>
      <sz val="11"/>
      <color theme="1"/>
      <name val="Calibri"/>
      <family val="2"/>
      <scheme val="minor"/>
    </font>
    <font>
      <b/>
      <sz val="12"/>
      <color theme="1"/>
      <name val="Times New Roman"/>
      <family val="1"/>
      <charset val="186"/>
    </font>
    <font>
      <sz val="12"/>
      <color theme="1"/>
      <name val="Times New Roman"/>
      <family val="1"/>
      <charset val="186"/>
    </font>
    <font>
      <sz val="8"/>
      <color theme="1"/>
      <name val="Times New Roman"/>
      <family val="1"/>
      <charset val="186"/>
    </font>
    <font>
      <b/>
      <sz val="8"/>
      <color theme="1"/>
      <name val="Times New Roman"/>
      <family val="1"/>
      <charset val="186"/>
    </font>
    <font>
      <b/>
      <sz val="8"/>
      <color rgb="FFFF0000"/>
      <name val="Times New Roman"/>
      <family val="1"/>
      <charset val="186"/>
    </font>
    <font>
      <sz val="11"/>
      <color theme="1"/>
      <name val="Times New Roman"/>
      <family val="1"/>
      <charset val="186"/>
    </font>
    <font>
      <b/>
      <sz val="8"/>
      <color theme="1"/>
      <name val="Times New Roman"/>
      <family val="1"/>
    </font>
    <font>
      <sz val="11"/>
      <color theme="1"/>
      <name val="Times New Roman"/>
      <family val="1"/>
    </font>
    <font>
      <sz val="8"/>
      <color theme="1"/>
      <name val="Times New Roman"/>
      <family val="1"/>
    </font>
    <font>
      <sz val="9"/>
      <color theme="1"/>
      <name val="Times New Roman"/>
      <family val="1"/>
    </font>
    <font>
      <b/>
      <sz val="11"/>
      <color theme="1"/>
      <name val="Calibri"/>
      <family val="2"/>
      <charset val="186"/>
      <scheme val="minor"/>
    </font>
    <font>
      <b/>
      <sz val="9"/>
      <color theme="1"/>
      <name val="Times New Roman"/>
      <family val="1"/>
    </font>
    <font>
      <b/>
      <sz val="9"/>
      <color theme="1"/>
      <name val="Times New Roman"/>
      <family val="1"/>
      <charset val="186"/>
    </font>
    <font>
      <sz val="11"/>
      <color theme="1"/>
      <name val="Calibri"/>
      <family val="2"/>
      <scheme val="minor"/>
    </font>
    <font>
      <sz val="10"/>
      <name val="Arial"/>
      <family val="2"/>
      <charset val="186"/>
    </font>
    <font>
      <sz val="8"/>
      <name val="Times New Roman"/>
      <family val="1"/>
      <charset val="186"/>
    </font>
    <font>
      <sz val="11"/>
      <name val="Calibri"/>
      <family val="2"/>
      <scheme val="minor"/>
    </font>
    <font>
      <b/>
      <sz val="8"/>
      <name val="Times New Roman"/>
      <family val="1"/>
      <charset val="186"/>
    </font>
    <font>
      <sz val="9"/>
      <name val="Times New Roman"/>
      <family val="1"/>
      <charset val="186"/>
    </font>
    <font>
      <sz val="10"/>
      <color theme="1"/>
      <name val="Times New Roman"/>
      <family val="1"/>
    </font>
  </fonts>
  <fills count="8">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s>
  <borders count="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3">
    <xf numFmtId="0" fontId="0" fillId="0" borderId="0"/>
    <xf numFmtId="43" fontId="14" fillId="0" borderId="0" applyFont="0" applyFill="0" applyBorder="0" applyAlignment="0" applyProtection="0"/>
    <xf numFmtId="0" fontId="15" fillId="0" borderId="0"/>
  </cellStyleXfs>
  <cellXfs count="96">
    <xf numFmtId="0" fontId="0" fillId="0" borderId="0" xfId="0"/>
    <xf numFmtId="0" fontId="6" fillId="0" borderId="0" xfId="0" applyFont="1"/>
    <xf numFmtId="0" fontId="6" fillId="0" borderId="0" xfId="0" applyFont="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xf>
    <xf numFmtId="3" fontId="4" fillId="2" borderId="1" xfId="0" applyNumberFormat="1" applyFont="1" applyFill="1" applyBorder="1" applyAlignment="1">
      <alignment horizontal="right" vertical="center"/>
    </xf>
    <xf numFmtId="0" fontId="5"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3" fillId="3" borderId="1" xfId="0" applyFont="1" applyFill="1" applyBorder="1" applyAlignment="1">
      <alignment vertical="center" wrapText="1"/>
    </xf>
    <xf numFmtId="3" fontId="4" fillId="3" borderId="1" xfId="0" applyNumberFormat="1" applyFont="1" applyFill="1" applyBorder="1" applyAlignment="1">
      <alignment horizontal="right" vertical="center"/>
    </xf>
    <xf numFmtId="0" fontId="3" fillId="3" borderId="1" xfId="0" applyFont="1" applyFill="1" applyBorder="1" applyAlignment="1">
      <alignment vertical="center"/>
    </xf>
    <xf numFmtId="0" fontId="4" fillId="3" borderId="1" xfId="0" applyFont="1" applyFill="1" applyBorder="1" applyAlignment="1">
      <alignment vertical="center" wrapText="1"/>
    </xf>
    <xf numFmtId="0" fontId="3" fillId="0" borderId="1" xfId="0" applyFont="1" applyBorder="1" applyAlignment="1">
      <alignment vertical="center" wrapText="1"/>
    </xf>
    <xf numFmtId="3" fontId="4" fillId="0" borderId="1" xfId="0" applyNumberFormat="1" applyFont="1" applyBorder="1" applyAlignment="1">
      <alignment horizontal="right" vertical="center"/>
    </xf>
    <xf numFmtId="0" fontId="3" fillId="0" borderId="1" xfId="0" applyFont="1" applyBorder="1" applyAlignment="1">
      <alignment horizontal="justify" vertical="center" wrapText="1"/>
    </xf>
    <xf numFmtId="0" fontId="0" fillId="0" borderId="1" xfId="0" applyBorder="1"/>
    <xf numFmtId="0" fontId="4" fillId="3" borderId="1"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Border="1" applyAlignment="1">
      <alignment horizontal="righ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vertical="center" wrapText="1"/>
    </xf>
    <xf numFmtId="0" fontId="5" fillId="4" borderId="1" xfId="0" applyFont="1" applyFill="1" applyBorder="1" applyAlignment="1">
      <alignment horizontal="center" vertical="center" wrapText="1"/>
    </xf>
    <xf numFmtId="3" fontId="3" fillId="2" borderId="1" xfId="0" applyNumberFormat="1" applyFont="1" applyFill="1" applyBorder="1" applyAlignment="1">
      <alignment vertical="center" wrapText="1"/>
    </xf>
    <xf numFmtId="3" fontId="5" fillId="3" borderId="1" xfId="0" applyNumberFormat="1" applyFont="1" applyFill="1" applyBorder="1" applyAlignment="1">
      <alignment horizontal="right" vertical="center"/>
    </xf>
    <xf numFmtId="3" fontId="5" fillId="0" borderId="1" xfId="0" applyNumberFormat="1" applyFont="1" applyBorder="1" applyAlignment="1">
      <alignment horizontal="right" vertical="center"/>
    </xf>
    <xf numFmtId="3" fontId="3" fillId="0" borderId="1" xfId="0" applyNumberFormat="1" applyFont="1" applyBorder="1" applyAlignment="1">
      <alignment horizontal="right" vertical="center"/>
    </xf>
    <xf numFmtId="3" fontId="0" fillId="0" borderId="1" xfId="0" applyNumberFormat="1" applyBorder="1"/>
    <xf numFmtId="3" fontId="0" fillId="0" borderId="0" xfId="0" applyNumberFormat="1"/>
    <xf numFmtId="0" fontId="4" fillId="0" borderId="1" xfId="0" applyFont="1" applyBorder="1" applyAlignment="1">
      <alignment vertical="center" wrapText="1"/>
    </xf>
    <xf numFmtId="0" fontId="8" fillId="0" borderId="0" xfId="0" applyFont="1"/>
    <xf numFmtId="3" fontId="7" fillId="4" borderId="1" xfId="0" applyNumberFormat="1" applyFont="1" applyFill="1" applyBorder="1" applyAlignment="1">
      <alignment horizontal="center" vertical="center"/>
    </xf>
    <xf numFmtId="3" fontId="7" fillId="4" borderId="1" xfId="0" applyNumberFormat="1" applyFont="1" applyFill="1" applyBorder="1" applyAlignment="1">
      <alignment horizontal="right" vertical="center"/>
    </xf>
    <xf numFmtId="3" fontId="7" fillId="4" borderId="1" xfId="0" applyNumberFormat="1" applyFont="1" applyFill="1" applyBorder="1" applyAlignment="1">
      <alignment horizontal="center" vertical="center" wrapText="1"/>
    </xf>
    <xf numFmtId="0" fontId="8" fillId="0" borderId="1" xfId="0" applyFont="1" applyBorder="1"/>
    <xf numFmtId="0" fontId="7" fillId="0" borderId="1" xfId="0" applyFont="1" applyFill="1" applyBorder="1" applyAlignment="1">
      <alignment vertical="center" wrapText="1"/>
    </xf>
    <xf numFmtId="0" fontId="3" fillId="0" borderId="4" xfId="0" applyFont="1" applyFill="1" applyBorder="1" applyAlignment="1">
      <alignment vertical="center" wrapText="1"/>
    </xf>
    <xf numFmtId="0" fontId="0" fillId="0" borderId="5" xfId="0" applyBorder="1"/>
    <xf numFmtId="0" fontId="4" fillId="5" borderId="1" xfId="0" applyFont="1" applyFill="1" applyBorder="1" applyAlignment="1">
      <alignment vertical="center" wrapText="1"/>
    </xf>
    <xf numFmtId="0" fontId="4" fillId="5" borderId="1" xfId="0" applyFont="1" applyFill="1" applyBorder="1" applyAlignment="1">
      <alignment horizontal="center" vertical="center" wrapText="1"/>
    </xf>
    <xf numFmtId="0" fontId="0" fillId="5" borderId="1" xfId="0" applyFill="1" applyBorder="1"/>
    <xf numFmtId="3" fontId="9" fillId="0" borderId="1" xfId="0" applyNumberFormat="1" applyFont="1" applyBorder="1" applyAlignment="1">
      <alignment horizontal="right" vertical="center" wrapText="1"/>
    </xf>
    <xf numFmtId="3" fontId="9" fillId="0" borderId="1" xfId="0" applyNumberFormat="1" applyFont="1" applyBorder="1" applyAlignment="1">
      <alignment horizontal="right" vertical="center"/>
    </xf>
    <xf numFmtId="0" fontId="9" fillId="0" borderId="1" xfId="0" applyFont="1" applyBorder="1" applyAlignment="1">
      <alignment vertical="center" wrapText="1"/>
    </xf>
    <xf numFmtId="3" fontId="8" fillId="0" borderId="0" xfId="0" applyNumberFormat="1" applyFont="1"/>
    <xf numFmtId="3" fontId="12" fillId="5" borderId="1" xfId="0" applyNumberFormat="1" applyFont="1" applyFill="1" applyBorder="1"/>
    <xf numFmtId="3" fontId="10" fillId="0" borderId="1" xfId="0" applyNumberFormat="1" applyFont="1" applyBorder="1"/>
    <xf numFmtId="0" fontId="4" fillId="0" borderId="1" xfId="0" applyFont="1" applyFill="1" applyBorder="1" applyAlignment="1">
      <alignment vertical="center" wrapText="1"/>
    </xf>
    <xf numFmtId="0" fontId="11" fillId="0" borderId="1" xfId="0" applyFont="1" applyBorder="1"/>
    <xf numFmtId="3" fontId="13" fillId="0" borderId="1" xfId="0" applyNumberFormat="1" applyFont="1" applyBorder="1"/>
    <xf numFmtId="0" fontId="4" fillId="0" borderId="4" xfId="0" applyFont="1" applyFill="1" applyBorder="1" applyAlignment="1">
      <alignment vertical="center" wrapText="1"/>
    </xf>
    <xf numFmtId="0" fontId="11" fillId="0" borderId="5" xfId="0" applyFont="1" applyBorder="1"/>
    <xf numFmtId="3" fontId="7" fillId="0" borderId="1" xfId="0" applyNumberFormat="1" applyFont="1" applyFill="1" applyBorder="1" applyAlignment="1">
      <alignment vertical="center" wrapText="1"/>
    </xf>
    <xf numFmtId="3" fontId="3" fillId="0" borderId="1" xfId="0" applyNumberFormat="1" applyFont="1" applyFill="1" applyBorder="1" applyAlignment="1">
      <alignment vertical="center" wrapText="1"/>
    </xf>
    <xf numFmtId="3" fontId="12" fillId="5" borderId="1" xfId="0" applyNumberFormat="1" applyFont="1" applyFill="1" applyBorder="1" applyAlignment="1">
      <alignment vertical="center"/>
    </xf>
    <xf numFmtId="3" fontId="10" fillId="0" borderId="1" xfId="0" applyNumberFormat="1" applyFont="1" applyBorder="1" applyAlignment="1">
      <alignment vertical="center"/>
    </xf>
    <xf numFmtId="3" fontId="10" fillId="5" borderId="1" xfId="0" applyNumberFormat="1" applyFont="1" applyFill="1" applyBorder="1" applyAlignment="1">
      <alignment vertical="center"/>
    </xf>
    <xf numFmtId="3" fontId="13" fillId="0" borderId="1" xfId="0" applyNumberFormat="1" applyFont="1" applyBorder="1" applyAlignment="1">
      <alignment vertical="center"/>
    </xf>
    <xf numFmtId="0" fontId="4" fillId="4" borderId="1" xfId="0" applyFont="1" applyFill="1" applyBorder="1" applyAlignment="1">
      <alignment wrapText="1"/>
    </xf>
    <xf numFmtId="0" fontId="8" fillId="0" borderId="1" xfId="0" applyFont="1" applyBorder="1" applyAlignment="1">
      <alignment vertical="center"/>
    </xf>
    <xf numFmtId="3" fontId="10" fillId="5" borderId="1" xfId="0" applyNumberFormat="1" applyFont="1" applyFill="1" applyBorder="1" applyAlignment="1"/>
    <xf numFmtId="3" fontId="10" fillId="0" borderId="1" xfId="0" applyNumberFormat="1" applyFont="1" applyBorder="1" applyAlignment="1"/>
    <xf numFmtId="3" fontId="7" fillId="4" borderId="1" xfId="0" applyNumberFormat="1" applyFont="1" applyFill="1" applyBorder="1" applyAlignment="1">
      <alignment horizontal="center" wrapText="1"/>
    </xf>
    <xf numFmtId="3" fontId="12" fillId="0" borderId="1" xfId="0" applyNumberFormat="1" applyFont="1" applyBorder="1" applyAlignment="1">
      <alignment vertical="center"/>
    </xf>
    <xf numFmtId="0" fontId="8" fillId="5" borderId="1" xfId="0" applyFont="1" applyFill="1" applyBorder="1"/>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3" fontId="4" fillId="6" borderId="1" xfId="0" applyNumberFormat="1" applyFont="1" applyFill="1" applyBorder="1" applyAlignment="1">
      <alignment horizontal="center" vertical="center" wrapText="1"/>
    </xf>
    <xf numFmtId="0" fontId="8" fillId="0" borderId="0" xfId="0" applyFont="1" applyAlignment="1">
      <alignment horizontal="right" vertical="center" wrapText="1"/>
    </xf>
    <xf numFmtId="0" fontId="17" fillId="0" borderId="1" xfId="0" applyFont="1" applyBorder="1"/>
    <xf numFmtId="0" fontId="16" fillId="0" borderId="1" xfId="0" applyFont="1" applyBorder="1" applyAlignment="1">
      <alignment vertical="center" wrapText="1"/>
    </xf>
    <xf numFmtId="0" fontId="18" fillId="3" borderId="1" xfId="0" applyFont="1" applyFill="1" applyBorder="1" applyAlignment="1">
      <alignment vertical="center" wrapText="1"/>
    </xf>
    <xf numFmtId="0" fontId="16" fillId="0" borderId="1" xfId="0" applyFont="1" applyBorder="1" applyAlignment="1">
      <alignment horizontal="left" vertical="center" wrapText="1"/>
    </xf>
    <xf numFmtId="0" fontId="18" fillId="3" borderId="1" xfId="0" applyFont="1" applyFill="1" applyBorder="1" applyAlignment="1">
      <alignment horizontal="center" vertical="center" wrapText="1"/>
    </xf>
    <xf numFmtId="0" fontId="16" fillId="0" borderId="1" xfId="0" applyFont="1" applyBorder="1" applyAlignment="1">
      <alignment horizontal="right" vertical="center" wrapText="1"/>
    </xf>
    <xf numFmtId="0" fontId="19" fillId="0" borderId="1" xfId="0" applyFont="1" applyBorder="1" applyAlignment="1">
      <alignment vertical="top" wrapText="1"/>
    </xf>
    <xf numFmtId="0" fontId="6" fillId="0" borderId="0" xfId="0" applyFont="1" applyAlignment="1">
      <alignment horizontal="right" vertical="center" wrapText="1"/>
    </xf>
    <xf numFmtId="0" fontId="2" fillId="0" borderId="0" xfId="0" applyFont="1" applyAlignment="1">
      <alignment horizontal="center" vertical="center"/>
    </xf>
    <xf numFmtId="0" fontId="4" fillId="7" borderId="1" xfId="0" applyFont="1" applyFill="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3" fontId="9" fillId="0" borderId="2" xfId="0" applyNumberFormat="1" applyFont="1" applyBorder="1" applyAlignment="1">
      <alignment horizontal="center" vertical="center" wrapText="1"/>
    </xf>
    <xf numFmtId="3" fontId="9" fillId="0" borderId="3" xfId="0" applyNumberFormat="1"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vertical="center"/>
    </xf>
    <xf numFmtId="0" fontId="20" fillId="0" borderId="0" xfId="0" applyFont="1" applyAlignment="1">
      <alignment horizontal="right" vertical="center" wrapText="1"/>
    </xf>
    <xf numFmtId="0" fontId="6" fillId="0" borderId="0" xfId="0" applyFont="1" applyAlignment="1">
      <alignment horizontal="center"/>
    </xf>
    <xf numFmtId="3"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3" fontId="7" fillId="0" borderId="2" xfId="0" applyNumberFormat="1" applyFont="1" applyBorder="1" applyAlignment="1">
      <alignment horizontal="center" vertical="center"/>
    </xf>
    <xf numFmtId="3" fontId="7" fillId="0" borderId="3" xfId="0" applyNumberFormat="1" applyFont="1" applyBorder="1" applyAlignment="1">
      <alignment horizontal="center" vertical="center"/>
    </xf>
    <xf numFmtId="0" fontId="7" fillId="7" borderId="1" xfId="0" applyFont="1" applyFill="1" applyBorder="1" applyAlignment="1">
      <alignment vertical="center" wrapText="1"/>
    </xf>
  </cellXfs>
  <cellStyles count="3">
    <cellStyle name="Comma 2" xfId="1"/>
    <cellStyle name="Normal" xfId="0" builtinId="0"/>
    <cellStyle name="Normal 2 10"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9"/>
  <sheetViews>
    <sheetView tabSelected="1" zoomScale="98" zoomScaleNormal="98" zoomScaleSheetLayoutView="85" workbookViewId="0">
      <selection activeCell="J8" sqref="J8"/>
    </sheetView>
  </sheetViews>
  <sheetFormatPr defaultRowHeight="14.5" x14ac:dyDescent="0.35"/>
  <cols>
    <col min="2" max="2" width="17.7265625" customWidth="1"/>
    <col min="3" max="3" width="25.26953125" customWidth="1"/>
    <col min="7" max="7" width="10.7265625" customWidth="1"/>
    <col min="8" max="8" width="21.1796875" customWidth="1"/>
  </cols>
  <sheetData>
    <row r="1" spans="1:8" ht="63.75" customHeight="1" x14ac:dyDescent="0.35">
      <c r="E1" s="77" t="s">
        <v>112</v>
      </c>
      <c r="F1" s="77"/>
      <c r="G1" s="77"/>
      <c r="H1" s="77"/>
    </row>
    <row r="2" spans="1:8" ht="21" customHeight="1" x14ac:dyDescent="0.35">
      <c r="A2" s="77" t="s">
        <v>87</v>
      </c>
      <c r="B2" s="77"/>
      <c r="C2" s="77"/>
      <c r="D2" s="77"/>
      <c r="E2" s="77"/>
      <c r="F2" s="77"/>
      <c r="G2" s="77"/>
      <c r="H2" s="77"/>
    </row>
    <row r="3" spans="1:8" s="1" customFormat="1" ht="15.5" x14ac:dyDescent="0.35">
      <c r="A3" s="86" t="s">
        <v>31</v>
      </c>
      <c r="B3" s="86"/>
      <c r="C3" s="86"/>
      <c r="D3" s="86"/>
      <c r="E3" s="86"/>
      <c r="F3" s="86"/>
      <c r="G3" s="86"/>
      <c r="H3" s="86"/>
    </row>
    <row r="4" spans="1:8" ht="14.5" customHeight="1" x14ac:dyDescent="0.35">
      <c r="A4" s="87" t="s">
        <v>32</v>
      </c>
      <c r="B4" s="87"/>
      <c r="C4" s="87"/>
      <c r="D4" s="87"/>
      <c r="E4" s="87"/>
      <c r="F4" s="87"/>
      <c r="G4" s="87"/>
      <c r="H4" s="87"/>
    </row>
    <row r="5" spans="1:8" ht="14.5" customHeight="1" x14ac:dyDescent="0.35">
      <c r="A5" s="78" t="s">
        <v>85</v>
      </c>
      <c r="B5" s="78"/>
      <c r="C5" s="78"/>
      <c r="D5" s="78"/>
      <c r="E5" s="78"/>
      <c r="F5" s="78"/>
      <c r="G5" s="78"/>
      <c r="H5" s="78"/>
    </row>
    <row r="6" spans="1:8" ht="14.5" customHeight="1" x14ac:dyDescent="0.35">
      <c r="A6" s="87" t="s">
        <v>27</v>
      </c>
      <c r="B6" s="87"/>
      <c r="C6" s="87"/>
      <c r="D6" s="87"/>
      <c r="E6" s="87"/>
      <c r="F6" s="87"/>
      <c r="G6" s="87"/>
      <c r="H6" s="87"/>
    </row>
    <row r="7" spans="1:8" s="1" customFormat="1" ht="14" x14ac:dyDescent="0.3"/>
    <row r="8" spans="1:8" s="1" customFormat="1" ht="14" x14ac:dyDescent="0.3">
      <c r="A8" s="81" t="s">
        <v>0</v>
      </c>
      <c r="B8" s="80" t="s">
        <v>1</v>
      </c>
      <c r="C8" s="80" t="s">
        <v>2</v>
      </c>
      <c r="D8" s="82" t="s">
        <v>14</v>
      </c>
      <c r="E8" s="81" t="s">
        <v>29</v>
      </c>
      <c r="F8" s="81" t="s">
        <v>30</v>
      </c>
      <c r="G8" s="80" t="s">
        <v>3</v>
      </c>
      <c r="H8" s="80" t="s">
        <v>4</v>
      </c>
    </row>
    <row r="9" spans="1:8" s="1" customFormat="1" ht="14" x14ac:dyDescent="0.3">
      <c r="A9" s="81"/>
      <c r="B9" s="80"/>
      <c r="C9" s="80"/>
      <c r="D9" s="83"/>
      <c r="E9" s="81"/>
      <c r="F9" s="81"/>
      <c r="G9" s="80"/>
      <c r="H9" s="80"/>
    </row>
    <row r="10" spans="1:8" s="1" customFormat="1" ht="14" x14ac:dyDescent="0.3">
      <c r="A10" s="3"/>
      <c r="B10" s="4" t="s">
        <v>5</v>
      </c>
      <c r="C10" s="24"/>
      <c r="D10" s="5">
        <f>D11+D12+D13+D14</f>
        <v>448477.5</v>
      </c>
      <c r="E10" s="5">
        <f>E11+E12+E13+E14</f>
        <v>995643.5</v>
      </c>
      <c r="F10" s="5">
        <f t="shared" ref="E10:G10" si="0">F11+F12+F13+F14</f>
        <v>995643.5</v>
      </c>
      <c r="G10" s="5">
        <f t="shared" si="0"/>
        <v>995643.5</v>
      </c>
      <c r="H10" s="6"/>
    </row>
    <row r="11" spans="1:8" s="1" customFormat="1" ht="14" x14ac:dyDescent="0.3">
      <c r="A11" s="3" t="s">
        <v>6</v>
      </c>
      <c r="B11" s="4" t="s">
        <v>7</v>
      </c>
      <c r="C11" s="24"/>
      <c r="D11" s="5">
        <f>D17+D28</f>
        <v>346477.5</v>
      </c>
      <c r="E11" s="5">
        <f t="shared" ref="E11:G11" si="1">E17+E28</f>
        <v>893643.5</v>
      </c>
      <c r="F11" s="5">
        <f t="shared" si="1"/>
        <v>893643.5</v>
      </c>
      <c r="G11" s="5">
        <f t="shared" si="1"/>
        <v>893643.5</v>
      </c>
      <c r="H11" s="6"/>
    </row>
    <row r="12" spans="1:8" s="1" customFormat="1" ht="16.5" customHeight="1" x14ac:dyDescent="0.3">
      <c r="A12" s="3" t="s">
        <v>8</v>
      </c>
      <c r="B12" s="4" t="s">
        <v>9</v>
      </c>
      <c r="C12" s="24"/>
      <c r="D12" s="5">
        <f>D38</f>
        <v>102000</v>
      </c>
      <c r="E12" s="5">
        <f t="shared" ref="E12:G12" si="2">E38</f>
        <v>102000</v>
      </c>
      <c r="F12" s="5">
        <f t="shared" si="2"/>
        <v>102000</v>
      </c>
      <c r="G12" s="5">
        <f t="shared" si="2"/>
        <v>102000</v>
      </c>
      <c r="H12" s="6"/>
    </row>
    <row r="13" spans="1:8" s="1" customFormat="1" ht="17.25" customHeight="1" x14ac:dyDescent="0.3">
      <c r="A13" s="3" t="s">
        <v>10</v>
      </c>
      <c r="B13" s="4" t="s">
        <v>11</v>
      </c>
      <c r="C13" s="24"/>
      <c r="D13" s="5">
        <v>0</v>
      </c>
      <c r="E13" s="5">
        <v>0</v>
      </c>
      <c r="F13" s="5">
        <v>0</v>
      </c>
      <c r="G13" s="5">
        <v>0</v>
      </c>
      <c r="H13" s="6"/>
    </row>
    <row r="14" spans="1:8" s="1" customFormat="1" ht="26.25" customHeight="1" x14ac:dyDescent="0.3">
      <c r="A14" s="3" t="s">
        <v>12</v>
      </c>
      <c r="B14" s="4" t="s">
        <v>13</v>
      </c>
      <c r="C14" s="24"/>
      <c r="D14" s="5">
        <v>0</v>
      </c>
      <c r="E14" s="5">
        <v>0</v>
      </c>
      <c r="F14" s="5">
        <v>0</v>
      </c>
      <c r="G14" s="5">
        <v>0</v>
      </c>
      <c r="H14" s="6"/>
    </row>
    <row r="15" spans="1:8" ht="30" customHeight="1" x14ac:dyDescent="0.35">
      <c r="A15" s="79" t="s">
        <v>123</v>
      </c>
      <c r="B15" s="79"/>
      <c r="C15" s="79"/>
      <c r="D15" s="79"/>
      <c r="E15" s="79"/>
      <c r="F15" s="79"/>
      <c r="G15" s="79"/>
      <c r="H15" s="79"/>
    </row>
    <row r="16" spans="1:8" x14ac:dyDescent="0.35">
      <c r="A16" s="7"/>
      <c r="B16" s="4"/>
      <c r="C16" s="4" t="s">
        <v>93</v>
      </c>
      <c r="D16" s="8"/>
      <c r="E16" s="8"/>
      <c r="F16" s="8"/>
      <c r="G16" s="8"/>
      <c r="H16" s="8"/>
    </row>
    <row r="17" spans="1:8" x14ac:dyDescent="0.35">
      <c r="A17" s="12" t="s">
        <v>6</v>
      </c>
      <c r="B17" s="17" t="s">
        <v>15</v>
      </c>
      <c r="C17" s="12"/>
      <c r="D17" s="10">
        <f>SUM(D18,D23)</f>
        <v>301302.5</v>
      </c>
      <c r="E17" s="10">
        <f>SUM(E18,E23)</f>
        <v>301302.5</v>
      </c>
      <c r="F17" s="10">
        <f>SUM(F18,F23)</f>
        <v>301302.5</v>
      </c>
      <c r="G17" s="10">
        <f>SUM(G18,G23)</f>
        <v>301302.5</v>
      </c>
      <c r="H17" s="25"/>
    </row>
    <row r="18" spans="1:8" x14ac:dyDescent="0.35">
      <c r="A18" s="11" t="s">
        <v>16</v>
      </c>
      <c r="B18" s="9" t="s">
        <v>17</v>
      </c>
      <c r="C18" s="12"/>
      <c r="D18" s="10">
        <f>SUM(D19,D21)</f>
        <v>240337.5</v>
      </c>
      <c r="E18" s="10">
        <f>SUM(E19,E21)</f>
        <v>240337.5</v>
      </c>
      <c r="F18" s="10">
        <f>SUM(F19,F21)</f>
        <v>240337.5</v>
      </c>
      <c r="G18" s="10">
        <f>SUM(G19,G21)</f>
        <v>240337.5</v>
      </c>
      <c r="H18" s="25"/>
    </row>
    <row r="19" spans="1:8" x14ac:dyDescent="0.35">
      <c r="A19" s="19" t="s">
        <v>18</v>
      </c>
      <c r="B19" s="13" t="s">
        <v>19</v>
      </c>
      <c r="C19" s="13"/>
      <c r="D19" s="14">
        <f>SUM(D20)</f>
        <v>226200</v>
      </c>
      <c r="E19" s="14">
        <f t="shared" ref="E19:G19" si="3">SUM(E20)</f>
        <v>226200</v>
      </c>
      <c r="F19" s="14">
        <f t="shared" si="3"/>
        <v>226200</v>
      </c>
      <c r="G19" s="14">
        <f t="shared" si="3"/>
        <v>226200</v>
      </c>
      <c r="H19" s="14"/>
    </row>
    <row r="20" spans="1:8" ht="105" x14ac:dyDescent="0.35">
      <c r="A20" s="19"/>
      <c r="B20" s="13" t="s">
        <v>69</v>
      </c>
      <c r="C20" s="13" t="s">
        <v>84</v>
      </c>
      <c r="D20" s="43">
        <f>2200*12*3+1750*12*7</f>
        <v>226200</v>
      </c>
      <c r="E20" s="43">
        <f t="shared" ref="E20:G20" si="4">2200*12*3+1750*12*7</f>
        <v>226200</v>
      </c>
      <c r="F20" s="43">
        <f t="shared" si="4"/>
        <v>226200</v>
      </c>
      <c r="G20" s="43">
        <f t="shared" si="4"/>
        <v>226200</v>
      </c>
      <c r="H20" s="42" t="s">
        <v>119</v>
      </c>
    </row>
    <row r="21" spans="1:8" ht="21" x14ac:dyDescent="0.35">
      <c r="A21" s="19" t="s">
        <v>20</v>
      </c>
      <c r="B21" s="13" t="s">
        <v>21</v>
      </c>
      <c r="C21" s="30"/>
      <c r="D21" s="14">
        <f>D22</f>
        <v>14137.5</v>
      </c>
      <c r="E21" s="14">
        <f t="shared" ref="E21:G21" si="5">E22</f>
        <v>14137.5</v>
      </c>
      <c r="F21" s="14">
        <f t="shared" si="5"/>
        <v>14137.5</v>
      </c>
      <c r="G21" s="14">
        <f t="shared" si="5"/>
        <v>14137.5</v>
      </c>
      <c r="H21" s="26"/>
    </row>
    <row r="22" spans="1:8" ht="80.25" customHeight="1" x14ac:dyDescent="0.35">
      <c r="A22" s="19"/>
      <c r="B22" s="13"/>
      <c r="C22" s="44" t="s">
        <v>120</v>
      </c>
      <c r="D22" s="43">
        <f>2200*3*(0.75)+1750*7*(0.75)</f>
        <v>14137.5</v>
      </c>
      <c r="E22" s="43">
        <f>2200*3*(0.75)+1750*7*(0.75)</f>
        <v>14137.5</v>
      </c>
      <c r="F22" s="43">
        <f>2200*3*(0.75)+1750*7*(0.75)</f>
        <v>14137.5</v>
      </c>
      <c r="G22" s="43">
        <f>2200*3*(0.75)+1750*7*(0.75)</f>
        <v>14137.5</v>
      </c>
      <c r="H22" s="26"/>
    </row>
    <row r="23" spans="1:8" ht="55.5" customHeight="1" x14ac:dyDescent="0.35">
      <c r="A23" s="13" t="s">
        <v>22</v>
      </c>
      <c r="B23" s="15" t="s">
        <v>23</v>
      </c>
      <c r="C23" s="13"/>
      <c r="D23" s="14">
        <f>D24+D25</f>
        <v>60965</v>
      </c>
      <c r="E23" s="14">
        <f t="shared" ref="E23:G23" si="6">E24+E25</f>
        <v>60965</v>
      </c>
      <c r="F23" s="14">
        <f t="shared" si="6"/>
        <v>60965</v>
      </c>
      <c r="G23" s="14">
        <f t="shared" si="6"/>
        <v>60965</v>
      </c>
      <c r="H23" s="27"/>
    </row>
    <row r="24" spans="1:8" ht="31.5" x14ac:dyDescent="0.35">
      <c r="A24" s="19" t="s">
        <v>70</v>
      </c>
      <c r="B24" s="15" t="s">
        <v>71</v>
      </c>
      <c r="C24" s="13" t="s">
        <v>72</v>
      </c>
      <c r="D24" s="43">
        <f>ROUND(SUM(D22,D20)*0.2359,0)</f>
        <v>56696</v>
      </c>
      <c r="E24" s="43">
        <f t="shared" ref="E24:G24" si="7">ROUND(SUM(E22,E20)*0.2359,0)</f>
        <v>56696</v>
      </c>
      <c r="F24" s="43">
        <f t="shared" si="7"/>
        <v>56696</v>
      </c>
      <c r="G24" s="43">
        <f t="shared" si="7"/>
        <v>56696</v>
      </c>
      <c r="H24" s="27"/>
    </row>
    <row r="25" spans="1:8" ht="47.25" customHeight="1" x14ac:dyDescent="0.35">
      <c r="A25" s="19" t="s">
        <v>24</v>
      </c>
      <c r="B25" s="13" t="s">
        <v>25</v>
      </c>
      <c r="C25" s="13" t="s">
        <v>122</v>
      </c>
      <c r="D25" s="43">
        <f>ROUND(10*426.86,0)</f>
        <v>4269</v>
      </c>
      <c r="E25" s="43">
        <f t="shared" ref="E25:G25" si="8">ROUND(10*426.86,0)</f>
        <v>4269</v>
      </c>
      <c r="F25" s="43">
        <f t="shared" si="8"/>
        <v>4269</v>
      </c>
      <c r="G25" s="43">
        <f t="shared" si="8"/>
        <v>4269</v>
      </c>
      <c r="H25" s="28"/>
    </row>
    <row r="26" spans="1:8" ht="30" customHeight="1" x14ac:dyDescent="0.35">
      <c r="A26" s="79" t="s">
        <v>110</v>
      </c>
      <c r="B26" s="79"/>
      <c r="C26" s="79"/>
      <c r="D26" s="79"/>
      <c r="E26" s="79"/>
      <c r="F26" s="79"/>
      <c r="G26" s="79"/>
      <c r="H26" s="79"/>
    </row>
    <row r="27" spans="1:8" x14ac:dyDescent="0.35">
      <c r="A27" s="7"/>
      <c r="B27" s="4"/>
      <c r="C27" s="4" t="s">
        <v>98</v>
      </c>
      <c r="D27" s="8"/>
      <c r="E27" s="8"/>
      <c r="F27" s="8"/>
      <c r="G27" s="8"/>
      <c r="H27" s="8"/>
    </row>
    <row r="28" spans="1:8" x14ac:dyDescent="0.35">
      <c r="A28" s="12" t="s">
        <v>6</v>
      </c>
      <c r="B28" s="17" t="s">
        <v>15</v>
      </c>
      <c r="C28" s="12"/>
      <c r="D28" s="10">
        <f>SUM(D29,D33)</f>
        <v>45175</v>
      </c>
      <c r="E28" s="10">
        <f>SUM(E29,E33)</f>
        <v>592341</v>
      </c>
      <c r="F28" s="10">
        <f>SUM(F29,F33)</f>
        <v>592341</v>
      </c>
      <c r="G28" s="10">
        <f>SUM(G29,G33)</f>
        <v>592341</v>
      </c>
      <c r="H28" s="25"/>
    </row>
    <row r="29" spans="1:8" x14ac:dyDescent="0.35">
      <c r="A29" s="11" t="s">
        <v>16</v>
      </c>
      <c r="B29" s="9" t="s">
        <v>17</v>
      </c>
      <c r="C29" s="12"/>
      <c r="D29" s="10">
        <f>SUM(D30)</f>
        <v>36552</v>
      </c>
      <c r="E29" s="10">
        <f t="shared" ref="E29:G29" si="9">SUM(E30)</f>
        <v>479279</v>
      </c>
      <c r="F29" s="10">
        <f t="shared" si="9"/>
        <v>479279</v>
      </c>
      <c r="G29" s="10">
        <f t="shared" si="9"/>
        <v>479279</v>
      </c>
      <c r="H29" s="25"/>
    </row>
    <row r="30" spans="1:8" x14ac:dyDescent="0.35">
      <c r="A30" s="19" t="s">
        <v>18</v>
      </c>
      <c r="B30" s="13" t="s">
        <v>19</v>
      </c>
      <c r="C30" s="13"/>
      <c r="D30" s="14">
        <f>SUM(D31,D32)</f>
        <v>36552</v>
      </c>
      <c r="E30" s="14">
        <f>SUM(E31,E32)</f>
        <v>479279</v>
      </c>
      <c r="F30" s="14">
        <f t="shared" ref="F30:G30" si="10">SUM(F31,F32)</f>
        <v>479279</v>
      </c>
      <c r="G30" s="14">
        <f t="shared" si="10"/>
        <v>479279</v>
      </c>
      <c r="H30" s="14"/>
    </row>
    <row r="31" spans="1:8" ht="252" customHeight="1" x14ac:dyDescent="0.35">
      <c r="A31" s="19"/>
      <c r="B31" s="13" t="s">
        <v>96</v>
      </c>
      <c r="C31" s="13" t="s">
        <v>95</v>
      </c>
      <c r="D31" s="43">
        <v>36552</v>
      </c>
      <c r="E31" s="43">
        <v>36552</v>
      </c>
      <c r="F31" s="43">
        <v>36552</v>
      </c>
      <c r="G31" s="43">
        <v>36552</v>
      </c>
      <c r="H31" s="84" t="s">
        <v>94</v>
      </c>
    </row>
    <row r="32" spans="1:8" ht="277.5" customHeight="1" x14ac:dyDescent="0.35">
      <c r="A32" s="19"/>
      <c r="B32" s="13" t="s">
        <v>102</v>
      </c>
      <c r="C32" s="13" t="s">
        <v>121</v>
      </c>
      <c r="D32" s="43"/>
      <c r="E32" s="43">
        <v>442727</v>
      </c>
      <c r="F32" s="43">
        <v>442727</v>
      </c>
      <c r="G32" s="43">
        <v>442727</v>
      </c>
      <c r="H32" s="85"/>
    </row>
    <row r="33" spans="1:8" ht="54" customHeight="1" x14ac:dyDescent="0.35">
      <c r="A33" s="13" t="s">
        <v>22</v>
      </c>
      <c r="B33" s="15" t="s">
        <v>23</v>
      </c>
      <c r="C33" s="13"/>
      <c r="D33" s="14">
        <f>D34</f>
        <v>8623</v>
      </c>
      <c r="E33" s="14">
        <f>E34</f>
        <v>113062</v>
      </c>
      <c r="F33" s="14">
        <f t="shared" ref="F33:G33" si="11">F34</f>
        <v>113062</v>
      </c>
      <c r="G33" s="14">
        <f t="shared" si="11"/>
        <v>113062</v>
      </c>
      <c r="H33" s="27"/>
    </row>
    <row r="34" spans="1:8" ht="42.75" customHeight="1" x14ac:dyDescent="0.35">
      <c r="A34" s="19" t="s">
        <v>70</v>
      </c>
      <c r="B34" s="15" t="s">
        <v>71</v>
      </c>
      <c r="C34" s="13" t="s">
        <v>97</v>
      </c>
      <c r="D34" s="43">
        <f>ROUND(SUM(D32,D31)*0.2359,0)</f>
        <v>8623</v>
      </c>
      <c r="E34" s="43">
        <f>ROUND(SUM(E32,E31)*0.2359,0)</f>
        <v>113062</v>
      </c>
      <c r="F34" s="43">
        <f>ROUND(SUM(F32,F31)*0.2359,0)</f>
        <v>113062</v>
      </c>
      <c r="G34" s="43">
        <f>ROUND(SUM(G32,G31)*0.2359,0)</f>
        <v>113062</v>
      </c>
      <c r="H34" s="27"/>
    </row>
    <row r="35" spans="1:8" ht="49" customHeight="1" x14ac:dyDescent="0.35">
      <c r="A35" s="79" t="s">
        <v>104</v>
      </c>
      <c r="B35" s="79"/>
      <c r="C35" s="79"/>
      <c r="D35" s="79"/>
      <c r="E35" s="79"/>
      <c r="F35" s="79"/>
      <c r="G35" s="79"/>
      <c r="H35" s="79"/>
    </row>
    <row r="36" spans="1:8" ht="24.75" customHeight="1" x14ac:dyDescent="0.35">
      <c r="A36" s="7"/>
      <c r="B36" s="4"/>
      <c r="C36" s="4" t="s">
        <v>99</v>
      </c>
      <c r="D36" s="8"/>
      <c r="E36" s="8"/>
      <c r="F36" s="8"/>
      <c r="G36" s="8"/>
      <c r="H36" s="8"/>
    </row>
    <row r="37" spans="1:8" x14ac:dyDescent="0.35">
      <c r="A37" s="72" t="s">
        <v>8</v>
      </c>
      <c r="B37" s="74" t="s">
        <v>26</v>
      </c>
      <c r="C37" s="72"/>
      <c r="D37" s="72"/>
      <c r="E37" s="72"/>
      <c r="F37" s="72"/>
      <c r="G37" s="72"/>
      <c r="H37" s="27"/>
    </row>
    <row r="38" spans="1:8" x14ac:dyDescent="0.35">
      <c r="A38" s="73" t="s">
        <v>100</v>
      </c>
      <c r="B38" s="71" t="s">
        <v>101</v>
      </c>
      <c r="C38" s="70"/>
      <c r="D38" s="14">
        <f>D39</f>
        <v>102000</v>
      </c>
      <c r="E38" s="14">
        <f t="shared" ref="E38:G38" si="12">E39</f>
        <v>102000</v>
      </c>
      <c r="F38" s="14">
        <f t="shared" si="12"/>
        <v>102000</v>
      </c>
      <c r="G38" s="14">
        <f t="shared" si="12"/>
        <v>102000</v>
      </c>
      <c r="H38" s="27"/>
    </row>
    <row r="39" spans="1:8" ht="88.5" customHeight="1" x14ac:dyDescent="0.35">
      <c r="A39" s="75" t="s">
        <v>61</v>
      </c>
      <c r="B39" s="71" t="s">
        <v>62</v>
      </c>
      <c r="C39" s="76" t="s">
        <v>103</v>
      </c>
      <c r="D39" s="43">
        <f>102000</f>
        <v>102000</v>
      </c>
      <c r="E39" s="43">
        <f>102000</f>
        <v>102000</v>
      </c>
      <c r="F39" s="43">
        <f>102000</f>
        <v>102000</v>
      </c>
      <c r="G39" s="43">
        <f>102000</f>
        <v>102000</v>
      </c>
      <c r="H39" s="27"/>
    </row>
  </sheetData>
  <mergeCells count="18">
    <mergeCell ref="H31:H32"/>
    <mergeCell ref="A3:H3"/>
    <mergeCell ref="A6:H6"/>
    <mergeCell ref="A4:H4"/>
    <mergeCell ref="A35:H35"/>
    <mergeCell ref="A26:H26"/>
    <mergeCell ref="E1:H1"/>
    <mergeCell ref="A5:H5"/>
    <mergeCell ref="A2:H2"/>
    <mergeCell ref="A15:H15"/>
    <mergeCell ref="G8:G9"/>
    <mergeCell ref="H8:H9"/>
    <mergeCell ref="A8:A9"/>
    <mergeCell ref="B8:B9"/>
    <mergeCell ref="C8:C9"/>
    <mergeCell ref="D8:D9"/>
    <mergeCell ref="E8:E9"/>
    <mergeCell ref="F8:F9"/>
  </mergeCells>
  <pageMargins left="0.7" right="0.7" top="0.59" bottom="0.49" header="0.3" footer="0.3"/>
  <pageSetup paperSize="9" scale="7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1"/>
  <sheetViews>
    <sheetView topLeftCell="A2" zoomScale="110" zoomScaleNormal="110" zoomScaleSheetLayoutView="100" workbookViewId="0">
      <selection activeCell="C91" sqref="C91"/>
    </sheetView>
  </sheetViews>
  <sheetFormatPr defaultRowHeight="14.5" x14ac:dyDescent="0.35"/>
  <cols>
    <col min="2" max="2" width="22.7265625" customWidth="1"/>
    <col min="3" max="3" width="21.26953125" customWidth="1"/>
    <col min="4" max="5" width="9.1796875" style="45"/>
    <col min="6" max="6" width="9.54296875" style="45" bestFit="1" customWidth="1"/>
    <col min="7" max="7" width="10.81640625" style="45" customWidth="1"/>
    <col min="8" max="8" width="12" style="31" customWidth="1"/>
  </cols>
  <sheetData>
    <row r="1" spans="1:9" ht="66" customHeight="1" x14ac:dyDescent="0.35">
      <c r="E1" s="88" t="s">
        <v>111</v>
      </c>
      <c r="F1" s="88"/>
      <c r="G1" s="88"/>
      <c r="H1" s="88"/>
    </row>
    <row r="2" spans="1:9" ht="20.5" customHeight="1" x14ac:dyDescent="0.35">
      <c r="E2" s="69"/>
      <c r="F2" s="69"/>
      <c r="G2" s="88" t="s">
        <v>88</v>
      </c>
      <c r="H2" s="88"/>
    </row>
    <row r="3" spans="1:9" s="1" customFormat="1" ht="14" x14ac:dyDescent="0.3">
      <c r="A3" s="89" t="s">
        <v>31</v>
      </c>
      <c r="B3" s="89"/>
      <c r="C3" s="89"/>
      <c r="D3" s="89"/>
      <c r="E3" s="89"/>
      <c r="F3" s="89"/>
      <c r="G3" s="89"/>
      <c r="H3" s="89"/>
    </row>
    <row r="4" spans="1:9" ht="14.5" customHeight="1" x14ac:dyDescent="0.35">
      <c r="A4" s="87" t="s">
        <v>32</v>
      </c>
      <c r="B4" s="87"/>
      <c r="C4" s="87"/>
      <c r="D4" s="87"/>
      <c r="E4" s="87"/>
      <c r="F4" s="87"/>
      <c r="G4" s="87"/>
      <c r="H4" s="87"/>
    </row>
    <row r="5" spans="1:9" ht="14.5" customHeight="1" x14ac:dyDescent="0.35">
      <c r="A5" s="78" t="s">
        <v>86</v>
      </c>
      <c r="B5" s="78"/>
      <c r="C5" s="78"/>
      <c r="D5" s="78"/>
      <c r="E5" s="78"/>
      <c r="F5" s="78"/>
      <c r="G5" s="78"/>
      <c r="H5" s="78"/>
    </row>
    <row r="6" spans="1:9" ht="14.5" customHeight="1" x14ac:dyDescent="0.35">
      <c r="A6" s="87" t="s">
        <v>28</v>
      </c>
      <c r="B6" s="87"/>
      <c r="C6" s="87"/>
      <c r="D6" s="87"/>
      <c r="E6" s="87"/>
      <c r="F6" s="87"/>
      <c r="G6" s="87"/>
      <c r="H6" s="87"/>
    </row>
    <row r="7" spans="1:9" s="1" customFormat="1" ht="14" x14ac:dyDescent="0.3">
      <c r="D7" s="45"/>
      <c r="E7" s="45"/>
      <c r="F7" s="45"/>
      <c r="G7" s="45"/>
      <c r="H7" s="31"/>
    </row>
    <row r="8" spans="1:9" s="1" customFormat="1" ht="14" x14ac:dyDescent="0.3">
      <c r="A8" s="81" t="s">
        <v>0</v>
      </c>
      <c r="B8" s="80" t="s">
        <v>1</v>
      </c>
      <c r="C8" s="80" t="s">
        <v>2</v>
      </c>
      <c r="D8" s="93" t="s">
        <v>14</v>
      </c>
      <c r="E8" s="90" t="s">
        <v>29</v>
      </c>
      <c r="F8" s="90" t="s">
        <v>30</v>
      </c>
      <c r="G8" s="91" t="s">
        <v>3</v>
      </c>
      <c r="H8" s="92" t="s">
        <v>4</v>
      </c>
      <c r="I8" s="2"/>
    </row>
    <row r="9" spans="1:9" s="1" customFormat="1" ht="14" x14ac:dyDescent="0.3">
      <c r="A9" s="81"/>
      <c r="B9" s="80"/>
      <c r="C9" s="80"/>
      <c r="D9" s="94"/>
      <c r="E9" s="90"/>
      <c r="F9" s="90"/>
      <c r="G9" s="91"/>
      <c r="H9" s="92"/>
      <c r="I9" s="2"/>
    </row>
    <row r="10" spans="1:9" s="1" customFormat="1" ht="14" x14ac:dyDescent="0.3">
      <c r="A10" s="20"/>
      <c r="B10" s="21" t="s">
        <v>5</v>
      </c>
      <c r="C10" s="22"/>
      <c r="D10" s="32">
        <f>D11+D12+D13+D14</f>
        <v>898660</v>
      </c>
      <c r="E10" s="32">
        <f t="shared" ref="E10:G10" si="0">E11+E12+E13+E14</f>
        <v>898660</v>
      </c>
      <c r="F10" s="32">
        <f t="shared" si="0"/>
        <v>898660</v>
      </c>
      <c r="G10" s="32">
        <f t="shared" si="0"/>
        <v>898660</v>
      </c>
      <c r="H10" s="33"/>
      <c r="I10" s="2"/>
    </row>
    <row r="11" spans="1:9" s="1" customFormat="1" ht="14" x14ac:dyDescent="0.3">
      <c r="A11" s="59" t="s">
        <v>6</v>
      </c>
      <c r="B11" s="21" t="s">
        <v>7</v>
      </c>
      <c r="C11" s="22"/>
      <c r="D11" s="32">
        <v>0</v>
      </c>
      <c r="E11" s="32">
        <v>0</v>
      </c>
      <c r="F11" s="32">
        <v>0</v>
      </c>
      <c r="G11" s="32">
        <v>0</v>
      </c>
      <c r="H11" s="33"/>
      <c r="I11" s="2"/>
    </row>
    <row r="12" spans="1:9" s="1" customFormat="1" ht="14" x14ac:dyDescent="0.3">
      <c r="A12" s="59" t="s">
        <v>8</v>
      </c>
      <c r="B12" s="21" t="s">
        <v>9</v>
      </c>
      <c r="C12" s="22"/>
      <c r="D12" s="32">
        <f>SUM(D17,D24,D35,D40,D50,D63,D72,D30,D80,D89)</f>
        <v>769621</v>
      </c>
      <c r="E12" s="32">
        <f>SUM(E17,E24,E35,E40,E50,E63,E72,E30,E80,E89)</f>
        <v>769621</v>
      </c>
      <c r="F12" s="32">
        <f>SUM(F17,F24,F35,F40,F50,F63,F72,F30,F80,F89)</f>
        <v>769621</v>
      </c>
      <c r="G12" s="32">
        <f>SUM(G17,G24,G35,G40,G50,G63,G72,G30,G80,G89)</f>
        <v>769621</v>
      </c>
      <c r="H12" s="33"/>
      <c r="I12" s="2"/>
    </row>
    <row r="13" spans="1:9" s="1" customFormat="1" ht="14" x14ac:dyDescent="0.3">
      <c r="A13" s="59" t="s">
        <v>10</v>
      </c>
      <c r="B13" s="21" t="s">
        <v>11</v>
      </c>
      <c r="C13" s="22"/>
      <c r="D13" s="32">
        <f>SUM(D67,D75,D84)</f>
        <v>121039</v>
      </c>
      <c r="E13" s="32">
        <f>SUM(E67,E75,E84)</f>
        <v>121039</v>
      </c>
      <c r="F13" s="32">
        <f t="shared" ref="F13:G13" si="1">SUM(F67,F75,F84)</f>
        <v>121039</v>
      </c>
      <c r="G13" s="32">
        <f t="shared" si="1"/>
        <v>121039</v>
      </c>
      <c r="H13" s="33"/>
      <c r="I13" s="2"/>
    </row>
    <row r="14" spans="1:9" s="1" customFormat="1" ht="27" customHeight="1" x14ac:dyDescent="0.3">
      <c r="A14" s="59" t="s">
        <v>12</v>
      </c>
      <c r="B14" s="21" t="s">
        <v>13</v>
      </c>
      <c r="C14" s="22"/>
      <c r="D14" s="32">
        <f>D46</f>
        <v>8000</v>
      </c>
      <c r="E14" s="32">
        <f t="shared" ref="E14:G14" si="2">E46</f>
        <v>8000</v>
      </c>
      <c r="F14" s="32">
        <f t="shared" si="2"/>
        <v>8000</v>
      </c>
      <c r="G14" s="32">
        <f t="shared" si="2"/>
        <v>8000</v>
      </c>
      <c r="H14" s="33"/>
      <c r="I14" s="2"/>
    </row>
    <row r="15" spans="1:9" s="1" customFormat="1" ht="21" customHeight="1" x14ac:dyDescent="0.3">
      <c r="A15" s="79" t="s">
        <v>38</v>
      </c>
      <c r="B15" s="79"/>
      <c r="C15" s="79"/>
      <c r="D15" s="79"/>
      <c r="E15" s="79"/>
      <c r="F15" s="79"/>
      <c r="G15" s="79"/>
      <c r="H15" s="79"/>
      <c r="I15" s="2"/>
    </row>
    <row r="16" spans="1:9" s="1" customFormat="1" ht="14" x14ac:dyDescent="0.3">
      <c r="A16" s="23"/>
      <c r="B16" s="21"/>
      <c r="C16" s="21" t="s">
        <v>33</v>
      </c>
      <c r="D16" s="34">
        <f>D17</f>
        <v>8000</v>
      </c>
      <c r="E16" s="34">
        <f t="shared" ref="E16:G16" si="3">E17</f>
        <v>8000</v>
      </c>
      <c r="F16" s="34">
        <f t="shared" si="3"/>
        <v>8000</v>
      </c>
      <c r="G16" s="34">
        <f t="shared" si="3"/>
        <v>8000</v>
      </c>
      <c r="H16" s="34"/>
      <c r="I16" s="2"/>
    </row>
    <row r="17" spans="1:8" x14ac:dyDescent="0.35">
      <c r="A17" s="39" t="s">
        <v>8</v>
      </c>
      <c r="B17" s="40" t="s">
        <v>26</v>
      </c>
      <c r="C17" s="41"/>
      <c r="D17" s="55">
        <f>SUM(D20,D18)</f>
        <v>8000</v>
      </c>
      <c r="E17" s="55">
        <f t="shared" ref="E17:G17" si="4">SUM(E20,E18)</f>
        <v>8000</v>
      </c>
      <c r="F17" s="55">
        <f t="shared" si="4"/>
        <v>8000</v>
      </c>
      <c r="G17" s="55">
        <f t="shared" si="4"/>
        <v>8000</v>
      </c>
      <c r="H17" s="35"/>
    </row>
    <row r="18" spans="1:8" ht="21" x14ac:dyDescent="0.35">
      <c r="A18" s="36" t="s">
        <v>40</v>
      </c>
      <c r="B18" s="36" t="s">
        <v>41</v>
      </c>
      <c r="C18" s="36"/>
      <c r="D18" s="53">
        <f>D19</f>
        <v>5750</v>
      </c>
      <c r="E18" s="53">
        <f t="shared" ref="E18:G18" si="5">E19</f>
        <v>5750</v>
      </c>
      <c r="F18" s="53">
        <f t="shared" si="5"/>
        <v>5750</v>
      </c>
      <c r="G18" s="53">
        <f t="shared" si="5"/>
        <v>5750</v>
      </c>
      <c r="H18" s="35"/>
    </row>
    <row r="19" spans="1:8" ht="44.25" customHeight="1" x14ac:dyDescent="0.35">
      <c r="A19" s="18"/>
      <c r="B19" s="18" t="s">
        <v>74</v>
      </c>
      <c r="C19" s="18"/>
      <c r="D19" s="54">
        <v>5750</v>
      </c>
      <c r="E19" s="54">
        <v>5750</v>
      </c>
      <c r="F19" s="54">
        <v>5750</v>
      </c>
      <c r="G19" s="54">
        <v>5750</v>
      </c>
      <c r="H19" s="35"/>
    </row>
    <row r="20" spans="1:8" ht="24" customHeight="1" x14ac:dyDescent="0.35">
      <c r="A20" s="48" t="s">
        <v>43</v>
      </c>
      <c r="B20" s="48" t="s">
        <v>44</v>
      </c>
      <c r="C20" s="49"/>
      <c r="D20" s="64">
        <f>D21</f>
        <v>2250</v>
      </c>
      <c r="E20" s="64">
        <f t="shared" ref="E20:G20" si="6">E21</f>
        <v>2250</v>
      </c>
      <c r="F20" s="64">
        <f t="shared" si="6"/>
        <v>2250</v>
      </c>
      <c r="G20" s="64">
        <f t="shared" si="6"/>
        <v>2250</v>
      </c>
      <c r="H20" s="35"/>
    </row>
    <row r="21" spans="1:8" ht="60.75" customHeight="1" x14ac:dyDescent="0.35">
      <c r="A21" s="18"/>
      <c r="B21" s="18" t="s">
        <v>73</v>
      </c>
      <c r="C21" s="16"/>
      <c r="D21" s="56">
        <f>7.2*312.5</f>
        <v>2250</v>
      </c>
      <c r="E21" s="56">
        <f t="shared" ref="E21:G21" si="7">7.2*312.5</f>
        <v>2250</v>
      </c>
      <c r="F21" s="56">
        <f t="shared" si="7"/>
        <v>2250</v>
      </c>
      <c r="G21" s="56">
        <f t="shared" si="7"/>
        <v>2250</v>
      </c>
      <c r="H21" s="35"/>
    </row>
    <row r="22" spans="1:8" ht="25.5" customHeight="1" x14ac:dyDescent="0.35">
      <c r="A22" s="79" t="s">
        <v>39</v>
      </c>
      <c r="B22" s="79"/>
      <c r="C22" s="79"/>
      <c r="D22" s="79"/>
      <c r="E22" s="79"/>
      <c r="F22" s="79"/>
      <c r="G22" s="79"/>
      <c r="H22" s="79"/>
    </row>
    <row r="23" spans="1:8" s="1" customFormat="1" ht="14" x14ac:dyDescent="0.3">
      <c r="A23" s="23"/>
      <c r="B23" s="21"/>
      <c r="C23" s="21" t="s">
        <v>34</v>
      </c>
      <c r="D23" s="34">
        <f>D24</f>
        <v>77190</v>
      </c>
      <c r="E23" s="34">
        <f t="shared" ref="E23:G23" si="8">E24</f>
        <v>77190</v>
      </c>
      <c r="F23" s="34">
        <f t="shared" si="8"/>
        <v>77190</v>
      </c>
      <c r="G23" s="34">
        <f t="shared" si="8"/>
        <v>77190</v>
      </c>
      <c r="H23" s="34"/>
    </row>
    <row r="24" spans="1:8" x14ac:dyDescent="0.35">
      <c r="A24" s="39" t="s">
        <v>8</v>
      </c>
      <c r="B24" s="40" t="s">
        <v>26</v>
      </c>
      <c r="C24" s="41"/>
      <c r="D24" s="55">
        <f>D25</f>
        <v>77190</v>
      </c>
      <c r="E24" s="55">
        <f t="shared" ref="E24:G24" si="9">E25</f>
        <v>77190</v>
      </c>
      <c r="F24" s="55">
        <f t="shared" si="9"/>
        <v>77190</v>
      </c>
      <c r="G24" s="55">
        <f t="shared" si="9"/>
        <v>77190</v>
      </c>
      <c r="H24" s="35"/>
    </row>
    <row r="25" spans="1:8" ht="21" x14ac:dyDescent="0.35">
      <c r="A25" s="36" t="s">
        <v>40</v>
      </c>
      <c r="B25" s="36" t="s">
        <v>41</v>
      </c>
      <c r="C25" s="16"/>
      <c r="D25" s="64">
        <f>SUM(D26:D27)</f>
        <v>77190</v>
      </c>
      <c r="E25" s="64">
        <f t="shared" ref="E25:G25" si="10">SUM(E26:E27)</f>
        <v>77190</v>
      </c>
      <c r="F25" s="64">
        <f t="shared" si="10"/>
        <v>77190</v>
      </c>
      <c r="G25" s="64">
        <f t="shared" si="10"/>
        <v>77190</v>
      </c>
      <c r="H25" s="35"/>
    </row>
    <row r="26" spans="1:8" ht="89.25" customHeight="1" x14ac:dyDescent="0.35">
      <c r="A26" s="18"/>
      <c r="B26" s="18" t="s">
        <v>42</v>
      </c>
      <c r="C26" s="16"/>
      <c r="D26" s="56">
        <v>50800</v>
      </c>
      <c r="E26" s="56">
        <v>50800</v>
      </c>
      <c r="F26" s="56">
        <v>50800</v>
      </c>
      <c r="G26" s="56">
        <v>50800</v>
      </c>
      <c r="H26" s="35"/>
    </row>
    <row r="27" spans="1:8" ht="31.5" x14ac:dyDescent="0.35">
      <c r="A27" s="18"/>
      <c r="B27" s="18" t="s">
        <v>68</v>
      </c>
      <c r="C27" s="16"/>
      <c r="D27" s="56">
        <f>16000+5000+5390</f>
        <v>26390</v>
      </c>
      <c r="E27" s="56">
        <f>16000+5000+5390</f>
        <v>26390</v>
      </c>
      <c r="F27" s="56">
        <f>16000+5000+5390</f>
        <v>26390</v>
      </c>
      <c r="G27" s="56">
        <f>16000+5000+5390</f>
        <v>26390</v>
      </c>
      <c r="H27" s="35"/>
    </row>
    <row r="28" spans="1:8" ht="30.75" customHeight="1" x14ac:dyDescent="0.35">
      <c r="A28" s="79" t="s">
        <v>105</v>
      </c>
      <c r="B28" s="79"/>
      <c r="C28" s="79"/>
      <c r="D28" s="79"/>
      <c r="E28" s="79"/>
      <c r="F28" s="79"/>
      <c r="G28" s="79"/>
      <c r="H28" s="79"/>
    </row>
    <row r="29" spans="1:8" x14ac:dyDescent="0.35">
      <c r="A29" s="66"/>
      <c r="B29" s="67"/>
      <c r="C29" s="67" t="s">
        <v>35</v>
      </c>
      <c r="D29" s="68">
        <f>D30</f>
        <v>20000</v>
      </c>
      <c r="E29" s="68">
        <f t="shared" ref="E29:G29" si="11">E30</f>
        <v>20000</v>
      </c>
      <c r="F29" s="68">
        <f t="shared" si="11"/>
        <v>20000</v>
      </c>
      <c r="G29" s="68">
        <f t="shared" si="11"/>
        <v>20000</v>
      </c>
      <c r="H29" s="68"/>
    </row>
    <row r="30" spans="1:8" x14ac:dyDescent="0.35">
      <c r="A30" s="39" t="s">
        <v>8</v>
      </c>
      <c r="B30" s="40" t="s">
        <v>26</v>
      </c>
      <c r="C30" s="41"/>
      <c r="D30" s="46">
        <f>D31</f>
        <v>20000</v>
      </c>
      <c r="E30" s="46">
        <f t="shared" ref="E30:G30" si="12">E31</f>
        <v>20000</v>
      </c>
      <c r="F30" s="46">
        <f t="shared" si="12"/>
        <v>20000</v>
      </c>
      <c r="G30" s="46">
        <f t="shared" si="12"/>
        <v>20000</v>
      </c>
      <c r="H30" s="28"/>
    </row>
    <row r="31" spans="1:8" ht="21" x14ac:dyDescent="0.35">
      <c r="A31" s="36" t="s">
        <v>40</v>
      </c>
      <c r="B31" s="36" t="s">
        <v>41</v>
      </c>
      <c r="C31" s="16"/>
      <c r="D31" s="47">
        <f>D32</f>
        <v>20000</v>
      </c>
      <c r="E31" s="47">
        <f t="shared" ref="E31:G31" si="13">E32</f>
        <v>20000</v>
      </c>
      <c r="F31" s="47">
        <f t="shared" si="13"/>
        <v>20000</v>
      </c>
      <c r="G31" s="47">
        <f t="shared" si="13"/>
        <v>20000</v>
      </c>
      <c r="H31" s="28"/>
    </row>
    <row r="32" spans="1:8" ht="39.75" customHeight="1" x14ac:dyDescent="0.35">
      <c r="A32" s="18"/>
      <c r="B32" s="18" t="s">
        <v>78</v>
      </c>
      <c r="C32" s="16"/>
      <c r="D32" s="47">
        <f>4*5000</f>
        <v>20000</v>
      </c>
      <c r="E32" s="47">
        <f t="shared" ref="E32:G32" si="14">4*5000</f>
        <v>20000</v>
      </c>
      <c r="F32" s="47">
        <f t="shared" si="14"/>
        <v>20000</v>
      </c>
      <c r="G32" s="47">
        <f t="shared" si="14"/>
        <v>20000</v>
      </c>
      <c r="H32" s="35"/>
    </row>
    <row r="33" spans="1:9" ht="29.5" customHeight="1" x14ac:dyDescent="0.35">
      <c r="A33" s="95" t="s">
        <v>114</v>
      </c>
      <c r="B33" s="79"/>
      <c r="C33" s="79"/>
      <c r="D33" s="79"/>
      <c r="E33" s="79"/>
      <c r="F33" s="79"/>
      <c r="G33" s="79"/>
      <c r="H33" s="79"/>
    </row>
    <row r="34" spans="1:9" ht="20.25" customHeight="1" x14ac:dyDescent="0.35">
      <c r="A34" s="23"/>
      <c r="B34" s="21"/>
      <c r="C34" s="21" t="s">
        <v>113</v>
      </c>
      <c r="D34" s="34">
        <f>D35</f>
        <v>10000</v>
      </c>
      <c r="E34" s="34">
        <f t="shared" ref="E34:G34" si="15">E35</f>
        <v>10000</v>
      </c>
      <c r="F34" s="34">
        <f t="shared" si="15"/>
        <v>10000</v>
      </c>
      <c r="G34" s="34">
        <f t="shared" si="15"/>
        <v>10000</v>
      </c>
      <c r="H34" s="34"/>
    </row>
    <row r="35" spans="1:9" x14ac:dyDescent="0.35">
      <c r="A35" s="39" t="s">
        <v>8</v>
      </c>
      <c r="B35" s="40" t="s">
        <v>26</v>
      </c>
      <c r="C35" s="41"/>
      <c r="D35" s="46">
        <f>D36</f>
        <v>10000</v>
      </c>
      <c r="E35" s="46">
        <f t="shared" ref="E35:G35" si="16">E36</f>
        <v>10000</v>
      </c>
      <c r="F35" s="46">
        <f t="shared" si="16"/>
        <v>10000</v>
      </c>
      <c r="G35" s="46">
        <f t="shared" si="16"/>
        <v>10000</v>
      </c>
      <c r="H35" s="65"/>
    </row>
    <row r="36" spans="1:9" ht="27.75" customHeight="1" x14ac:dyDescent="0.35">
      <c r="A36" s="48" t="s">
        <v>43</v>
      </c>
      <c r="B36" s="48" t="s">
        <v>44</v>
      </c>
      <c r="C36" s="49"/>
      <c r="D36" s="50">
        <f>D37</f>
        <v>10000</v>
      </c>
      <c r="E36" s="50">
        <f t="shared" ref="E36:G36" si="17">E37</f>
        <v>10000</v>
      </c>
      <c r="F36" s="50">
        <f t="shared" si="17"/>
        <v>10000</v>
      </c>
      <c r="G36" s="50">
        <f t="shared" si="17"/>
        <v>10000</v>
      </c>
      <c r="H36" s="35"/>
    </row>
    <row r="37" spans="1:9" ht="27.75" customHeight="1" x14ac:dyDescent="0.35">
      <c r="A37" s="18"/>
      <c r="B37" s="18" t="s">
        <v>45</v>
      </c>
      <c r="C37" s="16"/>
      <c r="D37" s="47">
        <v>10000</v>
      </c>
      <c r="E37" s="47">
        <v>10000</v>
      </c>
      <c r="F37" s="47">
        <v>10000</v>
      </c>
      <c r="G37" s="47">
        <v>10000</v>
      </c>
      <c r="H37" s="35"/>
    </row>
    <row r="38" spans="1:9" ht="27" customHeight="1" x14ac:dyDescent="0.35">
      <c r="A38" s="79" t="s">
        <v>115</v>
      </c>
      <c r="B38" s="79"/>
      <c r="C38" s="79"/>
      <c r="D38" s="79"/>
      <c r="E38" s="79"/>
      <c r="F38" s="79"/>
      <c r="G38" s="79"/>
      <c r="H38" s="79"/>
    </row>
    <row r="39" spans="1:9" ht="20.25" customHeight="1" x14ac:dyDescent="0.35">
      <c r="A39" s="23"/>
      <c r="B39" s="21"/>
      <c r="C39" s="21" t="s">
        <v>116</v>
      </c>
      <c r="D39" s="34">
        <f>D40+D46</f>
        <v>49200</v>
      </c>
      <c r="E39" s="34">
        <f t="shared" ref="E39:G39" si="18">E40+E46</f>
        <v>49200</v>
      </c>
      <c r="F39" s="34">
        <f t="shared" si="18"/>
        <v>49200</v>
      </c>
      <c r="G39" s="34">
        <f t="shared" si="18"/>
        <v>49200</v>
      </c>
      <c r="H39" s="34"/>
    </row>
    <row r="40" spans="1:9" x14ac:dyDescent="0.35">
      <c r="A40" s="39" t="s">
        <v>8</v>
      </c>
      <c r="B40" s="40" t="s">
        <v>26</v>
      </c>
      <c r="C40" s="41"/>
      <c r="D40" s="55">
        <f>D41</f>
        <v>41200</v>
      </c>
      <c r="E40" s="55">
        <f t="shared" ref="E40:G40" si="19">E41</f>
        <v>41200</v>
      </c>
      <c r="F40" s="55">
        <f t="shared" si="19"/>
        <v>41200</v>
      </c>
      <c r="G40" s="55">
        <f t="shared" si="19"/>
        <v>41200</v>
      </c>
      <c r="H40" s="60"/>
    </row>
    <row r="41" spans="1:9" ht="39" customHeight="1" x14ac:dyDescent="0.35">
      <c r="A41" s="48" t="s">
        <v>46</v>
      </c>
      <c r="B41" s="51" t="s">
        <v>47</v>
      </c>
      <c r="C41" s="52"/>
      <c r="D41" s="58">
        <f>SUM(D42:D45)</f>
        <v>41200</v>
      </c>
      <c r="E41" s="58">
        <f t="shared" ref="E41:G41" si="20">SUM(E42:E45)</f>
        <v>41200</v>
      </c>
      <c r="F41" s="58">
        <f t="shared" si="20"/>
        <v>41200</v>
      </c>
      <c r="G41" s="58">
        <f t="shared" si="20"/>
        <v>41200</v>
      </c>
      <c r="H41" s="60"/>
      <c r="I41" s="29"/>
    </row>
    <row r="42" spans="1:9" ht="28.5" customHeight="1" x14ac:dyDescent="0.35">
      <c r="A42" s="18"/>
      <c r="B42" s="18" t="s">
        <v>58</v>
      </c>
      <c r="C42" s="16"/>
      <c r="D42" s="56">
        <f>6*(260*4+440+80*4)</f>
        <v>10800</v>
      </c>
      <c r="E42" s="56">
        <f t="shared" ref="E42:G42" si="21">6*1800</f>
        <v>10800</v>
      </c>
      <c r="F42" s="56">
        <f t="shared" si="21"/>
        <v>10800</v>
      </c>
      <c r="G42" s="56">
        <f t="shared" si="21"/>
        <v>10800</v>
      </c>
      <c r="H42" s="60"/>
    </row>
    <row r="43" spans="1:9" ht="36" customHeight="1" x14ac:dyDescent="0.35">
      <c r="A43" s="18"/>
      <c r="B43" s="18" t="s">
        <v>59</v>
      </c>
      <c r="C43" s="16"/>
      <c r="D43" s="56">
        <f>8*1800</f>
        <v>14400</v>
      </c>
      <c r="E43" s="56">
        <f t="shared" ref="E43:G43" si="22">8*1800</f>
        <v>14400</v>
      </c>
      <c r="F43" s="56">
        <f t="shared" si="22"/>
        <v>14400</v>
      </c>
      <c r="G43" s="56">
        <f t="shared" si="22"/>
        <v>14400</v>
      </c>
      <c r="H43" s="60"/>
    </row>
    <row r="44" spans="1:9" ht="23.25" customHeight="1" x14ac:dyDescent="0.35">
      <c r="A44" s="18"/>
      <c r="B44" s="18" t="s">
        <v>60</v>
      </c>
      <c r="C44" s="16"/>
      <c r="D44" s="56">
        <v>5200</v>
      </c>
      <c r="E44" s="56">
        <v>5200</v>
      </c>
      <c r="F44" s="56">
        <v>5200</v>
      </c>
      <c r="G44" s="56">
        <v>5200</v>
      </c>
      <c r="H44" s="60"/>
    </row>
    <row r="45" spans="1:9" ht="28.5" customHeight="1" x14ac:dyDescent="0.35">
      <c r="A45" s="18"/>
      <c r="B45" s="18" t="s">
        <v>90</v>
      </c>
      <c r="C45" s="16"/>
      <c r="D45" s="56">
        <f>6*1800</f>
        <v>10800</v>
      </c>
      <c r="E45" s="56">
        <f t="shared" ref="E45:G45" si="23">6*1800</f>
        <v>10800</v>
      </c>
      <c r="F45" s="56">
        <f t="shared" si="23"/>
        <v>10800</v>
      </c>
      <c r="G45" s="56">
        <f t="shared" si="23"/>
        <v>10800</v>
      </c>
      <c r="H45" s="60"/>
    </row>
    <row r="46" spans="1:9" ht="20.25" customHeight="1" x14ac:dyDescent="0.35">
      <c r="A46" s="39" t="s">
        <v>12</v>
      </c>
      <c r="B46" s="40" t="s">
        <v>13</v>
      </c>
      <c r="C46" s="41"/>
      <c r="D46" s="57">
        <f>D47</f>
        <v>8000</v>
      </c>
      <c r="E46" s="57">
        <f t="shared" ref="E46:G46" si="24">E47</f>
        <v>8000</v>
      </c>
      <c r="F46" s="57">
        <f t="shared" si="24"/>
        <v>8000</v>
      </c>
      <c r="G46" s="57">
        <f t="shared" si="24"/>
        <v>8000</v>
      </c>
      <c r="H46" s="60"/>
    </row>
    <row r="47" spans="1:9" ht="38.25" customHeight="1" x14ac:dyDescent="0.35">
      <c r="A47" s="18" t="s">
        <v>48</v>
      </c>
      <c r="B47" s="37" t="s">
        <v>49</v>
      </c>
      <c r="C47" s="38"/>
      <c r="D47" s="56">
        <v>8000</v>
      </c>
      <c r="E47" s="56">
        <v>8000</v>
      </c>
      <c r="F47" s="56">
        <v>8000</v>
      </c>
      <c r="G47" s="56">
        <v>8000</v>
      </c>
      <c r="H47" s="60"/>
    </row>
    <row r="48" spans="1:9" ht="25.5" customHeight="1" x14ac:dyDescent="0.35">
      <c r="A48" s="79" t="s">
        <v>106</v>
      </c>
      <c r="B48" s="79"/>
      <c r="C48" s="79"/>
      <c r="D48" s="79"/>
      <c r="E48" s="79"/>
      <c r="F48" s="79"/>
      <c r="G48" s="79"/>
      <c r="H48" s="79"/>
    </row>
    <row r="49" spans="1:8" ht="20.25" customHeight="1" x14ac:dyDescent="0.35">
      <c r="A49" s="23"/>
      <c r="B49" s="21"/>
      <c r="C49" s="21" t="s">
        <v>50</v>
      </c>
      <c r="D49" s="34">
        <f>D50</f>
        <v>57708</v>
      </c>
      <c r="E49" s="34">
        <f t="shared" ref="E49:G49" si="25">E50</f>
        <v>57708</v>
      </c>
      <c r="F49" s="34">
        <f t="shared" si="25"/>
        <v>57708</v>
      </c>
      <c r="G49" s="34">
        <f t="shared" si="25"/>
        <v>57708</v>
      </c>
      <c r="H49" s="34"/>
    </row>
    <row r="50" spans="1:8" x14ac:dyDescent="0.35">
      <c r="A50" s="39" t="s">
        <v>8</v>
      </c>
      <c r="B50" s="40" t="s">
        <v>26</v>
      </c>
      <c r="C50" s="41"/>
      <c r="D50" s="55">
        <f>SUM(D51,D55,D59)</f>
        <v>57708</v>
      </c>
      <c r="E50" s="55">
        <f t="shared" ref="E50:G50" si="26">SUM(E51,E55,E59)</f>
        <v>57708</v>
      </c>
      <c r="F50" s="55">
        <f t="shared" si="26"/>
        <v>57708</v>
      </c>
      <c r="G50" s="55">
        <f t="shared" si="26"/>
        <v>57708</v>
      </c>
      <c r="H50" s="35"/>
    </row>
    <row r="51" spans="1:8" ht="41.25" customHeight="1" x14ac:dyDescent="0.35">
      <c r="A51" s="48" t="s">
        <v>46</v>
      </c>
      <c r="B51" s="48" t="s">
        <v>47</v>
      </c>
      <c r="C51" s="49"/>
      <c r="D51" s="58">
        <f>SUM(D52:D54)</f>
        <v>17500</v>
      </c>
      <c r="E51" s="58">
        <f t="shared" ref="E51:G51" si="27">SUM(E52:E54)</f>
        <v>17500</v>
      </c>
      <c r="F51" s="58">
        <f t="shared" si="27"/>
        <v>17500</v>
      </c>
      <c r="G51" s="58">
        <f t="shared" si="27"/>
        <v>17500</v>
      </c>
      <c r="H51" s="35"/>
    </row>
    <row r="52" spans="1:8" ht="33.75" customHeight="1" x14ac:dyDescent="0.35">
      <c r="A52" s="18"/>
      <c r="B52" s="18" t="s">
        <v>91</v>
      </c>
      <c r="C52" s="16"/>
      <c r="D52" s="56">
        <f>9000-2400-1600</f>
        <v>5000</v>
      </c>
      <c r="E52" s="56">
        <f t="shared" ref="E52:G52" si="28">9000-2400-1600</f>
        <v>5000</v>
      </c>
      <c r="F52" s="56">
        <f t="shared" si="28"/>
        <v>5000</v>
      </c>
      <c r="G52" s="56">
        <f t="shared" si="28"/>
        <v>5000</v>
      </c>
      <c r="H52" s="35"/>
    </row>
    <row r="53" spans="1:8" ht="45.75" customHeight="1" x14ac:dyDescent="0.35">
      <c r="A53" s="18"/>
      <c r="B53" s="18" t="s">
        <v>92</v>
      </c>
      <c r="C53" s="16"/>
      <c r="D53" s="56">
        <v>6500</v>
      </c>
      <c r="E53" s="56">
        <v>6500</v>
      </c>
      <c r="F53" s="56">
        <v>6500</v>
      </c>
      <c r="G53" s="56">
        <v>6500</v>
      </c>
      <c r="H53" s="35"/>
    </row>
    <row r="54" spans="1:8" ht="36.65" customHeight="1" x14ac:dyDescent="0.35">
      <c r="A54" s="18"/>
      <c r="B54" s="18" t="s">
        <v>83</v>
      </c>
      <c r="C54" s="16"/>
      <c r="D54" s="56">
        <v>6000</v>
      </c>
      <c r="E54" s="56">
        <v>6000</v>
      </c>
      <c r="F54" s="56">
        <v>6000</v>
      </c>
      <c r="G54" s="56">
        <v>6000</v>
      </c>
      <c r="H54" s="35"/>
    </row>
    <row r="55" spans="1:8" ht="26.5" customHeight="1" x14ac:dyDescent="0.35">
      <c r="A55" s="48" t="s">
        <v>53</v>
      </c>
      <c r="B55" s="51" t="s">
        <v>54</v>
      </c>
      <c r="C55" s="52"/>
      <c r="D55" s="58">
        <f>SUM(D56:D58)</f>
        <v>37808</v>
      </c>
      <c r="E55" s="58">
        <f t="shared" ref="E55:G55" si="29">SUM(E56:E58)</f>
        <v>37808</v>
      </c>
      <c r="F55" s="58">
        <f t="shared" si="29"/>
        <v>37808</v>
      </c>
      <c r="G55" s="58">
        <f t="shared" si="29"/>
        <v>37808</v>
      </c>
      <c r="H55" s="35"/>
    </row>
    <row r="56" spans="1:8" ht="16.5" customHeight="1" x14ac:dyDescent="0.35">
      <c r="A56" s="18"/>
      <c r="B56" s="37" t="s">
        <v>55</v>
      </c>
      <c r="C56" s="38"/>
      <c r="D56" s="56">
        <f>8000+1600</f>
        <v>9600</v>
      </c>
      <c r="E56" s="56">
        <f t="shared" ref="E56:G56" si="30">8000+1600</f>
        <v>9600</v>
      </c>
      <c r="F56" s="56">
        <f t="shared" si="30"/>
        <v>9600</v>
      </c>
      <c r="G56" s="56">
        <f t="shared" si="30"/>
        <v>9600</v>
      </c>
      <c r="H56" s="35"/>
    </row>
    <row r="57" spans="1:8" ht="24.75" customHeight="1" x14ac:dyDescent="0.35">
      <c r="A57" s="18"/>
      <c r="B57" s="18" t="s">
        <v>56</v>
      </c>
      <c r="C57" s="16"/>
      <c r="D57" s="56">
        <v>11958</v>
      </c>
      <c r="E57" s="56">
        <v>11958</v>
      </c>
      <c r="F57" s="56">
        <v>11958</v>
      </c>
      <c r="G57" s="56">
        <v>11958</v>
      </c>
      <c r="H57" s="35"/>
    </row>
    <row r="58" spans="1:8" ht="25.5" customHeight="1" x14ac:dyDescent="0.35">
      <c r="A58" s="18"/>
      <c r="B58" s="18" t="s">
        <v>57</v>
      </c>
      <c r="C58" s="16"/>
      <c r="D58" s="56">
        <v>16250</v>
      </c>
      <c r="E58" s="56">
        <v>16250</v>
      </c>
      <c r="F58" s="56">
        <v>16250</v>
      </c>
      <c r="G58" s="56">
        <v>16250</v>
      </c>
      <c r="H58" s="35"/>
    </row>
    <row r="59" spans="1:8" ht="20.5" customHeight="1" x14ac:dyDescent="0.35">
      <c r="A59" s="48" t="s">
        <v>75</v>
      </c>
      <c r="B59" s="48" t="s">
        <v>76</v>
      </c>
      <c r="C59" s="49"/>
      <c r="D59" s="58">
        <f>D60</f>
        <v>2400</v>
      </c>
      <c r="E59" s="58">
        <f t="shared" ref="E59:G59" si="31">E60</f>
        <v>2400</v>
      </c>
      <c r="F59" s="58">
        <f t="shared" si="31"/>
        <v>2400</v>
      </c>
      <c r="G59" s="58">
        <f t="shared" si="31"/>
        <v>2400</v>
      </c>
      <c r="H59" s="35"/>
    </row>
    <row r="60" spans="1:8" ht="39" customHeight="1" x14ac:dyDescent="0.35">
      <c r="A60" s="18"/>
      <c r="B60" s="18" t="s">
        <v>82</v>
      </c>
      <c r="C60" s="16"/>
      <c r="D60" s="56">
        <f>12*200</f>
        <v>2400</v>
      </c>
      <c r="E60" s="56">
        <f t="shared" ref="E60:G60" si="32">12*200</f>
        <v>2400</v>
      </c>
      <c r="F60" s="56">
        <f t="shared" si="32"/>
        <v>2400</v>
      </c>
      <c r="G60" s="56">
        <f t="shared" si="32"/>
        <v>2400</v>
      </c>
      <c r="H60" s="35"/>
    </row>
    <row r="61" spans="1:8" ht="39.75" customHeight="1" x14ac:dyDescent="0.35">
      <c r="A61" s="79" t="s">
        <v>107</v>
      </c>
      <c r="B61" s="79"/>
      <c r="C61" s="79"/>
      <c r="D61" s="79"/>
      <c r="E61" s="79"/>
      <c r="F61" s="79"/>
      <c r="G61" s="79"/>
      <c r="H61" s="79"/>
    </row>
    <row r="62" spans="1:8" ht="20.25" customHeight="1" x14ac:dyDescent="0.35">
      <c r="A62" s="23"/>
      <c r="B62" s="21"/>
      <c r="C62" s="21" t="s">
        <v>51</v>
      </c>
      <c r="D62" s="34">
        <f>D63+D67</f>
        <v>306953</v>
      </c>
      <c r="E62" s="34">
        <f t="shared" ref="E62:G62" si="33">E63+E67</f>
        <v>252992</v>
      </c>
      <c r="F62" s="34">
        <f t="shared" si="33"/>
        <v>297646</v>
      </c>
      <c r="G62" s="34">
        <f t="shared" si="33"/>
        <v>297646</v>
      </c>
      <c r="H62" s="34"/>
    </row>
    <row r="63" spans="1:8" x14ac:dyDescent="0.35">
      <c r="A63" s="39" t="s">
        <v>8</v>
      </c>
      <c r="B63" s="40" t="s">
        <v>26</v>
      </c>
      <c r="C63" s="41"/>
      <c r="D63" s="55">
        <f>D64</f>
        <v>216953</v>
      </c>
      <c r="E63" s="55">
        <f t="shared" ref="E63:G63" si="34">E64</f>
        <v>216953</v>
      </c>
      <c r="F63" s="55">
        <f t="shared" si="34"/>
        <v>216953</v>
      </c>
      <c r="G63" s="55">
        <f t="shared" si="34"/>
        <v>216953</v>
      </c>
      <c r="H63" s="35"/>
    </row>
    <row r="64" spans="1:8" ht="27.75" customHeight="1" x14ac:dyDescent="0.35">
      <c r="A64" s="18" t="s">
        <v>61</v>
      </c>
      <c r="B64" s="18" t="s">
        <v>62</v>
      </c>
      <c r="C64" s="16"/>
      <c r="D64" s="56">
        <f>SUM(D65:D66)</f>
        <v>216953</v>
      </c>
      <c r="E64" s="56">
        <f t="shared" ref="E64:G64" si="35">SUM(E65:E66)</f>
        <v>216953</v>
      </c>
      <c r="F64" s="56">
        <f t="shared" si="35"/>
        <v>216953</v>
      </c>
      <c r="G64" s="56">
        <f t="shared" si="35"/>
        <v>216953</v>
      </c>
      <c r="H64" s="35"/>
    </row>
    <row r="65" spans="1:8" ht="36" customHeight="1" x14ac:dyDescent="0.35">
      <c r="A65" s="18"/>
      <c r="B65" s="18" t="s">
        <v>63</v>
      </c>
      <c r="C65" s="16"/>
      <c r="D65" s="56">
        <v>51953</v>
      </c>
      <c r="E65" s="56">
        <v>51953</v>
      </c>
      <c r="F65" s="56">
        <v>51953</v>
      </c>
      <c r="G65" s="56">
        <v>51953</v>
      </c>
      <c r="H65" s="35"/>
    </row>
    <row r="66" spans="1:8" ht="28.5" customHeight="1" x14ac:dyDescent="0.35">
      <c r="A66" s="18"/>
      <c r="B66" s="18" t="s">
        <v>64</v>
      </c>
      <c r="C66" s="16"/>
      <c r="D66" s="56">
        <v>165000</v>
      </c>
      <c r="E66" s="56">
        <v>165000</v>
      </c>
      <c r="F66" s="56">
        <v>165000</v>
      </c>
      <c r="G66" s="56">
        <v>165000</v>
      </c>
      <c r="H66" s="35"/>
    </row>
    <row r="67" spans="1:8" ht="20.5" customHeight="1" x14ac:dyDescent="0.35">
      <c r="A67" s="39" t="s">
        <v>10</v>
      </c>
      <c r="B67" s="40" t="s">
        <v>11</v>
      </c>
      <c r="C67" s="41"/>
      <c r="D67" s="55">
        <f>D68</f>
        <v>90000</v>
      </c>
      <c r="E67" s="57">
        <f t="shared" ref="E67:G68" si="36">E68</f>
        <v>36039</v>
      </c>
      <c r="F67" s="57">
        <f t="shared" si="36"/>
        <v>80693</v>
      </c>
      <c r="G67" s="57">
        <f t="shared" si="36"/>
        <v>80693</v>
      </c>
      <c r="H67" s="35"/>
    </row>
    <row r="68" spans="1:8" ht="32.25" customHeight="1" x14ac:dyDescent="0.35">
      <c r="A68" s="18" t="s">
        <v>65</v>
      </c>
      <c r="B68" s="18" t="s">
        <v>66</v>
      </c>
      <c r="C68" s="16"/>
      <c r="D68" s="56">
        <f>D69</f>
        <v>90000</v>
      </c>
      <c r="E68" s="56">
        <f>E69</f>
        <v>36039</v>
      </c>
      <c r="F68" s="56">
        <f t="shared" si="36"/>
        <v>80693</v>
      </c>
      <c r="G68" s="56">
        <f t="shared" si="36"/>
        <v>80693</v>
      </c>
      <c r="H68" s="35"/>
    </row>
    <row r="69" spans="1:8" ht="49.5" customHeight="1" x14ac:dyDescent="0.35">
      <c r="A69" s="18"/>
      <c r="B69" s="18" t="s">
        <v>81</v>
      </c>
      <c r="C69" s="16"/>
      <c r="D69" s="56">
        <v>90000</v>
      </c>
      <c r="E69" s="56">
        <f>36036+3</f>
        <v>36039</v>
      </c>
      <c r="F69" s="56">
        <v>80693</v>
      </c>
      <c r="G69" s="56">
        <v>80693</v>
      </c>
      <c r="H69" s="35"/>
    </row>
    <row r="70" spans="1:8" ht="40" customHeight="1" x14ac:dyDescent="0.35">
      <c r="A70" s="79" t="s">
        <v>108</v>
      </c>
      <c r="B70" s="79"/>
      <c r="C70" s="79"/>
      <c r="D70" s="79"/>
      <c r="E70" s="79"/>
      <c r="F70" s="79"/>
      <c r="G70" s="79"/>
      <c r="H70" s="79"/>
    </row>
    <row r="71" spans="1:8" ht="17.149999999999999" customHeight="1" x14ac:dyDescent="0.35">
      <c r="A71" s="23"/>
      <c r="B71" s="21"/>
      <c r="C71" s="21" t="s">
        <v>36</v>
      </c>
      <c r="D71" s="34">
        <f>D72+D75</f>
        <v>155000</v>
      </c>
      <c r="E71" s="34">
        <f t="shared" ref="E71:G71" si="37">E72+E75</f>
        <v>145000</v>
      </c>
      <c r="F71" s="34">
        <f t="shared" si="37"/>
        <v>145000</v>
      </c>
      <c r="G71" s="34">
        <f t="shared" si="37"/>
        <v>145000</v>
      </c>
      <c r="H71" s="34"/>
    </row>
    <row r="72" spans="1:8" x14ac:dyDescent="0.35">
      <c r="A72" s="39" t="s">
        <v>8</v>
      </c>
      <c r="B72" s="40" t="s">
        <v>26</v>
      </c>
      <c r="C72" s="41"/>
      <c r="D72" s="55">
        <f>D73</f>
        <v>145000</v>
      </c>
      <c r="E72" s="55">
        <f t="shared" ref="E72:G73" si="38">E73</f>
        <v>145000</v>
      </c>
      <c r="F72" s="55">
        <f t="shared" si="38"/>
        <v>145000</v>
      </c>
      <c r="G72" s="55">
        <f t="shared" si="38"/>
        <v>145000</v>
      </c>
      <c r="H72" s="60"/>
    </row>
    <row r="73" spans="1:8" ht="24.75" customHeight="1" x14ac:dyDescent="0.35">
      <c r="A73" s="18" t="s">
        <v>61</v>
      </c>
      <c r="B73" s="18" t="s">
        <v>62</v>
      </c>
      <c r="C73" s="16"/>
      <c r="D73" s="56">
        <f>D74</f>
        <v>145000</v>
      </c>
      <c r="E73" s="56">
        <f t="shared" si="38"/>
        <v>145000</v>
      </c>
      <c r="F73" s="56">
        <f t="shared" si="38"/>
        <v>145000</v>
      </c>
      <c r="G73" s="56">
        <f t="shared" si="38"/>
        <v>145000</v>
      </c>
      <c r="H73" s="60"/>
    </row>
    <row r="74" spans="1:8" ht="36" customHeight="1" x14ac:dyDescent="0.35">
      <c r="A74" s="18"/>
      <c r="B74" s="18" t="s">
        <v>77</v>
      </c>
      <c r="C74" s="16"/>
      <c r="D74" s="56">
        <v>145000</v>
      </c>
      <c r="E74" s="56">
        <v>145000</v>
      </c>
      <c r="F74" s="56">
        <v>145000</v>
      </c>
      <c r="G74" s="56">
        <v>145000</v>
      </c>
      <c r="H74" s="60"/>
    </row>
    <row r="75" spans="1:8" ht="20.25" customHeight="1" x14ac:dyDescent="0.35">
      <c r="A75" s="39" t="s">
        <v>10</v>
      </c>
      <c r="B75" s="40" t="s">
        <v>11</v>
      </c>
      <c r="C75" s="41"/>
      <c r="D75" s="55">
        <f>D76</f>
        <v>10000</v>
      </c>
      <c r="E75" s="55">
        <f t="shared" ref="E75:G76" si="39">E76</f>
        <v>0</v>
      </c>
      <c r="F75" s="55">
        <f t="shared" si="39"/>
        <v>0</v>
      </c>
      <c r="G75" s="55">
        <f t="shared" si="39"/>
        <v>0</v>
      </c>
      <c r="H75" s="60"/>
    </row>
    <row r="76" spans="1:8" ht="23.25" customHeight="1" x14ac:dyDescent="0.35">
      <c r="A76" s="18" t="s">
        <v>65</v>
      </c>
      <c r="B76" s="18" t="s">
        <v>66</v>
      </c>
      <c r="C76" s="16"/>
      <c r="D76" s="56">
        <f>D77</f>
        <v>10000</v>
      </c>
      <c r="E76" s="56">
        <f t="shared" si="39"/>
        <v>0</v>
      </c>
      <c r="F76" s="56">
        <f t="shared" si="39"/>
        <v>0</v>
      </c>
      <c r="G76" s="56">
        <f t="shared" si="39"/>
        <v>0</v>
      </c>
      <c r="H76" s="60"/>
    </row>
    <row r="77" spans="1:8" ht="54" customHeight="1" x14ac:dyDescent="0.35">
      <c r="A77" s="18"/>
      <c r="B77" s="18" t="s">
        <v>67</v>
      </c>
      <c r="C77" s="16"/>
      <c r="D77" s="56">
        <v>10000</v>
      </c>
      <c r="E77" s="56">
        <v>0</v>
      </c>
      <c r="F77" s="56">
        <v>0</v>
      </c>
      <c r="G77" s="56">
        <v>0</v>
      </c>
      <c r="H77" s="60"/>
    </row>
    <row r="78" spans="1:8" ht="51" customHeight="1" x14ac:dyDescent="0.35">
      <c r="A78" s="79" t="s">
        <v>117</v>
      </c>
      <c r="B78" s="79"/>
      <c r="C78" s="79"/>
      <c r="D78" s="79"/>
      <c r="E78" s="79"/>
      <c r="F78" s="79"/>
      <c r="G78" s="79"/>
      <c r="H78" s="79"/>
    </row>
    <row r="79" spans="1:8" ht="20.25" customHeight="1" x14ac:dyDescent="0.35">
      <c r="A79" s="23"/>
      <c r="B79" s="21"/>
      <c r="C79" s="21" t="s">
        <v>37</v>
      </c>
      <c r="D79" s="34">
        <f>D80+D84</f>
        <v>214609</v>
      </c>
      <c r="E79" s="34">
        <f t="shared" ref="E79:G79" si="40">E80+E84</f>
        <v>256960</v>
      </c>
      <c r="F79" s="34">
        <f t="shared" si="40"/>
        <v>212306</v>
      </c>
      <c r="G79" s="34">
        <f t="shared" si="40"/>
        <v>212306</v>
      </c>
      <c r="H79" s="34"/>
    </row>
    <row r="80" spans="1:8" x14ac:dyDescent="0.35">
      <c r="A80" s="39" t="s">
        <v>8</v>
      </c>
      <c r="B80" s="40" t="s">
        <v>26</v>
      </c>
      <c r="C80" s="41"/>
      <c r="D80" s="57">
        <f>D81</f>
        <v>193570</v>
      </c>
      <c r="E80" s="57">
        <f t="shared" ref="E80:G80" si="41">E81</f>
        <v>171960</v>
      </c>
      <c r="F80" s="57">
        <f t="shared" si="41"/>
        <v>171960</v>
      </c>
      <c r="G80" s="57">
        <f t="shared" si="41"/>
        <v>171960</v>
      </c>
      <c r="H80" s="60"/>
    </row>
    <row r="81" spans="1:8" ht="20.25" customHeight="1" x14ac:dyDescent="0.35">
      <c r="A81" s="18" t="s">
        <v>61</v>
      </c>
      <c r="B81" s="18" t="s">
        <v>62</v>
      </c>
      <c r="C81" s="16"/>
      <c r="D81" s="56">
        <f>D82+D83</f>
        <v>193570</v>
      </c>
      <c r="E81" s="56">
        <f t="shared" ref="E81:G81" si="42">E82+E83</f>
        <v>171960</v>
      </c>
      <c r="F81" s="56">
        <f t="shared" si="42"/>
        <v>171960</v>
      </c>
      <c r="G81" s="56">
        <f t="shared" si="42"/>
        <v>171960</v>
      </c>
      <c r="H81" s="60"/>
    </row>
    <row r="82" spans="1:8" ht="31.5" x14ac:dyDescent="0.35">
      <c r="A82" s="18"/>
      <c r="B82" s="18" t="s">
        <v>89</v>
      </c>
      <c r="C82" s="16"/>
      <c r="D82" s="56">
        <f>62500+21610</f>
        <v>84110</v>
      </c>
      <c r="E82" s="56">
        <v>62500</v>
      </c>
      <c r="F82" s="56">
        <v>62500</v>
      </c>
      <c r="G82" s="56">
        <v>62500</v>
      </c>
      <c r="H82" s="60"/>
    </row>
    <row r="83" spans="1:8" ht="48.75" customHeight="1" x14ac:dyDescent="0.35">
      <c r="A83" s="18"/>
      <c r="B83" s="18" t="s">
        <v>79</v>
      </c>
      <c r="C83" s="16"/>
      <c r="D83" s="56">
        <v>109460</v>
      </c>
      <c r="E83" s="56">
        <v>109460</v>
      </c>
      <c r="F83" s="56">
        <v>109460</v>
      </c>
      <c r="G83" s="56">
        <v>109460</v>
      </c>
      <c r="H83" s="60"/>
    </row>
    <row r="84" spans="1:8" ht="20.25" customHeight="1" x14ac:dyDescent="0.35">
      <c r="A84" s="39" t="s">
        <v>10</v>
      </c>
      <c r="B84" s="40" t="s">
        <v>11</v>
      </c>
      <c r="C84" s="41"/>
      <c r="D84" s="57">
        <f>D85</f>
        <v>21039</v>
      </c>
      <c r="E84" s="57">
        <f t="shared" ref="E84:G84" si="43">E85</f>
        <v>85000</v>
      </c>
      <c r="F84" s="57">
        <f t="shared" si="43"/>
        <v>40346</v>
      </c>
      <c r="G84" s="57">
        <f t="shared" si="43"/>
        <v>40346</v>
      </c>
      <c r="H84" s="60"/>
    </row>
    <row r="85" spans="1:8" ht="31.5" customHeight="1" x14ac:dyDescent="0.35">
      <c r="A85" s="18" t="s">
        <v>65</v>
      </c>
      <c r="B85" s="18" t="s">
        <v>66</v>
      </c>
      <c r="C85" s="16"/>
      <c r="D85" s="56">
        <f>D86</f>
        <v>21039</v>
      </c>
      <c r="E85" s="56">
        <f t="shared" ref="E85:G85" si="44">E86</f>
        <v>85000</v>
      </c>
      <c r="F85" s="56">
        <f t="shared" si="44"/>
        <v>40346</v>
      </c>
      <c r="G85" s="56">
        <f t="shared" si="44"/>
        <v>40346</v>
      </c>
      <c r="H85" s="60"/>
    </row>
    <row r="86" spans="1:8" ht="48.75" customHeight="1" x14ac:dyDescent="0.35">
      <c r="A86" s="18"/>
      <c r="B86" s="18" t="s">
        <v>80</v>
      </c>
      <c r="C86" s="16"/>
      <c r="D86" s="56">
        <v>21039</v>
      </c>
      <c r="E86" s="56">
        <v>85000</v>
      </c>
      <c r="F86" s="56">
        <v>40346</v>
      </c>
      <c r="G86" s="56">
        <v>40346</v>
      </c>
      <c r="H86" s="60"/>
    </row>
    <row r="87" spans="1:8" ht="20.25" customHeight="1" x14ac:dyDescent="0.35">
      <c r="A87" s="79" t="s">
        <v>109</v>
      </c>
      <c r="B87" s="79"/>
      <c r="C87" s="79"/>
      <c r="D87" s="79"/>
      <c r="E87" s="79"/>
      <c r="F87" s="79"/>
      <c r="G87" s="79"/>
      <c r="H87" s="79"/>
    </row>
    <row r="88" spans="1:8" ht="20.25" customHeight="1" x14ac:dyDescent="0.35">
      <c r="A88" s="23"/>
      <c r="B88" s="21"/>
      <c r="C88" s="21" t="s">
        <v>118</v>
      </c>
      <c r="D88" s="63">
        <f>D89</f>
        <v>0</v>
      </c>
      <c r="E88" s="63">
        <f t="shared" ref="E88:G88" si="45">E89</f>
        <v>21610</v>
      </c>
      <c r="F88" s="63">
        <f t="shared" si="45"/>
        <v>21610</v>
      </c>
      <c r="G88" s="63">
        <f t="shared" si="45"/>
        <v>21610</v>
      </c>
      <c r="H88" s="34"/>
    </row>
    <row r="89" spans="1:8" x14ac:dyDescent="0.35">
      <c r="A89" s="39" t="s">
        <v>8</v>
      </c>
      <c r="B89" s="40" t="s">
        <v>26</v>
      </c>
      <c r="C89" s="41"/>
      <c r="D89" s="61">
        <f>D90</f>
        <v>0</v>
      </c>
      <c r="E89" s="61">
        <f t="shared" ref="E89:G90" si="46">E90</f>
        <v>21610</v>
      </c>
      <c r="F89" s="61">
        <f t="shared" si="46"/>
        <v>21610</v>
      </c>
      <c r="G89" s="61">
        <f t="shared" si="46"/>
        <v>21610</v>
      </c>
      <c r="H89" s="35"/>
    </row>
    <row r="90" spans="1:8" ht="21" x14ac:dyDescent="0.35">
      <c r="A90" s="18" t="s">
        <v>40</v>
      </c>
      <c r="B90" s="18" t="s">
        <v>41</v>
      </c>
      <c r="C90" s="16"/>
      <c r="D90" s="62">
        <f>D91</f>
        <v>0</v>
      </c>
      <c r="E90" s="62">
        <f t="shared" si="46"/>
        <v>21610</v>
      </c>
      <c r="F90" s="62">
        <f t="shared" si="46"/>
        <v>21610</v>
      </c>
      <c r="G90" s="62">
        <f t="shared" si="46"/>
        <v>21610</v>
      </c>
      <c r="H90" s="35"/>
    </row>
    <row r="91" spans="1:8" ht="39" customHeight="1" x14ac:dyDescent="0.35">
      <c r="A91" s="18"/>
      <c r="B91" s="18" t="s">
        <v>52</v>
      </c>
      <c r="C91" s="16"/>
      <c r="D91" s="62">
        <v>0</v>
      </c>
      <c r="E91" s="62">
        <v>21610</v>
      </c>
      <c r="F91" s="62">
        <v>21610</v>
      </c>
      <c r="G91" s="62">
        <v>21610</v>
      </c>
      <c r="H91" s="35"/>
    </row>
  </sheetData>
  <mergeCells count="24">
    <mergeCell ref="A28:H28"/>
    <mergeCell ref="A78:H78"/>
    <mergeCell ref="A87:H87"/>
    <mergeCell ref="A61:H61"/>
    <mergeCell ref="A33:H33"/>
    <mergeCell ref="A38:H38"/>
    <mergeCell ref="A70:H70"/>
    <mergeCell ref="A48:H48"/>
    <mergeCell ref="A22:H22"/>
    <mergeCell ref="F8:F9"/>
    <mergeCell ref="G8:G9"/>
    <mergeCell ref="H8:H9"/>
    <mergeCell ref="A15:H15"/>
    <mergeCell ref="A8:A9"/>
    <mergeCell ref="B8:B9"/>
    <mergeCell ref="C8:C9"/>
    <mergeCell ref="D8:D9"/>
    <mergeCell ref="E8:E9"/>
    <mergeCell ref="E1:H1"/>
    <mergeCell ref="A3:H3"/>
    <mergeCell ref="A4:H4"/>
    <mergeCell ref="A5:H5"/>
    <mergeCell ref="A6:H6"/>
    <mergeCell ref="G2:H2"/>
  </mergeCells>
  <pageMargins left="0.51181102362204722" right="0.31496062992125984" top="0.62992125984251968" bottom="0.59" header="0.31496062992125984" footer="0.31496062992125984"/>
  <pageSetup paperSize="9" scale="91" fitToHeight="0" orientation="portrait" r:id="rId1"/>
  <headerFooter>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vt: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2022-10-25T08:28:14Z</dcterms:modified>
</cp:coreProperties>
</file>