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filterPrivacy="1" defaultThemeVersion="124226"/>
  <xr:revisionPtr revIDLastSave="17" documentId="8_{9662257C-8797-4181-86B4-9BEB483EF979}" xr6:coauthVersionLast="47" xr6:coauthVersionMax="47" xr10:uidLastSave="{FF00D3FD-6FF4-496D-8D5F-4402204B4940}"/>
  <bookViews>
    <workbookView xWindow="-108" yWindow="-108" windowWidth="23256" windowHeight="12576" activeTab="1" xr2:uid="{00000000-000D-0000-FFFF-FFFF00000000}"/>
  </bookViews>
  <sheets>
    <sheet name="Investicijas_piekr_2020-2023" sheetId="5" r:id="rId1"/>
    <sheet name="Investicijas_piekr_2016-2018F" sheetId="4" r:id="rId2"/>
    <sheet name="Saisinajumi" sheetId="2" r:id="rId3"/>
  </sheets>
  <definedNames>
    <definedName name="_xlnm._FilterDatabase" localSheetId="1" hidden="1">'Investicijas_piekr_2016-2018F'!$A$1:$O$210</definedName>
    <definedName name="_xlnm._FilterDatabase" localSheetId="0" hidden="1">'Investicijas_piekr_2020-2023'!$A$1:$O$227</definedName>
    <definedName name="_ftn1" localSheetId="1">'Investicijas_piekr_2016-2018F'!$A$3</definedName>
    <definedName name="_ftn1" localSheetId="0">'Investicijas_piekr_2020-2023'!#REF!</definedName>
    <definedName name="_ftn2" localSheetId="1">'Investicijas_piekr_2016-2018F'!$N$92</definedName>
    <definedName name="_ftn2" localSheetId="0">'Investicijas_piekr_2020-2023'!#REF!</definedName>
    <definedName name="_ftnref1" localSheetId="1">'Investicijas_piekr_2016-2018F'!$A$2</definedName>
    <definedName name="_ftnref1" localSheetId="0">'Investicijas_piekr_2020-2023'!$A$3</definedName>
    <definedName name="_ftnref2" localSheetId="1">'Investicijas_piekr_2016-2018F'!#REF!</definedName>
    <definedName name="_ftnref2" localSheetId="0">'Investicijas_piekr_2020-2023'!#REF!</definedName>
    <definedName name="_xlnm.Print_Area" localSheetId="1">'Investicijas_piekr_2016-2018F'!$A$1:$H$209</definedName>
    <definedName name="_xlnm.Print_Area" localSheetId="0">'Investicijas_piekr_2020-2023'!$A$1:$H$220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3" i="5" l="1"/>
  <c r="F123" i="5"/>
  <c r="G225" i="5"/>
  <c r="F225" i="5"/>
  <c r="G222" i="5"/>
  <c r="G219" i="5"/>
  <c r="F219" i="5"/>
  <c r="F222" i="5"/>
  <c r="G212" i="5"/>
  <c r="F212" i="5"/>
  <c r="G198" i="5"/>
  <c r="F198" i="5"/>
  <c r="G188" i="5"/>
  <c r="F188" i="5"/>
  <c r="G180" i="5"/>
  <c r="F180" i="5"/>
  <c r="G166" i="5"/>
  <c r="F166" i="5"/>
  <c r="G156" i="5"/>
  <c r="F156" i="5"/>
  <c r="G143" i="5"/>
  <c r="F143" i="5"/>
  <c r="G102" i="5"/>
  <c r="G113" i="5"/>
  <c r="F113" i="5"/>
  <c r="F102" i="5"/>
  <c r="G97" i="5"/>
  <c r="F97" i="5"/>
  <c r="G72" i="5"/>
  <c r="G76" i="5"/>
  <c r="F76" i="5"/>
  <c r="F72" i="5"/>
  <c r="F52" i="5"/>
  <c r="G41" i="5"/>
  <c r="G44" i="5"/>
  <c r="G47" i="5"/>
  <c r="G49" i="5"/>
  <c r="F49" i="5"/>
  <c r="F47" i="5"/>
  <c r="F44" i="5"/>
  <c r="F41" i="5"/>
  <c r="G26" i="5"/>
  <c r="F26" i="5"/>
  <c r="G3" i="5"/>
  <c r="G7" i="5"/>
  <c r="G15" i="5"/>
  <c r="G18" i="5"/>
  <c r="G21" i="5"/>
  <c r="F21" i="5"/>
  <c r="F18" i="5"/>
  <c r="F15" i="5"/>
  <c r="F7" i="5"/>
  <c r="F3" i="5"/>
  <c r="F212" i="4"/>
  <c r="F187" i="4"/>
  <c r="G168" i="4"/>
  <c r="F168" i="4"/>
  <c r="F158" i="4"/>
  <c r="G145" i="4"/>
  <c r="G127" i="4"/>
  <c r="F127" i="4"/>
  <c r="G116" i="4"/>
  <c r="F116" i="4"/>
  <c r="G105" i="4"/>
  <c r="F105" i="4"/>
  <c r="G92" i="4"/>
  <c r="F92" i="4"/>
  <c r="G80" i="4"/>
  <c r="F80" i="4"/>
  <c r="F65" i="4"/>
  <c r="G54" i="4"/>
  <c r="F54" i="4"/>
  <c r="F35" i="4"/>
  <c r="G28" i="4"/>
  <c r="F28" i="4"/>
  <c r="G16" i="4"/>
  <c r="F16" i="4"/>
  <c r="G9" i="4"/>
  <c r="G3" i="4"/>
  <c r="F3" i="4"/>
  <c r="F9" i="4"/>
  <c r="G63" i="5"/>
  <c r="G64" i="5"/>
  <c r="G59" i="5"/>
  <c r="G124" i="5"/>
  <c r="N27" i="5"/>
  <c r="J221" i="5"/>
  <c r="F208" i="4"/>
  <c r="F206" i="4" s="1"/>
  <c r="F179" i="5" l="1"/>
  <c r="F101" i="5"/>
  <c r="G52" i="5"/>
  <c r="F218" i="5"/>
  <c r="G218" i="5"/>
  <c r="G101" i="5"/>
  <c r="G179" i="5"/>
  <c r="G40" i="5"/>
  <c r="F71" i="5"/>
  <c r="F2" i="5"/>
  <c r="G2" i="5"/>
  <c r="G71" i="5"/>
  <c r="F40" i="5"/>
  <c r="G208" i="4"/>
  <c r="G206" i="4" s="1"/>
  <c r="G228" i="5" l="1"/>
  <c r="F228" i="5"/>
  <c r="J209" i="4"/>
  <c r="I209" i="4"/>
  <c r="J210" i="4" s="1"/>
  <c r="G204" i="4"/>
  <c r="G203" i="4"/>
  <c r="G187" i="4" s="1"/>
  <c r="G183" i="4"/>
  <c r="G181" i="4" s="1"/>
  <c r="F185" i="4"/>
  <c r="F181" i="4" s="1"/>
  <c r="G165" i="4"/>
  <c r="F152" i="4"/>
  <c r="F145" i="4" s="1"/>
  <c r="F209" i="4" s="1"/>
  <c r="G78" i="4"/>
  <c r="G65" i="4" s="1"/>
  <c r="G50" i="4"/>
  <c r="G49" i="4"/>
  <c r="M45" i="4"/>
  <c r="N44" i="4"/>
  <c r="M42" i="4"/>
  <c r="F229" i="5" l="1"/>
  <c r="G158" i="4"/>
  <c r="G212" i="4"/>
  <c r="H212" i="4" s="1"/>
  <c r="G35" i="4"/>
  <c r="G209" i="4" s="1"/>
  <c r="F210" i="4" l="1"/>
  <c r="K209"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tc={3D35757B-1E0B-42B3-B7D7-519876EC01F6}</author>
    <author>tc={C389E37A-AECA-45A5-9089-F0A7D6B9AC63}</author>
  </authors>
  <commentList>
    <comment ref="F50" authorId="0" shapeId="0" xr:uid="{3D35757B-1E0B-42B3-B7D7-519876EC01F6}">
      <text>
        <t>[Threaded comment]
Your version of Excel allows you to read this threaded comment; however, any edits to it will get removed if the file is opened in a newer version of Excel. Learn more: https://go.microsoft.com/fwlink/?linkid=870924
Comment:
     168 069 eiro t.sk. ERAF finansējums 112 693,72 eiro, valsts budžeta dotācija 4971,78 eiro un pašvaldības finansējums 50 403,50 eiro</t>
      </text>
    </comment>
    <comment ref="E94" authorId="1" shapeId="0" xr:uid="{C389E37A-AECA-45A5-9089-F0A7D6B9AC63}">
      <text>
        <t>[Threaded comment]
Your version of Excel allows you to read this threaded comment; however, any edits to it will get removed if the file is opened in a newer version of Excel. Learn more: https://go.microsoft.com/fwlink/?linkid=870924
Comment:
    Internets piedāvā šādu projektu: https://www.talsunovads.lv/lv/projekts/rojas-juras-stasti 
fonds EJZF</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F14" authorId="0" shapeId="0" xr:uid="{00000000-0006-0000-0000-000001000000}">
      <text>
        <r>
          <rPr>
            <b/>
            <sz val="9"/>
            <color indexed="81"/>
            <rFont val="Tahoma"/>
            <family val="2"/>
            <charset val="186"/>
          </rPr>
          <t>Author:</t>
        </r>
        <r>
          <rPr>
            <sz val="9"/>
            <color indexed="81"/>
            <rFont val="Tahoma"/>
            <family val="2"/>
            <charset val="186"/>
          </rPr>
          <t xml:space="preserve">
"Izmaksas noteiktas, saņemot cenu piedāvājumu no LSEZ SIA "Scan-Plast Latvia"."</t>
        </r>
      </text>
    </comment>
    <comment ref="G24" authorId="0" shapeId="0" xr:uid="{00000000-0006-0000-0000-000002000000}">
      <text>
        <r>
          <rPr>
            <b/>
            <sz val="9"/>
            <color indexed="81"/>
            <rFont val="Tahoma"/>
            <family val="2"/>
            <charset val="186"/>
          </rPr>
          <t>Author:</t>
        </r>
        <r>
          <rPr>
            <sz val="9"/>
            <color indexed="81"/>
            <rFont val="Tahoma"/>
            <family val="2"/>
            <charset val="186"/>
          </rPr>
          <t xml:space="preserve">
 (LSEZ)</t>
        </r>
      </text>
    </comment>
    <comment ref="F37" authorId="0" shapeId="0" xr:uid="{00000000-0006-0000-0000-000003000000}">
      <text>
        <r>
          <rPr>
            <b/>
            <sz val="9"/>
            <color indexed="81"/>
            <rFont val="Tahoma"/>
            <family val="2"/>
            <charset val="186"/>
          </rPr>
          <t>Author:</t>
        </r>
        <r>
          <rPr>
            <sz val="9"/>
            <color indexed="81"/>
            <rFont val="Tahoma"/>
            <family val="2"/>
            <charset val="186"/>
          </rPr>
          <t xml:space="preserve">
Citā avotā finansējums: 34965 EUR
</t>
        </r>
      </text>
    </comment>
    <comment ref="G137" authorId="0" shapeId="0" xr:uid="{00000000-0006-0000-0000-000004000000}">
      <text>
        <r>
          <rPr>
            <b/>
            <sz val="9"/>
            <color indexed="81"/>
            <rFont val="Tahoma"/>
            <family val="2"/>
            <charset val="186"/>
          </rPr>
          <t>Author:</t>
        </r>
        <r>
          <rPr>
            <sz val="9"/>
            <color indexed="81"/>
            <rFont val="Tahoma"/>
            <family val="2"/>
            <charset val="186"/>
          </rPr>
          <t xml:space="preserve">
Finansē Pašvaldības iestāde “Jūrmalas ostas pārvalde” (iepriekš Lielupes ostas pārvalde)</t>
        </r>
      </text>
    </comment>
    <comment ref="F204" authorId="0" shapeId="0" xr:uid="{00000000-0006-0000-0000-000005000000}">
      <text>
        <r>
          <rPr>
            <b/>
            <sz val="9"/>
            <color indexed="81"/>
            <rFont val="Tahoma"/>
            <family val="2"/>
            <charset val="186"/>
          </rPr>
          <t>Author:</t>
        </r>
        <r>
          <rPr>
            <sz val="9"/>
            <color indexed="81"/>
            <rFont val="Tahoma"/>
            <family val="2"/>
            <charset val="186"/>
          </rPr>
          <t xml:space="preserve">
319203 EUR Ostas pārvalde, 350029 EUR Pašvaldība</t>
        </r>
      </text>
    </comment>
  </commentList>
</comments>
</file>

<file path=xl/sharedStrings.xml><?xml version="1.0" encoding="utf-8"?>
<sst xmlns="http://schemas.openxmlformats.org/spreadsheetml/2006/main" count="2237" uniqueCount="743">
  <si>
    <t>N.p.k.</t>
  </si>
  <si>
    <t>Projekta nosaukums</t>
  </si>
  <si>
    <t>Novads, pagasts</t>
  </si>
  <si>
    <t>Piekrastes attīstāmā vieta</t>
  </si>
  <si>
    <t>Fonds/programma</t>
  </si>
  <si>
    <t>ES/valsts finansējums (EUR)</t>
  </si>
  <si>
    <t>Pašvaldības finansējums  (EUR)</t>
  </si>
  <si>
    <t>Investīciju ieguldīšanas laiks</t>
  </si>
  <si>
    <t>EJZF projekti</t>
  </si>
  <si>
    <t>Kopā īstenotie proj.</t>
  </si>
  <si>
    <t>Plānojuma 1.pielikuma aktivitāte</t>
  </si>
  <si>
    <t>Pakalpojums ārpus 5.5.1.SAM</t>
  </si>
  <si>
    <t>Pakalpojums 5.5.1.SAM ietvaros</t>
  </si>
  <si>
    <t>Piezīmes</t>
  </si>
  <si>
    <t>Dienvidkurzemes novads</t>
  </si>
  <si>
    <t>Kopā:</t>
  </si>
  <si>
    <t xml:space="preserve"> Rucavas pagasts</t>
  </si>
  <si>
    <t>(1)</t>
  </si>
  <si>
    <t>1.</t>
  </si>
  <si>
    <t>Autoceļa Rucava-Pape pārbūve, 21-02-FL03-F043.0207-000006</t>
  </si>
  <si>
    <t>Dienvidkurzeme Rucavas pagasts</t>
  </si>
  <si>
    <t>Papes centrs</t>
  </si>
  <si>
    <t>EJZF</t>
  </si>
  <si>
    <t>2022-2023</t>
  </si>
  <si>
    <t>LVAF projekts 1-08 / 260 / 2018  „Piekrastes apsaimniekošanas praktisko aktivitāšu realizēšana”</t>
  </si>
  <si>
    <t>2.</t>
  </si>
  <si>
    <t>Laivu piestātnes izveide Papes kanālā, 20-02-FL03-F043.0207-000006</t>
  </si>
  <si>
    <t>3.</t>
  </si>
  <si>
    <t>Senlietu krātuves "Jūras māja" ekspozīciju izveide, 20-02-FL03-F043.0207-000003</t>
  </si>
  <si>
    <t>Nīcas pagasts</t>
  </si>
  <si>
    <t xml:space="preserve"> Veikt ceļa "Zivju kūpinātava - mols" asfaltēšanu un autostāvvietas pārbūvi īpašumā "Piestātne" zivsaimniecības tradīciju saglabāšanai un tūrisma
 veicināšanai piekrastē, 22-02-FL03-F043.0207-000001</t>
  </si>
  <si>
    <t>Dienvidkurzeme Nīcas pagasts</t>
  </si>
  <si>
    <t>Jūrmalciems</t>
  </si>
  <si>
    <t>Transporta nobrauktuves izveide Jūrmalciemā, Dienvidkurzemes novadā zivsaimniecības tradīciju saglabāšanai un drošības veicināšanai piekrastē,  22-02-FL03-F043.0207-000002</t>
  </si>
  <si>
    <t>https://www.nica.lv/mda/fmg//PROJEKTI/Publicit%C4%81te_6TM.pdf</t>
  </si>
  <si>
    <t>Ceļa seguma pārbūve piekļuvei pie jūras Bernātos, 21-02-FL03-F043.0207-000001</t>
  </si>
  <si>
    <t>Bernāti</t>
  </si>
  <si>
    <t>4.</t>
  </si>
  <si>
    <t>Ilgtspējīgs stāvlaukums Bernātos, 19-02-FL03-F043.0207-000001</t>
  </si>
  <si>
    <t>5.</t>
  </si>
  <si>
    <t xml:space="preserve">Jūras piekrastes praktiskā pārvaldība Bernātu dabas parkā, 1-08/415/2018 </t>
  </si>
  <si>
    <t>LVAF</t>
  </si>
  <si>
    <t>6.</t>
  </si>
  <si>
    <t>Dienvidkurzemes piekrastes mantojums cauri gadsimtiem, 5.5.1.0/17/I/009</t>
  </si>
  <si>
    <t>ERAF/5.5.1.SAM</t>
  </si>
  <si>
    <t>7.</t>
  </si>
  <si>
    <t>Jūrmalciema "Tīklu mājas" iedzīvināšana, 20-02-FL03-F043.0207-000001</t>
  </si>
  <si>
    <t>Medzes pagasts</t>
  </si>
  <si>
    <t>(3)</t>
  </si>
  <si>
    <t>Baltijas jūras piekrastes sasniedzamības uzlabošana Grobiņas novada, Medzes pagastā, 21-02-FL03-F043.0207-000002</t>
  </si>
  <si>
    <t>Dienvidkurzeme Medzes pagasts</t>
  </si>
  <si>
    <t>Šķēdes piekraste</t>
  </si>
  <si>
    <t xml:space="preserve">Atpūtas krēslu uzstādīšana teritorijā "Liedagi", Medzes pag., Grobiņas nov., 19-02-FL03-F043.0207-000002 </t>
  </si>
  <si>
    <t>2020-2021</t>
  </si>
  <si>
    <t xml:space="preserve"> Vērgales pagasts</t>
  </si>
  <si>
    <t>(4)</t>
  </si>
  <si>
    <t>Būvprojekta izstrāde Vērgales pagasta Saraiķu nobrauktuvei pie jūras "Beltes".</t>
  </si>
  <si>
    <t>Dienvidkurzeme Vērgales pagasts</t>
  </si>
  <si>
    <t>Beltes</t>
  </si>
  <si>
    <t>Pašvaldības budžets</t>
  </si>
  <si>
    <t>Baltijas jūras piekrastes sasniedzamības uzlabošana Ziemupē, Vērgales pagastā,  22-02-FL03-F043.0207-000003</t>
  </si>
  <si>
    <t>Ziemupes centrs</t>
  </si>
  <si>
    <t>Pāvilosta</t>
  </si>
  <si>
    <t>Pilsētvides sakārtošana un publiska vides objekta- pulksteņa izveide, otrā kārta, 20-02-FL03-F043.0207-000002</t>
  </si>
  <si>
    <t>Dienvidkurzeme Pāvilosta</t>
  </si>
  <si>
    <t xml:space="preserve"> 2 976 736,49 EUR</t>
  </si>
  <si>
    <t>Pāvilostas pilsētas liedaga sakopšanas tehnikas iegāde, 19-02-FL03-F043.0207-000003</t>
  </si>
  <si>
    <t>http://www.pavilosta.lv/rightmenu1/-projekti/eraf-2017</t>
  </si>
  <si>
    <t>2019-2020</t>
  </si>
  <si>
    <t>Pāvilostas promenādes remontdarbi</t>
  </si>
  <si>
    <t>Liepājas valstpilsēta</t>
  </si>
  <si>
    <t>Palielināt cilvēku drošību Baltijas jūrā, izmantojot pārrobežu sadarbību Rietumu Lietuvā un Kurzemē ("Increasing people safety in the Baltic Sea through cross-border cooperation in the Western Lithuania and Kurzeme" (ONLY SAFE!))</t>
  </si>
  <si>
    <t>Liepājas centrs, tam pieguļošā un pilsētas dienviddaļa piekrastē</t>
  </si>
  <si>
    <t>ERAF, LAT-LIT</t>
  </si>
  <si>
    <t>2020-2023</t>
  </si>
  <si>
    <t>Piekrastes apsaimniekošanas praktisko 
aktivitāšu realizēšana</t>
  </si>
  <si>
    <t xml:space="preserve">Dienvidrietumu peldvietas glābšanas stacija 
Kāpu zona no Jūrmalas ielas līdz Pērkones ielai </t>
  </si>
  <si>
    <t xml:space="preserve">Jūrmalas parks </t>
  </si>
  <si>
    <t xml:space="preserve">Pludmale Krasta ielas galā </t>
  </si>
  <si>
    <t xml:space="preserve">Piekrastes apsaimniekošanas praktisko 
aktivitāšu realizēšana
</t>
  </si>
  <si>
    <t xml:space="preserve">Pludmales teritorija Pērkones iela, Vaiņodes iela </t>
  </si>
  <si>
    <t>Pludmales labiekārtojuma izbūve Roņu ielā</t>
  </si>
  <si>
    <t xml:space="preserve">Pludmales teritorija  </t>
  </si>
  <si>
    <t>Degradēto teritoriju revitalizācija un uzņēmējdarbības pamatinfrastruktūras izveide kūrorta zonā, Liepājā 2.kārta (Roņu iela)</t>
  </si>
  <si>
    <t>Kūrorta zona piekrastē</t>
  </si>
  <si>
    <t xml:space="preserve">ERAF   </t>
  </si>
  <si>
    <t>8.</t>
  </si>
  <si>
    <t>Brīvdabas sporta un aktīvās atpūtas centra Zirgu salā, Liepājā izveide 5. kārta</t>
  </si>
  <si>
    <t>9.</t>
  </si>
  <si>
    <t>Publiskās ārtelpas infrastruktūras attīstība Zirgu salā</t>
  </si>
  <si>
    <t>2021-2022</t>
  </si>
  <si>
    <t>10.</t>
  </si>
  <si>
    <t>Smilšu tīrīšanas tehnikas iegāde Liepājā</t>
  </si>
  <si>
    <t>11.</t>
  </si>
  <si>
    <t>Ūdenstilpju attīrīšanas tehnikas iegāde</t>
  </si>
  <si>
    <t>Pludmales teritorija, Liepājas centrs, tam pieguļošā un pilsētas dienviddaļa piekrastē</t>
  </si>
  <si>
    <t>12.</t>
  </si>
  <si>
    <t>Piekrasti raksturojošās dabas ainavas publiskās ārtelpas attīstības un pieejamības veicināšana kultūras un tūrisma pakalpojumu daudzveidošanai Liepājas centra pludmalē</t>
  </si>
  <si>
    <t>Pludmales teritorija, Jūrmalas parks</t>
  </si>
  <si>
    <t>2020-2022</t>
  </si>
  <si>
    <t>13.</t>
  </si>
  <si>
    <t>Dienvidkurzemes piekrastes mantojums cauri gadsimtiem (objekti Liepājā, kuri projektā tika atjaunoti vai rekonstruēti: 1) koncertdārza "Pūt, vējiņi!" rekonstrukcija, 2) "Hoijeres kundzes viesnīca" interjera muzeja izveide, 3) Liepājas Svētās Trīsvienības katedrāles atjaunošana)</t>
  </si>
  <si>
    <t>Jūrmalas parka teritorija, Liepājas pilsētas vēsturiskais centrs</t>
  </si>
  <si>
    <t>Ventspils novads</t>
  </si>
  <si>
    <t>Jūrkalnes pagasts</t>
  </si>
  <si>
    <t>Piekrastes apsaimniekošanas praktisko aktivitāšu realizēšana</t>
  </si>
  <si>
    <t>Ventspils Jnovads Jūrkalnes pagasts</t>
  </si>
  <si>
    <t>Jūrkalne</t>
  </si>
  <si>
    <t>Pašvaldības autoceļa pārbūve un sanitārā mezgla uzstādīšana Jūrkalnes pagastā</t>
  </si>
  <si>
    <t>Užavas pagasts</t>
  </si>
  <si>
    <t xml:space="preserve">Pašvaldības autoceļa Uz-28 “Lejiņas-pludmale” no 2,32 līdz 3,20 km un pašvaldības autoceļa Uz-35 “Lībciems-Vārnas-pludmale” no 0,00 līdz 0,41 km brauktuves pārbūve Užavas pagastā, Ventspils  novadā. </t>
  </si>
  <si>
    <t>Ventspils novads Užavas pagasts</t>
  </si>
  <si>
    <t>Užava</t>
  </si>
  <si>
    <t>Vārves pagasts</t>
  </si>
  <si>
    <t>Ventspils novads Vārves pagasts</t>
  </si>
  <si>
    <t>Vārve</t>
  </si>
  <si>
    <t>Tārgales pagasts</t>
  </si>
  <si>
    <t>“Ziemeļkurzemes kultūrvēsturiskā un dabas mantojuma saglabāšana, eksponēšana un tūrisma piedāvājuma attīstība” atjaunots tilts pār Irbes upi Tārgales pagasta Lielirbes ciemā</t>
  </si>
  <si>
    <t>Ventspils novads Tārgales pagasts</t>
  </si>
  <si>
    <t>Lielirbe</t>
  </si>
  <si>
    <t>Miķeļtornis, Ovīši, Lūžņa</t>
  </si>
  <si>
    <t>LVAF projekts 1-08 / 31 / 2019 „Piekrastes apsaimniekošanas praktisko aktivitāšu realizēšana”</t>
  </si>
  <si>
    <t>Ventspils valstspilsēta</t>
  </si>
  <si>
    <t>Zivju resursu kontroles aprīkojuma papildināšana, pludmales drošības un aprīkojuma izveide, uzlabojot glābšanas posteņa ēkas infrastruktūru</t>
  </si>
  <si>
    <t>Ventspils pludmales glābšanas tornis</t>
  </si>
  <si>
    <t>09.2021. - 09.2023.</t>
  </si>
  <si>
    <t xml:space="preserve">Ziemeļkurzemes kultūrvēsturiskā un dabas mantojuma saglabāšana, eksponēšana un tūrisma piedāvājuma attīstība </t>
  </si>
  <si>
    <t>Piejūras brīvdabas muzeja teritorija</t>
  </si>
  <si>
    <t>17.01.2018. - 31.10.2024.</t>
  </si>
  <si>
    <t>Kurzemes zvejniecības kultūrvēsturiskā mantojuma saglabāšana un popularizācija</t>
  </si>
  <si>
    <t>08.2021.-
01.11.2023.</t>
  </si>
  <si>
    <t>Latvijas-Igaunijas kopīgā militārā mantojuma tūrisma produkts</t>
  </si>
  <si>
    <t>Ventspils 46. krasta aizsardzības baterijas uguns koriģēšanas tornis</t>
  </si>
  <si>
    <t>ERAF, EST-LAT</t>
  </si>
  <si>
    <t>01.2020.-31.12.2022.</t>
  </si>
  <si>
    <t>Laivu nojumes būvniecība Ventspils Piejūras brīvdabas muzejā</t>
  </si>
  <si>
    <t>07.2020.-09.2021.</t>
  </si>
  <si>
    <t>Piejūras brīvdabas muzeja informācijas stenda izveide Baltijas jūras zvejniecības kultūrvēsturiskā mantojuma popularizēšanai</t>
  </si>
  <si>
    <t>02.2022.-09.2023.</t>
  </si>
  <si>
    <t>Vasarnīcu ielas pārbūve posmā no Aizsaules ielas līdz Saulrieta ielai Ventspilī</t>
  </si>
  <si>
    <t>Vasarnīcu iela</t>
  </si>
  <si>
    <t>Atbalsts pašvaldībām Covid-19 izraisītās krīzes seku mazināšanai un novēršanai</t>
  </si>
  <si>
    <t>2020.-2021.</t>
  </si>
  <si>
    <t>Aizsaules ielas pārbūve posmā no Vasarnīcu ielas līdz kapu ceļam Ventspilī</t>
  </si>
  <si>
    <t>Aizsaules iela</t>
  </si>
  <si>
    <t>Dabas vērtību saglabāšana un tūrisma pakalpojuma piedāvājuma paplašināšana, nodrošinot Staldzenes stāvkrasta pieejamību un atpūtas zonas infrastruktūras pilnveidošanu</t>
  </si>
  <si>
    <t>Staldzenes stāvkrasts</t>
  </si>
  <si>
    <t>07.2021.-2022.</t>
  </si>
  <si>
    <t>Piekrastes dabas vērtību saglabāšana Ventspils pilsētas pludmalē, pilnveidojot atpūtas zonas infrastruktūru</t>
  </si>
  <si>
    <t>Ventspils pilsētas pludmale</t>
  </si>
  <si>
    <t>Asfalta seguma virskārtas atjaunošana Staldzenes ielas posmā pie Jaunupes ielas, Ventspilī</t>
  </si>
  <si>
    <t>Staldzenes iela</t>
  </si>
  <si>
    <t>2022.</t>
  </si>
  <si>
    <t>Bangu ielas seguma renovācija posmā no Talsu ielas līdz Staldzenes ielai, Ventspilī</t>
  </si>
  <si>
    <t>Bangu iela</t>
  </si>
  <si>
    <t>04.2021.-12.2021.</t>
  </si>
  <si>
    <t>Piekrastes krasta kāpu dabas vērtību saglabāšana, nodrošinot apvienotā gājēju un veloceliņa izbūvi</t>
  </si>
  <si>
    <t>Mežaparka iela un Kāpu promenāde</t>
  </si>
  <si>
    <t>03.2023.-09.2023.</t>
  </si>
  <si>
    <t>14.</t>
  </si>
  <si>
    <t>Dabas vērtību saglabāšana, nodrošinot Būšnieku ezera pieejamību un infrastruktūras pilnveidošanu</t>
  </si>
  <si>
    <t>2022.-09.2023.</t>
  </si>
  <si>
    <t>15.</t>
  </si>
  <si>
    <t>2020.</t>
  </si>
  <si>
    <t>16.</t>
  </si>
  <si>
    <t>2021.</t>
  </si>
  <si>
    <t>17.</t>
  </si>
  <si>
    <t>18.</t>
  </si>
  <si>
    <t>2023.</t>
  </si>
  <si>
    <t>Talsu novads</t>
  </si>
  <si>
    <t>Kolkas pagasts</t>
  </si>
  <si>
    <t>Pastāvīgās ekspozīcijas izveide Kolkas Lībiešu saieta namā</t>
  </si>
  <si>
    <t>Talsu novads Kolkas pagasts</t>
  </si>
  <si>
    <t>Kolka</t>
  </si>
  <si>
    <t>Pašvaldības autoceļa posma pārbūve labākai piekļuvei jūrai</t>
  </si>
  <si>
    <t>Tirdzniecības vietas izveide Kolkā</t>
  </si>
  <si>
    <t>Rojas pagasts</t>
  </si>
  <si>
    <t>Vieta sportiskām aktivitātēm (sporta laukuma izbūve)</t>
  </si>
  <si>
    <t>Talsu novads Rojas pagasts</t>
  </si>
  <si>
    <t>Roja</t>
  </si>
  <si>
    <t>ELFLA</t>
  </si>
  <si>
    <t>Taimiņu mazuļu ataudzēšanai un ielaišanai Rojas upē nepieciešamo vaislinieku nozveja</t>
  </si>
  <si>
    <t>Zivju fonds</t>
  </si>
  <si>
    <t>Taimiņu mazuļu smoltu ielaišana publisko ūdenstilpju ihtiofaunas struktūras pilnveidošanai un resursu papildināšanai Rojas novadā</t>
  </si>
  <si>
    <t>Rekreāciju teritorijas labiekārtojuma izveide</t>
  </si>
  <si>
    <t>Piejūras vides labiekārtošana Rojā</t>
  </si>
  <si>
    <t>Vai tu mīli jūru</t>
  </si>
  <si>
    <t>Cilvēki pie jūras</t>
  </si>
  <si>
    <t>Kaltene</t>
  </si>
  <si>
    <t>Mūžībā aizsaukto zvejnieku un jūrnieku piemiņas vietas atjaunošana</t>
  </si>
  <si>
    <t>Rojas muzeja labiekārtošana un ciema vēsturiskā centra vizualizācija vietējā kultūras mantojuma saglabāšanai un popularizēšanai</t>
  </si>
  <si>
    <t>Ceļa seguma atjaunošana -
 uzlabota piekļuve piekrastes 
kultūras mantojumam (Roja, Kaltene)</t>
  </si>
  <si>
    <t xml:space="preserve">Uzlabota jahtu ostu infrstruktūra un ostu tīkla attīstība Igaunijā un Latvijā. </t>
  </si>
  <si>
    <t>Rojas osta</t>
  </si>
  <si>
    <t>Pievdeceļa ar automašīnu stāvvietām pārbūve</t>
  </si>
  <si>
    <t>Taimiņu mazuļu smoltu ielaišana publisko ūdenstilpju ihtiofaunas struktūras pilnveidošanai un resursu papildināšanai Rojas upē</t>
  </si>
  <si>
    <t>(VB dotācija 17 644.74)</t>
  </si>
  <si>
    <t>Rojas Jūras zvejniecības muzeja un tā filiāles "Kaltenes" klubs vēsturiskā mantojuma atjaunošana</t>
  </si>
  <si>
    <t>Pastaigu laipas atjaunošana Rojas publiskajā pludmalē</t>
  </si>
  <si>
    <t>Skeitparka modernizācija un paplašināšana ar jaunu konstrukciju uzstādīšanu Rojas stadiona teritorijā</t>
  </si>
  <si>
    <t>Rojas jūras stāsti</t>
  </si>
  <si>
    <t>LVIF</t>
  </si>
  <si>
    <t>19.</t>
  </si>
  <si>
    <t>Valgalciema atpūtas vietas labiekārtojuma atjaunošana</t>
  </si>
  <si>
    <t>Valgalciems</t>
  </si>
  <si>
    <t>20.</t>
  </si>
  <si>
    <t>Ceļa seguma atjaunošana – uzlabota piekļuve piekrastes kultūras mantojumam</t>
  </si>
  <si>
    <t>Rojas pag.</t>
  </si>
  <si>
    <t>Mērsraga pagasts</t>
  </si>
  <si>
    <t>Mērsraga tautas nama teritorijas labiekārtošana</t>
  </si>
  <si>
    <t>Talsu novads Mērsraga pagasts</t>
  </si>
  <si>
    <t>Mērsrags</t>
  </si>
  <si>
    <t>Piekrastes vides degradācijas mazināšanas pasākumi Mērsraga novadā</t>
  </si>
  <si>
    <t>Mērsraga pag.</t>
  </si>
  <si>
    <t>Piekrastes atpūtas laukuma labiekārtošana Mērsragā</t>
  </si>
  <si>
    <t>Tukuma novads</t>
  </si>
  <si>
    <t>Engures pagasts</t>
  </si>
  <si>
    <t>Laivu piestātnes izeide Bērzciemā, Engures pagastā"</t>
  </si>
  <si>
    <t>Tukuma novads Engures pagasts</t>
  </si>
  <si>
    <t>Bērzciems</t>
  </si>
  <si>
    <t>Piekrastes rotaļu infrastruktūras pilnveidošana Engures un Lapmežciema pludmalēs</t>
  </si>
  <si>
    <t>Engure</t>
  </si>
  <si>
    <t>Būvdarbu līgums 532470 (ar PVN)</t>
  </si>
  <si>
    <t>Noejas uz jūru izveide un pludmalei pieguļošo teritoriju labiekārtošana Engures pagastā</t>
  </si>
  <si>
    <t>Engure, Bērzciems</t>
  </si>
  <si>
    <t>Slimnīcas ielas rekonstrukcija piekļuvei pludmalei</t>
  </si>
  <si>
    <t>Apsaimniekošanas pasākumu veikšana un infrastruktūras izveide dabas liegumā "Plieņciema kāpa"</t>
  </si>
  <si>
    <t>Plieņciems</t>
  </si>
  <si>
    <t>KF</t>
  </si>
  <si>
    <t>Rīgas jūras līča piekrastes apsaimniekošana un infrastruktūras izveide Engures novada teritorijā"</t>
  </si>
  <si>
    <t>Bērzciems, Engure, Ķesterciems, Klapkalnciems, Apšuciems, Plieņciems</t>
  </si>
  <si>
    <t>Lapmežciema pagasts</t>
  </si>
  <si>
    <t>Apgaismojuma izbūve Kupskalnu gājēju laipai, Lapmežciema pagstā</t>
  </si>
  <si>
    <t>Tukuma novads Lapmežciema pagasts</t>
  </si>
  <si>
    <t>Bigauņciems</t>
  </si>
  <si>
    <t>Ragaciems</t>
  </si>
  <si>
    <t>Nobrauktuves izveide Ragaciema pludmalē, Zvejnieku ielas galā</t>
  </si>
  <si>
    <t>Kupskalnu parka laipas atjaunošana Bigauņciemā, Lapmežciema pgastā, Engures novadā</t>
  </si>
  <si>
    <t>Bigauņciems, Lapmežciems</t>
  </si>
  <si>
    <t>Ragaciems, Bigauņciems un Lapmežciems</t>
  </si>
  <si>
    <t>Jūrmalas valstspilsēta</t>
  </si>
  <si>
    <t>Glābšanas staciju atjaunošana</t>
  </si>
  <si>
    <t>Jūrmala</t>
  </si>
  <si>
    <t>Tipveida glābšanas staciju uzstādīšana pludmalē</t>
  </si>
  <si>
    <t>Sanitāro mezglu (WC) izveide un uzturēšana pilsētas viesu koncentrēšanās vietās, t.sk. ārpus vasaras sezonas</t>
  </si>
  <si>
    <t>Infrastruktūras atjaunošana izejās uz jūru</t>
  </si>
  <si>
    <t>Rotaļu laukumu izveide pludmalē</t>
  </si>
  <si>
    <t>Jūrmala - pludmale</t>
  </si>
  <si>
    <t>NOAH projekts - Baltijas jūras aizsadzība no neattīrītu notekūdeņu ieplūdes pilsētu teritorijās plūdu laikā</t>
  </si>
  <si>
    <t>ERAF Interreg BSR</t>
  </si>
  <si>
    <t>2019-2021</t>
  </si>
  <si>
    <t>Jaunu pludmales pārģērbšanās kabīņu izgatavošana</t>
  </si>
  <si>
    <t>Jūrmala-piekraste</t>
  </si>
  <si>
    <t xml:space="preserve">Ietekmes uz vidi mazināšana Rīgas jūras līča piekrastes kāpu zonā, Dubultos – Pumpuros,
izveidojot labsajūtas dabas taku
 </t>
  </si>
  <si>
    <t>Dubulti-Pumpuri</t>
  </si>
  <si>
    <t>Gājēju un velosipēdu ceļu infrastruktūras atjaunošana posmā no Jaunķemeriem līdz
Ķemeriem</t>
  </si>
  <si>
    <t>Jaunķemeri-Ķemeri</t>
  </si>
  <si>
    <t>2021-2023</t>
  </si>
  <si>
    <t>Vides objekts - "Baltijas straume"</t>
  </si>
  <si>
    <t>Bulduri</t>
  </si>
  <si>
    <t>Laikmetīgās mākslas objekts “Jūrava un peldētājs”</t>
  </si>
  <si>
    <t>Majori</t>
  </si>
  <si>
    <t>Vides objekts "Aspazija kāpās"</t>
  </si>
  <si>
    <t>Dubulti</t>
  </si>
  <si>
    <t>Nacionālas nozīmes projekts “Piekrastes apsaimniekošanas praktisko aktivitāšu realizēšana” 2020. gadā</t>
  </si>
  <si>
    <t>Jūrmala-visa piekraste</t>
  </si>
  <si>
    <t>Nacionālas nozīmes projekts “Piekrastes apsaimniekošanas praktisko aktivitāšu realizēšana” 2020. un 2021.gadā</t>
  </si>
  <si>
    <t>2020 - 2021</t>
  </si>
  <si>
    <t>Uzlabota jahtu ostu infrastruktūra un ostu tīkla attīstība Igaunijā un Latvijā</t>
  </si>
  <si>
    <t>Jūrmalas osta</t>
  </si>
  <si>
    <t>2017-2020</t>
  </si>
  <si>
    <t>Pārgājienu tūrisma maršruts gar Baltijas jūras piekrasti Latvijā-Igaunijā</t>
  </si>
  <si>
    <t>Detālplānojuma izstrāde Kļavu ielā 1A (glābšanas stacijai vai citai publiskai funkcijai)</t>
  </si>
  <si>
    <t>Dubulti, Kļavu iela 1A</t>
  </si>
  <si>
    <t>2019-2022</t>
  </si>
  <si>
    <t>Lokālplānojuma izstrāde teritorijai starp 13.līniju, apbūves teritorijām Bulduru prospekta jūras pusē, Vienības prospektu un pludmali (publiski pieejama labiekārtota parka veidošanai)</t>
  </si>
  <si>
    <t>Bulduri, Lielupe (kāpu zona)</t>
  </si>
  <si>
    <t xml:space="preserve">19. </t>
  </si>
  <si>
    <t>Baltijas jūras reģiona apgaismojums – pilsētu līdzdalība ilgtspējīga viedā apgaismojuma risinājumu izstrādē</t>
  </si>
  <si>
    <t>Majori, Jomas iela</t>
  </si>
  <si>
    <t>ERAF</t>
  </si>
  <si>
    <t>2018-2021</t>
  </si>
  <si>
    <t>Rīgas valstspilsēta</t>
  </si>
  <si>
    <t>Rīgas jūras līča piekrastes pludmales un peldvietu patstāvīga apsaimniekošana  (atkritumu savākšana un izvešana,  zāliena pļaušana, piebraucamo ceļu un gājēju ietvju uzturēšana, apstādījumu kopšana, labiekārtojuma elementu  uzturēšana, atjaunošana, peldvietās smilts virskārtas irdināšana,  pārvietojamo sanitāro mezglu uzstādīšana un apkope, apsaimniekojamās teritorijas  kopējā platība  - 94 h).</t>
  </si>
  <si>
    <t xml:space="preserve">Vecāķi                      Mangaļsala      Vakarbuļļi Daugavgrīva </t>
  </si>
  <si>
    <t xml:space="preserve">2020 -2023 </t>
  </si>
  <si>
    <t>(16)</t>
  </si>
  <si>
    <t>Dalība Zilā karoga programmā, iegūts Zilā karoga ekosertifikāts, no 2020.gada līdz 2023.gadam peldsezonā pacelti Zilie karogi  peldvietās “Vakarbuļļi” un “Vecāķi”.</t>
  </si>
  <si>
    <t xml:space="preserve">Vecāķi                          Vakarbuļļi </t>
  </si>
  <si>
    <t xml:space="preserve">2020 - 2023 </t>
  </si>
  <si>
    <t>Daugavgrīvas peldvietā pārvietojamās glābšanas stacijas uzstādīšana,  glābšanas dienesta darbības nodoršināšanai.</t>
  </si>
  <si>
    <t>Daugavgrīva</t>
  </si>
  <si>
    <t xml:space="preserve">2021 - 2023 </t>
  </si>
  <si>
    <t>Pārģērbšanās kabīņu ( 10 dubultās kompozītmateriāla kabīnes ) izgatavošana un uzstādīšana.</t>
  </si>
  <si>
    <t xml:space="preserve">Vakarbuļļi Daugavgrīva </t>
  </si>
  <si>
    <t>Vides pieejamības uzlabošana Vecāķu peldvietā – pludmales pārģērbšanās kabīnes cilvēkiem ar kustību traucējumiem uzstādīšana un 420 m  koka pludmales pastaigu laipu izgatavošana.</t>
  </si>
  <si>
    <t xml:space="preserve">Vecāķi </t>
  </si>
  <si>
    <t xml:space="preserve"> „Piekrastes apsaimniekošanas praktisko aktivitāšu realizēšana” ietvaros izgatavoti 7 divpusējie pludmales soli un izvietoti Vakarbuļļu peldvietā.</t>
  </si>
  <si>
    <t>Vakarbuļļi</t>
  </si>
  <si>
    <t xml:space="preserve">Vides pieejamības uzlabošana – 2 pludmales pārģērbšanās kabīņu  cilvēkiem ar kustību traucējumiem uzstādīšana  Vakarbuļļu un Daugavgrīvas peldvietās, 160 m koka pludmales pastaigu laipu un 2  atpūtas laukumu  ar  7  soliem,  5 sauļošanās zviļņiem un 2 atkritumu tvertnēm  izgatavošana un uzstādīšana Vakarbuļļu peldvietā. </t>
  </si>
  <si>
    <t xml:space="preserve">„Piekrastes apsaimniekošanas praktisko aktivitāšu realizēšana” ietvaros, izgatavoti 5 divpusējie pludmales soli un izvietoti Daugavgrīvas peldvietā. </t>
  </si>
  <si>
    <t xml:space="preserve">Daugavgrīva </t>
  </si>
  <si>
    <t xml:space="preserve">Vides pieejamības uzlabošana –  pludmales koka pastaigu laipas 135 m garumā, aprīkotas ar  2  atpūtas laukumiem,  7  soliem,  5 sauļošanās zviļņiem un 2 atkritumu tvertnēm izgatavošana un uzstādīšana Daugavgrīvas peldvietā. </t>
  </si>
  <si>
    <t>Rīgas valstspilsētas līdzdalīgās budžetēšanas programmas ietvaros peldvietā Vecāķu peldvietā izbūvēta koka pastaigu laipa 255 m garumā ar divām atpūtas terasēm, aprīkotām ar atpūtas soliem.</t>
  </si>
  <si>
    <t>„Piekrastes apsaimniekošanas praktisko aktivitāšu realizēšana” ietvaros, izgatavoti 6   divpusējie pludmales soli un izvietoti Vecāķu  peldvietā.</t>
  </si>
  <si>
    <t xml:space="preserve">LVAF </t>
  </si>
  <si>
    <t>KF projekts “Antropogēno slodzi mazinošas infrastruktūras attīstība un biotopu statusa uzlabošana dabas parkā „Piejūra” (Natura 2000 vieta)”.  (SAMP 5.4.3.2.)</t>
  </si>
  <si>
    <t>Daugavgrīva, Buļļi, Mangaļsala</t>
  </si>
  <si>
    <t>Ādažu novads</t>
  </si>
  <si>
    <t>Stāvlaukuma izbūve “Karlsona parks”</t>
  </si>
  <si>
    <t>Garciems</t>
  </si>
  <si>
    <t>44 000 EUR, tai skaitā 15 % pašvaldības un valsts līdzfinansējums</t>
  </si>
  <si>
    <t>Koka gājēju tilts (ar laidumu līdz 10m) un laipas pāri Lilastes upei</t>
  </si>
  <si>
    <t>Lilaste</t>
  </si>
  <si>
    <t>Publisko ūdeņu infrastruktūras attīstība Carnikavā</t>
  </si>
  <si>
    <t>Carnikava</t>
  </si>
  <si>
    <t>Laivu iela (no Cēlāju ciema līdz jūrai Carnikavā) un tai pieguļošā auto stāvlaukuma projektēšana un būvniecība</t>
  </si>
  <si>
    <t>Aizvēja ielas, Garciemā dubultā virsmas apstrāde</t>
  </si>
  <si>
    <t>Militarty Heritage (Est_Lat 156).</t>
  </si>
  <si>
    <t>Mežgarciems</t>
  </si>
  <si>
    <t>Vidzemes piekrastes kultūras un dabas mantojuma iekļaušana tūrisma pakalpojumu izveidē un attīstībā – “Saviļņojošā Vidzeme”</t>
  </si>
  <si>
    <t>2018-2022</t>
  </si>
  <si>
    <t>Auto stāvlaukuma un atpūtas vietu labiekārtojuma projektēšana un būvniecība Lilastē</t>
  </si>
  <si>
    <t>Saulkrastu novads</t>
  </si>
  <si>
    <t>Pludmales “Centrs” labiekārtošana</t>
  </si>
  <si>
    <t>Saulkrastu novads, Saulkrasti</t>
  </si>
  <si>
    <t>Saulkrastu centrs</t>
  </si>
  <si>
    <t>2022 - 2023</t>
  </si>
  <si>
    <t>(17)</t>
  </si>
  <si>
    <t>Sporta infrastruktūras izveide pludmalē</t>
  </si>
  <si>
    <t>Infrastruktūras izbūve pludmalē pie stāvlaukuma Raiņa ielā</t>
  </si>
  <si>
    <t>Saulkrasti</t>
  </si>
  <si>
    <t>Infrastruktūras izbūve Jūras parkā, Saulkrastos</t>
  </si>
  <si>
    <t>Gājēju infrastruktūras izveide posmā no Bērzu ielas līdz Selgas ielai</t>
  </si>
  <si>
    <t>Tūrisma attīstībai nepieciešamās infrastruktūras izveide Ainažu ielā</t>
  </si>
  <si>
    <t>2021 - 2022</t>
  </si>
  <si>
    <t>Katrīnbādes ielas izbūve un tūrisma infrastruktūras attīstība posmā no Saules tiltiņa līdz Katrīnbādei</t>
  </si>
  <si>
    <t>Saulkrastu novads, Saulkrastu pagasts</t>
  </si>
  <si>
    <t>Saulkrasti, Saulkrastu pagasts</t>
  </si>
  <si>
    <t>Gājēju infrastruktūras izbūve Upes ielā</t>
  </si>
  <si>
    <t>Zvejniekciems</t>
  </si>
  <si>
    <t>Limbažu novads</t>
  </si>
  <si>
    <t>Skultes pagasts</t>
  </si>
  <si>
    <t>“Vidzemes piekrastes kultūras un dabas mantojuma iekļaušana tūrisma pakalpojumu izveidē un attīstībā – “Saviļņojošā Vidzeme"" (Skultes pludmales zonas no Lauču dižakmens līdz Vārzu pludmalei labiekārtošana)</t>
  </si>
  <si>
    <t>Limbaži novads Skultes pagasts</t>
  </si>
  <si>
    <t>Skultes
pludmales zona no
Lauču dižakmens līdz
Vārzu pludmalei</t>
  </si>
  <si>
    <t>2017-2021</t>
  </si>
  <si>
    <t>„Piekrastes apsaimniekošanas praktisko aktivitāšu realizēšana” - uzstādītas “Vārzu” publiskās pludmales zonā 2 pārģērbšanās kabīnes</t>
  </si>
  <si>
    <t>Vārzas</t>
  </si>
  <si>
    <t>Pašvaldības autoceļa "Rūpes - Lauči" pārbūve</t>
  </si>
  <si>
    <t>„Piekrastes apsaimniekošanas praktisko aktivitāšu realizēšana” - Skultes pagasta piekrastes apsaimniekošana</t>
  </si>
  <si>
    <t>Skultes pagasta piekraste</t>
  </si>
  <si>
    <t>Vārzu pludmales apmeklētāju plūsmas skaitītāju uzstādīšana</t>
  </si>
  <si>
    <t>Liepupes pagasts</t>
  </si>
  <si>
    <t>„Piekrastes apsaimniekošanas praktisko aktivitāšu realizēšana” - Liepupes pagasta piekrastes apsaimniekošana</t>
  </si>
  <si>
    <t>Limbažu novads Liepupes pagasts</t>
  </si>
  <si>
    <t>Liepupes pagasta piekraste</t>
  </si>
  <si>
    <t>Stāvlaukums jūras apmeklētājiem Tūjā</t>
  </si>
  <si>
    <t>Tūja</t>
  </si>
  <si>
    <t>„Piekrastes apsaimniekošanas praktisko aktivitāšu realizēšana” - Labiekārtota peldvietas Vitrupes pludmalē, uzstādot 2 pārģērbšanās kabīnes</t>
  </si>
  <si>
    <t>Piekraste no Svētupes līdz Lielurgai</t>
  </si>
  <si>
    <t>„Piekrastes apsaimniekošanas praktisko aktivitāšu realizēšana” - Salacgrīvas pagasta piekrastes apsaimniekošana</t>
  </si>
  <si>
    <t xml:space="preserve">Salacgrīvas pagasta piekraste </t>
  </si>
  <si>
    <t>„Piekrastes apsaimniekošanas praktisko aktivitāšu realizēšana” -Salacgrīvas pagasta piekrastes apsaimniekošana</t>
  </si>
  <si>
    <t>Salacgrīva</t>
  </si>
  <si>
    <t>Vidzemes piekrastes kultūras un dabas mantojuma iekļaušana tūrisma pakalpojuma izveidē un attīstībā- “Saviļņojošā Vidzeme” (Zvejnieku parka estrādes pārbūve)</t>
  </si>
  <si>
    <t>Limbažu novads Salacgrīva</t>
  </si>
  <si>
    <t>Salacgrīvas centrs</t>
  </si>
  <si>
    <t>2018-2023</t>
  </si>
  <si>
    <t>„Piekrastes apsaimniekošanas praktisko aktivitāšu realizēšana” - Salacgrīvas pludmales apsaimniekošana</t>
  </si>
  <si>
    <t>Bocmaņa laukuma, Krīperu ielas, Kalna ielas labiekārtošana, seguma nomaiņa</t>
  </si>
  <si>
    <t>Vecās bākas placis</t>
  </si>
  <si>
    <t>Zvejnieku parka stadiona otrās kārtas izbūve</t>
  </si>
  <si>
    <t>Autostāvvlaukums, piebrauktuves un gājēju celiņi Salacgrīvā (Sporta iela 4)</t>
  </si>
  <si>
    <t>Asfaltētas multifunkcionālas velotrases un grants velo takas izbūve Salacgrīvā</t>
  </si>
  <si>
    <t>Stāvlaukums Rīgas ielā aiz TOP būvniecība</t>
  </si>
  <si>
    <t>Apgaismojuma izbūve Jūrmalas ielas posmā no Jūras ielas līdz Vasaras ielai, Salacgrīvā</t>
  </si>
  <si>
    <t>„Piekrastes apsaimniekošanas praktisko aktivitāšu realizēšana” - Salacgrīvas pludmales apsaimniekošana, uzstādot 2 pārģērbšanās kabīnes un koka laipu</t>
  </si>
  <si>
    <t>Skolas ielas pārbūve Salacgrīva</t>
  </si>
  <si>
    <t>Ainaži</t>
  </si>
  <si>
    <t xml:space="preserve">1. </t>
  </si>
  <si>
    <t>„Piekrastes apsaimniekošanas praktisko aktivitāšu realizēšana” - Labiekārtota un apsaimniekota Ainažu pludmale, uzstādot 1 pārģērbšanās kabīni un informatīvo stendu</t>
  </si>
  <si>
    <t>Limbažu novads Ainaži</t>
  </si>
  <si>
    <t>Ainažu vēsturiskais centrs un piekraste</t>
  </si>
  <si>
    <t>Stāvlaukums Ainažu pamatskolā būvniecība</t>
  </si>
  <si>
    <t>„Piekrastes apsaimniekošanas praktisko aktivitāšu realizēšana” - Labiekārtota un apsaimniekota Ainažu pludmale, uzstādot 2 šūpoles, solus</t>
  </si>
  <si>
    <t>„Piekrastes apsaimniekošanas praktisko aktivitāšu realizēšana” - Labiekārtota un apsaimniekota Ainažu pludmale, uzstādot 1 pārģērbšanās kabīni un 2 volejbola tīklus</t>
  </si>
  <si>
    <t>„Piekrastes apsaimniekošanas praktisko aktivitāšu realizēšana” - Labiekārtota un apsaimniekota Ainažu pludmale, uzstādot solus</t>
  </si>
  <si>
    <t>Kopējie projekti</t>
  </si>
  <si>
    <t>Nacionālas nozīmes projekts "Piekrastes apsaimniekošanas praktisko aktivitāšu realizēšana" (Roja, Mērsrags, Kolka)</t>
  </si>
  <si>
    <r>
      <rPr>
        <sz val="11"/>
        <rFont val="Calibri"/>
        <family val="2"/>
        <charset val="186"/>
        <scheme val="minor"/>
      </rPr>
      <t>Kolkas, Rojas, Mērsraga pag</t>
    </r>
    <r>
      <rPr>
        <b/>
        <sz val="11"/>
        <rFont val="Calibri"/>
        <family val="2"/>
        <charset val="186"/>
        <scheme val="minor"/>
      </rPr>
      <t xml:space="preserve">. </t>
    </r>
  </si>
  <si>
    <t>“Pārgājienu maršruts gar Baltijas jūras piekrasti Latvijā un Igaunijā” (Hiking Route Along the Baltic Sea Coastline in Latvia – Estonia)</t>
  </si>
  <si>
    <t xml:space="preserve">Limbažiu novads </t>
  </si>
  <si>
    <t xml:space="preserve">ERAF, EST-LAT </t>
  </si>
  <si>
    <t>Tūrisma infrastruktūras pilnveidošana Limbažu novada Vidzemes piekrastē</t>
  </si>
  <si>
    <t xml:space="preserve">Skultes, Liepupes, Salacgrīvas, Ainažu pagastos, Salacgrīvas un Ainažu pilsētās </t>
  </si>
  <si>
    <t>Nacionālas nozīmes projekts  "Piekrastes apsaimniekošanas  praktisko aktivitāšu realizēšana" (LPS)</t>
  </si>
  <si>
    <t>DKN Baltijas jūras piekraste 96 km kopgarumā</t>
  </si>
  <si>
    <t>http://lrpartneriba.lv/realizetie-projekti/ejzf-projekti/ejzf-sabiedriska-labuma-projekti/publiskas-piekluves-vietas-baltijas-jurai-papes-bakas-stavlaukuma-paplasinasana/</t>
  </si>
  <si>
    <t>Kopā piekrastē periodā 2020.-2023. gadā</t>
  </si>
  <si>
    <t>Novads</t>
  </si>
  <si>
    <t>Rucavas novads</t>
  </si>
  <si>
    <t>Līdz 2019. gadam pabeigtie projekti</t>
  </si>
  <si>
    <t>Publiskās piekļuves vietas Baltijas jūrai – Papes bākas stāvlaukuma paplašināšana (nobrauktuvi uz jūru Papes ciemā, esošā stāvlaukuma grants seguma paplašināšana un informatīvo pludmales zonējuma zīmju uzstādīšana)</t>
  </si>
  <si>
    <t>„Piekrastes apsaimniekošanas praktisko aktivitāšu realizēšana” - atkritumu savākšana, izvešana un utilizēšana no novada pludmales, pludmalē izskaloto mirušo dzīvnieku savākšana, izvešana un utilizācija, pārvietojamo tualešu novietošana pludmales zonā, to apkopšana</t>
  </si>
  <si>
    <t>Papes centrs, Nidas centrs</t>
  </si>
  <si>
    <t>Latvijas vides aizsardzības fonds (LVAF)</t>
  </si>
  <si>
    <t>„Piekrastes apsaimniekošanas praktisko aktivitāšu realizēšana” - savākt, izvest un utilizēt atkritumus no Papes bākas stāvlaukuma, iegādāties un uzstādīt pludmales kāju skalojamo dušu, nodrošināt atpūtnieku drošību un operatīvas informācijas saņemšanu par laikapstākļiem uzstādot Papes bākas stāvlaukumā  videonovērošanas kameru, kas sasaistīta ar novada mājaslapu</t>
  </si>
  <si>
    <t>Piekrastes zvejniecības kultūrvēsturiskā mantojuma saglabāšana un popularizēšana “Dzintarvēji”</t>
  </si>
  <si>
    <t>91950.89</t>
  </si>
  <si>
    <t>http://www.rucava.lv/lv/projekti/leader-projekti/</t>
  </si>
  <si>
    <t>Nīcas novads</t>
  </si>
  <si>
    <t>(2)</t>
  </si>
  <si>
    <t>Līdz 2019.gadam pabeigtie projekti, tostarp 5.5.1.SAM ietvaros</t>
  </si>
  <si>
    <t xml:space="preserve">Piekrastes apsaimniekošanas praktisko aktivitāšu realizēšana - Piekrastes joslas labiekārtošana informācijas nodrošināšanai:
- informācijas planšešu maketēšana, izgatavošana stendam (120 x 90 cm); stenda konstrukcijas izgatavošana;
- informatīvo plākšņu maketēšana, izgatavošana (60 x 60 cm);
- norādes zīmju maketēšana, izgatavošana;
Piekrastes joslas labiekārtošana pludmales un vides labas kvalitātes nodrošināšanai: 
-pārģērbšanās kabīnes izgatavošana, piegāde un uzstādīšana;
- solu izgatavošana, piegāde un uzstādīšana;
- atkritumu urnu izgatavošana, piegāde un uzstādīšana (5 informatīvas stendi ar karti (120 x 90 cm), 18 norādes zīmes, 19 soliņi, 3 pārģērbšanās kabīnes, 6 atkritumu  urnas) </t>
  </si>
  <si>
    <t>Bernāti, Jūrmalciems</t>
  </si>
  <si>
    <t>“Tīklu mājas” pārbūve un teritorijas labiekārtošana Jūrmalciemā adresē: “Piestātne”</t>
  </si>
  <si>
    <t>EZF</t>
  </si>
  <si>
    <t>Nīcas novada grantēto ceļa posmu pārbūve (t.sk. Jūrmalciems – Meķis, Kamenes – Paipu dambis)</t>
  </si>
  <si>
    <t>https://www.nica.lv/mda/fmg//publicit%C4%81te_nosl%C4%93gums_6.pdf</t>
  </si>
  <si>
    <t>Dabas parka Bernāti DAP apsaimniekošanas pasākumu ieviešana (universāliem dizaina principiem atbilstoša laipa pieejai pie jūras un skatu platforma ar zviļņiem)</t>
  </si>
  <si>
    <t xml:space="preserve">Bernāti (dabas parka "Bernāti"   Z dala daļas un tā  piegulošās pludmales attīstība  (teritorija starp Bernātu ciemu un jūru)) </t>
  </si>
  <si>
    <t>https://www.nica.lv/mda/fmg//PROJEKTI/2019-prese-septembris.pdf</t>
  </si>
  <si>
    <t xml:space="preserve"> „Piekrastes apsaimniekošanas praktisko aktivitāšu realizēšana” - divas mobilas noejas pie jūras 20 – 30 m garumā un 1.20 m platumā (Divu mobilu kompozītmateriāla noeju pie jūras izveide Bernātu dabas parka robežās)</t>
  </si>
  <si>
    <t>Liepājas pilsēta</t>
  </si>
  <si>
    <t>Līdz 2019.gadam pabeigtie projekti</t>
  </si>
  <si>
    <t>1.       </t>
  </si>
  <si>
    <r>
      <t xml:space="preserve">Skatu torņa, laipu izbūve, informācijas stendi dabas liegumā “Liepājas ezers </t>
    </r>
    <r>
      <rPr>
        <i/>
        <sz val="10"/>
        <rFont val="Calibri"/>
        <family val="2"/>
        <charset val="186"/>
        <scheme val="minor"/>
      </rPr>
      <t>(Dabas aizsardzības pārvaldes projekts)</t>
    </r>
    <r>
      <rPr>
        <sz val="10"/>
        <rFont val="Calibri"/>
        <family val="2"/>
        <charset val="186"/>
        <scheme val="minor"/>
      </rPr>
      <t xml:space="preserve"> </t>
    </r>
  </si>
  <si>
    <t>2.       </t>
  </si>
  <si>
    <t>Ceļš no Glābšanas stacijas (Jūrmalas parks, Liepāja) līdz liedaga cietajām smiltīm</t>
  </si>
  <si>
    <t>Nav</t>
  </si>
  <si>
    <t>3.       </t>
  </si>
  <si>
    <t>Autostāvlaukuma izveide Pērkones ielas galā</t>
  </si>
  <si>
    <t>4.       </t>
  </si>
  <si>
    <t>Piekrastes apsaimniekošanas praktisko aktivitāšu realizēšana - Liepājas pludmales labiekārtošana - pārvietojamo tualešu iegāde un uzstādīšana Liepājas pludmales centrālajā daļā (3 pārvietojamo tualešu uzstādīšana un apsaimniekošana)</t>
  </si>
  <si>
    <t>5.       </t>
  </si>
  <si>
    <t xml:space="preserve">Liepājas ezera eitrofikācijas samazināšanas pasākumu īstenošana </t>
  </si>
  <si>
    <t>26 827,34</t>
  </si>
  <si>
    <t>Antropogēno slodzi mazinošas infrastruktūras izbūve dabas lieguma “Liepājas ezers” Zirgu salā (Brīvdabas sporta un aktīvās atpūtas centrs Zirgu salā, Liepājā. Dabas takas izbūve)</t>
  </si>
  <si>
    <t>ERAF, SAM 5.4.1.</t>
  </si>
  <si>
    <t>2017-2018</t>
  </si>
  <si>
    <t>https://www.liepaja.lv/zirgu-sala-izbuveta-dabas-taka/</t>
  </si>
  <si>
    <t>Valsts budžets, dotācija</t>
  </si>
  <si>
    <t>7.       </t>
  </si>
  <si>
    <t>Zvejniekiem nepieciešamās infrastruktūras pilnveidošana Liepājas ostā</t>
  </si>
  <si>
    <t>636 828,31</t>
  </si>
  <si>
    <t>2016-2018</t>
  </si>
  <si>
    <t>Jaunas zivju izkraušanas vieta??</t>
  </si>
  <si>
    <t>8.       </t>
  </si>
  <si>
    <t>Lejaskurzemes dabas vērtības Latvijas simtgadei (Nīcas centra stila dārza izveide)</t>
  </si>
  <si>
    <t>Piekrastes apsaimniekošanas praktisko aktivitāšu realizēšana - Pārvietojamās tualetes uzstādīšana, koka laipas 204 m kopgarumā uzstādīšana (Iepirkt un uzstādīt vienu tualeti cilvēkiem ar īpašām vajadzībām dienvidrietumu peldvietā, izveidot 204 m koka laipas)</t>
  </si>
  <si>
    <t>Grobiņas novads</t>
  </si>
  <si>
    <t>Līdz 2019.gadam pabeigtie projekti, tostrap 5.5.1.SAM ietvaros</t>
  </si>
  <si>
    <t>Pastaigu takas paplašināšana un piejūras skatu platformas izbūve</t>
  </si>
  <si>
    <t>Piekrastes apsaimniekošanas praktisko aktivitāšu realizāšana (2018. gadā) - Aizsargstādījumu veidošana, saskaņā ar biotopu eksperta norādījumiem, zemes gabalā “Liedagi”, Atkritumu apsaimniekošana zemes gabalā “Liedagi” (Antropogēnās un vēja ietekmes mazinošu pasākumu ieviešana kāpas stabilitātes uzlabošanai teritorijā "Liedagi", Medzes pag., atkritumu apsaimniekošana)</t>
  </si>
  <si>
    <t>LVAFA</t>
  </si>
  <si>
    <t>Precizēts pēc projekta administratora (LPS) sniegtajiem datiem, LVAF projekts 1-08 / 260 / 2018  „Piekrastes apsaimniekošanas praktisko aktivitāšu realizēšana”</t>
  </si>
  <si>
    <t>“Ālandes upes atpūtas kompleksa būvniecība”, kā daļa no projekta “Dienvidkurzemes piekrastes mantojums cauri gadsimtiem”</t>
  </si>
  <si>
    <t>Šķēdes piekraste (fiziski Grobiņā)</t>
  </si>
  <si>
    <t>ERAF, 5.5.1.SAM</t>
  </si>
  <si>
    <t>2018-2019</t>
  </si>
  <si>
    <t>interaktīvs maršruts Grobiņas arheoloģiskajā kompleksā, ietverot trīs kultūras pieminekļus un Ālandes upi;</t>
  </si>
  <si>
    <t>Valsts budžeta dotācija</t>
  </si>
  <si>
    <t>https://www.liepajniekiem.lv/zinas/novados/grobina-pabeigta-alandes-upes-atputas-kompleksa-buvnieciba-235254</t>
  </si>
  <si>
    <t>Piekrastes apsaimniekošanas praktisko aktivitāšu realizāšana (2019. gadā) -  esošās piknika vietu sakārtošana, pieeju pie jūras nodrošināšana, atkritumu apsaimniekošana zemes gabalā “Liedagi” (Atkritumu apsaimniekošana teritorijā “Liedagi”, Iekārtotas 2 (divas) ugunskura vietas un pagarinātas esošās pastaigu takas kāpnes ~1m augstumā teritorijā “Liedagi”)</t>
  </si>
  <si>
    <t>Pāvilostas novads</t>
  </si>
  <si>
    <t>(5)</t>
  </si>
  <si>
    <t>Pārrēķins no LVL uz EUR veikts pēc maiņas kursa LVL-EUR atbilstoši http://www.eiro.lv/lv/kas-jazina-iedzivotajam-/konvertacija</t>
  </si>
  <si>
    <t>Vides kvalitātes uzlabošana, labiekārtojot Pāvilostas pilsētas pludmales</t>
  </si>
  <si>
    <t>Pāvilostas centrālā  daļa*</t>
  </si>
  <si>
    <t>2016-2017</t>
  </si>
  <si>
    <t xml:space="preserve">A1. Esošās publiskās autonovietnes  un pludmales labiekārtojuma pilnveidošana </t>
  </si>
  <si>
    <t>Lielgabarīta zvejas priekšmetu ekspozīcijas izveide Pāvilostas novadpētniecības muzejam</t>
  </si>
  <si>
    <t>Lauku infrastruktūras sakārtošana Pāvilostas novadā uzņēmējdarbības atbalstam lauku apvidos</t>
  </si>
  <si>
    <t>Pāvilostas ostas Ziemeļu un Dienvidu molu pagarināšana</t>
  </si>
  <si>
    <t>Veicot ieguldījumu infrastruktūras sakārtošanā atbilstoši vietējo uzņēmēju vajadzībām, sekmēt uzņēmējdarbības attīstību Pāvilostas novadā</t>
  </si>
  <si>
    <t>ERAF, 3.3.1. SAM</t>
  </si>
  <si>
    <t>Dienvidkurzemes piekrastes mantojums cauri gadsimtiem- Vērgales muižas kompleksa atjaunošana un teritorijas labiekārtošana</t>
  </si>
  <si>
    <t>A4. Vērgales muižas fasādes un jumta atjaunošana, restaurācija vai pārbūve</t>
  </si>
  <si>
    <t>Palanga. Pavilosta: Maritime inspired history” jeb “Palanga. Pāvilosta: jūras iedvesmota vēsture”</t>
  </si>
  <si>
    <t>Valsts nozīmes arheoloģiskā pieminekļa "Pāvilostas apmetnes labiekārtošana"</t>
  </si>
  <si>
    <t>Jūras krasta nostiprinājuma posmu pagarināšana Pāvilostas pilsētā</t>
  </si>
  <si>
    <t>„Piekrastes apsaimniekošanas praktisko aktivitāšu realizēšana” -  Piekrastes apsaimniekošanas darbi, atkritumu savākšana, ietverot sevī:
- bojā gājušo roņu un citu dzīvnieku savākšanu un utilizāciju;
- izskaloto riepu savākšanu un utilizāciju;
- atkritumu savākšanu un izvešanu no pludmales zonas ar traktortehnikas palīdzību;
- uzkopšanas darbu veikšanai nepieciešamā aprīkojuma iegādi;
Labiekārtošanas darbi Pāvilostas pilsētas pludmalē, iegādājoties un uzstādot:
- atkritumu urnas;
- pludmales solus;
- informācijas zīmes par noteikumiem pludmalē;
- informācijas planšeti;
- suņu ekstrementu savākšanas urnas;
Asinizācijas pakalpojumi tualetēm (20 Atkritumu urnu, 9 Pludmales soliņu, 10 Informācijas zīmes par noteikumiem pludmalē, 10 Informācijas planšetes, 4 suņu ekstrementu savākšanas urnu, 200 darba cimdu pāru, 500 Atkritumu maisu un 500 l degvielas iegāde; pakalpojumi - atkritumu savākšana pludmalē un kāpu zonā visā pašvaldības teritorijā, traktortehnikas pakalpojumi, lai aizvāktu atkritumus (t.sk. beigtos dzīvniekus) no pludmales zonas, bojā gājušo roņu un citu dzīvnieku utilizācija, izskaloto riepu utilizācija, asenizācijas pakalpojumi tualetēm, kas izvietotas pludmalē un kāpās)</t>
  </si>
  <si>
    <t>Senlietu krātuves «Jūras māja» izveide Ziemupē</t>
  </si>
  <si>
    <t>Senlietu krātuves “Jūras māja” Ziemupe, apkārtnes labiekārtojums</t>
  </si>
  <si>
    <t>Robežsargu skatu torņa, kā padomju laika kultūrvēsturiskā mantojuma atjaunošana un izmantošana tūrismā</t>
  </si>
  <si>
    <t>http://www.pavilosta.lv/rightmenu1/-projekti/ejzf-projekts-20182019</t>
  </si>
  <si>
    <t>Pāvilostas jahtu ostas infrastruktūras uzlabošana projekta "Uzlabota jahtu ostu infrastruktūra un ostu tīkla attīstība Igaunijā un Latvijā" (EST-LAT Harbours)  ietvaros</t>
  </si>
  <si>
    <t>?</t>
  </si>
  <si>
    <t>http://pavilostaport.lv/?page_id=1128</t>
  </si>
  <si>
    <t>Pāvilostas ostas pārvaldes projektā iekļautās aktivitātes
Projekta ietvaros paredzēti šādi Pāvilostas ostas infrastruktūras uzlabojumi:
Izstrādāts un uzstādīts evakuācijas plāns ārkārtas gadījumiem;
Uzstādīts stacionārais ceļamkrāns;
Atjaunotas ostas navigācijas zīmes, t.sk. nomainītas un sinhronizētas molu signālugunis, nomainītas un sinhronizētas vadlīniju signālugunis, nomainīta pieņemšanas boja un nodrošināta rezerves boja ostas vajadzībām;
Izbūvētas peldošās piestātnes ostas teritorijā;
Veicināta ostu tīkla popularitāte.</t>
  </si>
  <si>
    <t>Robežsargu skatu torņa, kā padomju laika kultūrvēsturiskā mantojuma atjaunošana un izmantošana tūrismam</t>
  </si>
  <si>
    <t>„Piekrastes apsaimniekošanas praktisko aktivitāšu realizēšana” -  Veikt piekrastes apsaimniekošanas darbus, t.sk.:
- savākt un utilizēt bojā gājušos roņus un citus dzīvniekus;
- savākt un utilizēt izskalotās riepas;
- savākt un izvest atkritumus no pludmales zonas (Izbūvētas koka kāpnes 11m garumā un 1,25m platumā Ziemupes stāvlaukumā;
Iegādāties un uzstādīt publisku tualeti kāpu zonā pie Ziemeļu mola;
Nodrošināt piekļuvi pie jūras no Ziemupes stāvlaukuma (1 tualetes kabīne pludmalei iegāde un uzstādīšana noslogotā vietā pie Ziemeļu mola kāpu zonā, vienu kāpņu tikšanai pa stāvkrastu uz Ziemupes stāvlaukumu izveidošana, 100 darba cimdu pāru un 50 atkritumu maisu iegāde; pakalpojumi - atkritumu savākšana pludmalē un kāpu zonā visā pašvaldības teritorijā, traktortehnikas pakalpojumi, lai aizvāktu atkritumus (t.sk. beigtos dzīvniekus) no pludmales zonas, bojā gājušo roņu un citu dzīvnieku utilizācija, izskaloto riepu utilizācija, asenizācijas pakalpojumi tualetēm, kas izvietotas pludmalē un kāpās)</t>
  </si>
  <si>
    <t>Ziemupes centrs, Pāvilostas centrālā  daļa*</t>
  </si>
  <si>
    <t>(6)</t>
  </si>
  <si>
    <t>"Piekrastes apsaimniekošanas praktisko aktivitāšu realizēšana" -  atkritumu konteineru (7 m3 tilp.) noma un atkritumu konteineru (tilpumā 100 l) iegāde un to uzstādīšana Ventspils novada pašvaldības piekrastes teritorijā, regulāra atkritumu savākšana Ventspils novada pašvaldības piekrastes teritorijā, nodrošinot darbiniekus ar nepieciešamo apģērbu un inventāru</t>
  </si>
  <si>
    <t>-</t>
  </si>
  <si>
    <t>Latvijas zemūdens kultūrvēsturiskā mantojuma ekspozīcijas "Vētru muzejs" ierīkošana un apkārtnes labiekārtošana Jūrkalnē</t>
  </si>
  <si>
    <t>Jūrkalnes centrs un Muižupītes grīva</t>
  </si>
  <si>
    <t>Livōd kalāmīe kōrand (Lībiešu zvejnieku sēta), Tārgales pagasta ciema centra labiekārtošana kultūras mantojuma popularizēšanai</t>
  </si>
  <si>
    <t>Paaudžu tikšanās vietas izveidošana Tārgalē</t>
  </si>
  <si>
    <t>Gājēju tilta izbūve pār Užavas upi</t>
  </si>
  <si>
    <t>Užavas   piekraste (bāka un Užavas upes grīvas apkārtne)</t>
  </si>
  <si>
    <t>2017-2019</t>
  </si>
  <si>
    <t>http://ventspilsnovads.lv/projekti/projekti-arhivs/izbuves-gajeju-un-velobrauceju-tiltu-par-uzavas-upi/</t>
  </si>
  <si>
    <t>5.5.1. SAM Ventiņu – lībiešu gājēju un velosipēdu celiņa izbūve</t>
  </si>
  <si>
    <t>(Savienojums netālu no Liepenes)</t>
  </si>
  <si>
    <t>ERAF, 5.5.1. SAM, VBD</t>
  </si>
  <si>
    <t>EST-LAT “Drošība piekrastē un jūras teritorijā Latvijā un Igaunijā “Droša jūra””, autoceļa pārbūve līdz pludmalei glābšanas dienesta vajadzībām Jaunciemā, Tārgales pagastā</t>
  </si>
  <si>
    <t xml:space="preserve">ERAF, VB līdzfin. </t>
  </si>
  <si>
    <t>http://ventspilsnovads.lv/projekti/latvija-igaunija/uzsakts-projekts-juras-piesarnojuma-gadijuma/</t>
  </si>
  <si>
    <t>Ventas krasta labiekārtojums Vārves ciemā, Vārves pagastā</t>
  </si>
  <si>
    <t>Nav Cirpstene</t>
  </si>
  <si>
    <t>Piekrastes apsaimniekošanas praktisko aktivitāšu realizēšana -  Regulāri savākt atkritumus Ventspils novada pašvaldības piekrastes teritorijā, nodrošinot darbiniekus ar nepieciešamo apģērbu un inventāru, kā arī nomājot atkritumu konteinerus, Informēt tūristus un vietējos iedzīvotājus par darbībām, kas atļautas/aizliegtas, uzturoties piekrastē (90 Informācijas zīmju izgatavošana (40x80 cm, 20x20 cm) un 105 virpotu impregnētu koka stabu iegāde, Degvielas iegādes izdevumi, 75 pāru cimdu iegāde, 5 (mazo) atkritumu savācēju/pacēlāju iegāde, 410 iepakojumu ar atkritumu maisiem (250 lun 350 l)  iegāde)</t>
  </si>
  <si>
    <t>Ventspils pilsēta</t>
  </si>
  <si>
    <t>(7)</t>
  </si>
  <si>
    <t xml:space="preserve">Vides pieejamības uzlabošana Ventspils pilsētas pludmalē </t>
  </si>
  <si>
    <t xml:space="preserve">Ventspils Piejūras parks un tam pieguloša piekrastes teritorija* </t>
  </si>
  <si>
    <t xml:space="preserve">Zvejas kuģa “Grots” eksponēšana pilsētvidē </t>
  </si>
  <si>
    <t xml:space="preserve">EJZF </t>
  </si>
  <si>
    <t xml:space="preserve">Vēsturisko zvejas motorlaivu un kutera atjaunošana un ekspozīcijas izveide Piejūras brīvdabas muzejā </t>
  </si>
  <si>
    <t xml:space="preserve">Ventspils pilsētas administratīvajā teritorijā esošo iekšējo un jūras piekrastes ūdens akvatorijas uzraudzība, aizsardzība un maluzvejniecības apkarošanas veicināšana </t>
  </si>
  <si>
    <t xml:space="preserve">Autostāvlaukums pie Krišjāņa Valdemāra ielas Ventas kreisajā krastā realizācijā esošā projekta </t>
  </si>
  <si>
    <t>Piekrastes apsaimniekošanas praktisko aktivitāšu realizēšana (sadarbībā ar LPS) - Pludmales inventāra pirmssezonas atjaunošana un uzstādīšana – centrālās laipas uzstādīšana un jaunu koka laipu posmu izgatavošana bojāto posmu nomaiņai (Centrālās pludmales laipas uzstādīšana 170 m garumā, no esošiem koka vairogiem 2,4 m platumā, t.sk. vairogu atvešana un smilšu izlīdzināšana, Jaunu koka laipu posmu izgatavošana bojāto posmu nomaiņai 2400 x 1200 x 150 – 40 gab.)</t>
  </si>
  <si>
    <t xml:space="preserve">Ikgadēja Ventspils pilsētas pludmales labiekārtošana pirms sezonas </t>
  </si>
  <si>
    <t>2011- 2018</t>
  </si>
  <si>
    <t>Laipas pārbūve Ventspils pludmalē uz sērfotāju zonu</t>
  </si>
  <si>
    <t>Laivu nojumes Piejūras brīvdabas muzejā</t>
  </si>
  <si>
    <t>Pieejas uzlabošana kāpu zonā Ventspils pilsētas pludmalē</t>
  </si>
  <si>
    <t>Koordinācijas attīstība un kapacitātes palielināšana glābējiem Baltijas jūras piekrastē  (Safety First!, LLI-92)</t>
  </si>
  <si>
    <t>ERAF, Interreg LAT-LIT</t>
  </si>
  <si>
    <t>https://www.vugd.gov.lv/lat/es_fondu_projekti/latvijas___lietuvas_programma/16188-koordinacijas-attistiba-un-kapacitates-palielinasana-glabejiem-baltijas-juras-piekraste-safety-first-lli-92</t>
  </si>
  <si>
    <t xml:space="preserve">„Piekrastes apsaimniekošanas praktisko aktivitāšu realizēšana” - Jaunas koka laipas (78 m) izgatavošana Staldzenes pludmalē (ģeoloģiskajā un ģeomorfoloģiskajā dabas piemineklī “Staldzenes stāvkrasts”), bojātās vecās laipas demontāža 2,4 m platumā </t>
  </si>
  <si>
    <t>“Uzlabota jahtu ostu infrastruktūra un ostu tīkla attīstība Igaunijā un Latvijā” Nr.EST-LAT55 “ESTLAT Harbour” aktivitātes Ventspils jahtu ostā (SIA “New Yacht Marina”)</t>
  </si>
  <si>
    <t>http://www.ventspilsmarina.lv/lv/projekts-uzlabota-jahtu-ostu-infrastruktura-un-ostu-tikla-attistiba-igaunija-un-latvija/</t>
  </si>
  <si>
    <r>
      <t>5) Investīcijas vides aizsardzībai:</t>
    </r>
    <r>
      <rPr>
        <b/>
        <sz val="11"/>
        <rFont val="Calibri"/>
        <family val="2"/>
        <charset val="186"/>
        <scheme val="minor"/>
      </rPr>
      <t xml:space="preserve"> atkritumu un notekūdeņu savākšanas iekārtas;</t>
    </r>
    <r>
      <rPr>
        <sz val="11"/>
        <rFont val="Calibri"/>
        <family val="2"/>
        <scheme val="minor"/>
      </rPr>
      <t xml:space="preserve">
6) Drošības uzlabojumi ostu teritorijās (žogi, video novērošanas sistēmas uc), ārkārtas evakuācijas plānu izstrāde, ugunsdrošības iekārtas piestātnēs, aprīkotu glābšanas stendu izveide;
7)</t>
    </r>
    <r>
      <rPr>
        <b/>
        <sz val="11"/>
        <rFont val="Calibri"/>
        <family val="2"/>
        <charset val="186"/>
        <scheme val="minor"/>
      </rPr>
      <t xml:space="preserve"> Labāki pakalpojumi burātājiem</t>
    </r>
    <r>
      <rPr>
        <sz val="11"/>
        <rFont val="Calibri"/>
        <family val="2"/>
        <scheme val="minor"/>
      </rPr>
      <t xml:space="preserve">: elektrības un dzeramā ūdens pieejamība piestātnēs, servisa ēku celtniecība vai rekonstrukcija, kur būs pieejami sanitārie mezgli, saunas u.c. apgaismojumu izveide ostas teritorijā un krastmalā;
8) </t>
    </r>
    <r>
      <rPr>
        <b/>
        <sz val="11"/>
        <rFont val="Calibri"/>
        <family val="2"/>
        <charset val="186"/>
        <scheme val="minor"/>
      </rPr>
      <t>Tūrisma informācijas punktu izveide</t>
    </r>
    <r>
      <rPr>
        <sz val="11"/>
        <rFont val="Calibri"/>
        <family val="2"/>
        <scheme val="minor"/>
      </rPr>
      <t xml:space="preserve"> (stendi, Wi-Fi pieejamība, informācijas platforma par ostu tīklu piekrastē, to pakalpojumiem un tūrisma informācija;
9) Pakalpojumu klāsta paplašināšana: celtņu u.c. jahtu pacelšanas iekārtu iegāde, jahtu novietņu vietu izveide (āra/iekštelpu).</t>
    </r>
  </si>
  <si>
    <t>Dundagas novads</t>
  </si>
  <si>
    <t>(8)</t>
  </si>
  <si>
    <t>Glābšanas dienestiem nobrauktuves un gājējiem laipas izveide pie īpašuma “Zembahi” Mazirbē</t>
  </si>
  <si>
    <t>Mazirbe</t>
  </si>
  <si>
    <t>Glābšanas dienestiem nobrauktuves Sīkragā pie īpašuma “Kāpas” pārbūve</t>
  </si>
  <si>
    <t>Sīkrags</t>
  </si>
  <si>
    <t>(Nav norādīts)</t>
  </si>
  <si>
    <t>Stāvlaukuma labiekārtošana Kolkā (projekta “Dabu un vidi saudzējoša tūrisma veicināšana Kolkas piekrastē” ietvaros)</t>
  </si>
  <si>
    <t>Kolkas ciems un Kolkasrags</t>
  </si>
  <si>
    <t>Lībiešu saieta nama pārbūve (projekta “Kolkas lībiskā un zemūdens mantojuma sinerģija ar vēstures un kultūras tūrisma apriti” (projekta Nr. 16-08-FL04-F043.0203-000001) ietvaros”)</t>
  </si>
  <si>
    <t>Pludmaļu labiekārtošana Mazirbē un Kolkasragā (projekta “Piekrastes apsaimniekošanas  praktisko aktivitāšu realizēšana” ietvaros) - Divu pludmales volejbola laukumu Mazirbes pludmalē atjaunošana un sakārtošana sezonai, Pludmales volejbola laukumu Mazirbes pludmalē apkārtējā labiekārtojuma, Pārvietojamās tualetes uzstādīšana cilvēkiem ar īpašām vajadzībām Mazirbes pludmalē, nodrošinot tās asenizāciju un apkopšanu, Pārvietojamās tualetes uzstādīšana Sīkraga pludmalē, nodrošinot tās asenizāciju un apkopšanu, Kolkasraga pludmales labiekārtošana - norādes zīmes atjaunošana, esošās ģērbtuves uzlabošana/atjaunošana un izvietošana; koka atkritumu urnu uzstādīšana    (soli, atkritumu konteineri, koka taka, pārģērbšanās kabīne) ierīkošana(1)Volejbola laukumu stabu,  tīkla, laukuma līniju, solu, pārģērbšanās kabīnes  un tualetes kabīnes cilvēkiem ar īpašām vajadzībām uzstādīšana Mazirbē, Koka takas izveide Mazirbē, Atkritumu konteineru uzstādīšana Mazirbes pludmalē, 2)Tualetes kabīnes iegāde un uzstādīšana Sīkragā, Asenizācijas darbu veikšana, Tualešu apkopšanas darbu veikšana, 3)Atkritumu urnu izgatavošana un uzstādīšana, esošās norādes zīmes atjaunošana, pamatnes stiprināšana un izvietošana un pārģērbtuves uzlabošana un izvietošana Kolkasraga pludmalē)</t>
  </si>
  <si>
    <t>Mazirbe; Kolkas ciems un Kolkasrags</t>
  </si>
  <si>
    <t>5.5.1. "Līvu saieta nams" Kolkā iekštelpu iekārtošana kultūras pasākumiem un tūrisma informācijas centra Kolkā izveide</t>
  </si>
  <si>
    <r>
      <t xml:space="preserve">izmaksas kopā 16913,71 </t>
    </r>
    <r>
      <rPr>
        <i/>
        <sz val="11"/>
        <rFont val="Calibri"/>
        <family val="2"/>
        <charset val="186"/>
        <scheme val="minor"/>
      </rPr>
      <t>euro, ERAF – 13500,52 euro, Valsts – 634,26 euro, Pašvaldība – 2778,93 euro</t>
    </r>
  </si>
  <si>
    <t>11) "Līvu saieta nams" Kolkā;
12) tūrisma informācijas centrs Kolkā</t>
  </si>
  <si>
    <t>Valsts</t>
  </si>
  <si>
    <t>Piekļuves vietas uzlabošana Baltijas jūrai Mazirbē un pie Zēņu dīķa (projekta “Piekrastes apsaimniekošanas  praktisko aktivitāšu realizēšana” ietvaros) - Seguma ieklāšana piekļuves nodrošināšanas uzlabošanai pie Baltijas jūras Mazirbē, Gājēju celiņa izveide no Zēņu dīķa stāvlaukuma līdz pludmalei, piekļuves nodrošināšanas uzlabošanai pie Baltijas jūras, Solu piegāde un uzstādīšana pludmalē pie Zēņu dīķa</t>
  </si>
  <si>
    <t xml:space="preserve">5.5.1. Darbnīcu un pakalpojumu attīstība Dundagas pilī </t>
  </si>
  <si>
    <t>Mazirbe (fiziski Dundagā)</t>
  </si>
  <si>
    <t>izdevumi kopā 898 717,54 euro, ERAF – 457 148,03 euro, Valsts – 21477,14 euro, Pašvaldība – 325 993,87  euro</t>
  </si>
  <si>
    <t xml:space="preserve">7) vilnas darbnīca Dundagas pilī;
8) audēju darbnīca Dundagas pilī;
9) tirgotava "Darināts Dundagas novadā" Dundagas pilī;
10) ceremoniju zāle ar skatu platformu Dundagas pilī;
</t>
  </si>
  <si>
    <t>Valsts budžets</t>
  </si>
  <si>
    <t>Rojas novads</t>
  </si>
  <si>
    <t>(9)</t>
  </si>
  <si>
    <t>Sporta infrastruktūra (Hokeja laukus, skeitparks, trenažieri, stadiona pārbūve, sporta laukumi)</t>
  </si>
  <si>
    <t>VARAM (projekts Nr. 5-26/MPP/2017-153, „Rojas stadiona pārbūve, 1.kārta”)</t>
  </si>
  <si>
    <t>Rojas Jūras Zvejniecības muzeja infrastruktūra (Estrāde, krātuvju aprīkojums, Interaktīvs stends, stāvlaukums un āra info stendi, Kaltenes klubs)</t>
  </si>
  <si>
    <t>“Apgaismotas pastaigu takas izveide Rojas pludmalē” (32 laternas ar saules baterijām un vēja ģeneratoriem)</t>
  </si>
  <si>
    <t>Upes infrastruktūra, Mazupītes gultnes pārveidošana</t>
  </si>
  <si>
    <t>Operatīvā transporta piekļuves vietas pārbūve Rojas novadā (Pagrieziens uz Vīdali)</t>
  </si>
  <si>
    <t>http://roja.lv/pictures/SAFE_SEA_info_v2.pdf</t>
  </si>
  <si>
    <t>Taka gar jūras krastu Rojā</t>
  </si>
  <si>
    <t>Ģipkas koka laipas, pieejamībai pludmalei, atjaunošana (rekonstruēšana) 240 m2 platībā)</t>
  </si>
  <si>
    <t>Ģipka</t>
  </si>
  <si>
    <t>Video novērošanas sistēma</t>
  </si>
  <si>
    <t>īstenots, jo A. Klepers jau izmantoja novērošanas sistēmas datus apmeklētāju skaitīšanai</t>
  </si>
  <si>
    <t>Uzlabot Rojas pludmales peldvietas labiekārtojumu, izbūvējot 3 pārģērbšanās kabīnes, izbūvēt jaunas koka laipas Kaltenes Akmeņainajā jūrmalā, lun atjaunot un padarīt apmeklētājiem komfortablāku sanitāro mezglu un sabiedrisko tualeti LVAF projekta -08 / 31 / 2019 „Piekrastes apsaimniekošanas praktisko aktivitāšu realizēšana” ietvaros</t>
  </si>
  <si>
    <t>Roja; Kaltene</t>
  </si>
  <si>
    <t>http://roja.lv/lv/jaunumi/?zinas=Projekta%20ietvaros%20labiek%C4%81rto%20peldvietas%20Roj%C4%81%20un%20Kalten%C4%93&amp;zinaid=792</t>
  </si>
  <si>
    <t>Mērsraga novads</t>
  </si>
  <si>
    <t>(10)</t>
  </si>
  <si>
    <t>Izbūvēta koka laipa 50m garumā un 2m platumā ar apgriešanās laukumu ratiņkrēsliem 3x5m Kaltenes Akmeņainajā jūrmalā</t>
  </si>
  <si>
    <t>Gājēju celiņa uz jūru izveidošana Mērsraga pludmalē</t>
  </si>
  <si>
    <t>Pasākumi Upesgrīvas Saieta nama infrastruktūras uzlabošanai</t>
  </si>
  <si>
    <t>Upesgrīva</t>
  </si>
  <si>
    <t>Vides resursu vairošana Engures ezerā</t>
  </si>
  <si>
    <t>„Piekrastes apsaimniekošanas praktisko aktivitāšu realizēšana” - 1 Informatīvā stenda izgatavošana un uzstādīšana, Soliņu un galda izgatavošana un uzstādīšana (2 kompleki), 2 atkritumu konteineru iegāde un apsaimniekošana, 2 Toi Toi kabīņu iegāde un apkope, 4 ģērbšanās kabīņu izgatavošana un uzstādīšana, 1 ugunskura vietas atjaunošana</t>
  </si>
  <si>
    <t>Brīvdabas estrādes „Jēgerleja”  pārbūve projekta „Jaunu dabas un kultūras tūrisma pakalpojumu radīšana Rīgas jūras līča rietumu piekrastē” ietvaros</t>
  </si>
  <si>
    <t xml:space="preserve">„Piekrastes apsaimniekošanas praktisko aktivitāšu realizēšana” - 3 pārģērbšanās kabīņu, 3 atkritumu urnu, 6 norobežojošās boju un 3 pludmales solu iegāde, 3 TOI TOI kabīņu noma piecus mēnešus, Divu pludmaļu kopšana piecus mēnešus, Savākto atkritumu izvešana piecus mēnešus </t>
  </si>
  <si>
    <t>Dažādu Rīgas jūras līča piekrastes biotopu apsaimniekošana atbilstoši sabiedrības un dabas aizsardzības interesēm Mērsraga novadā</t>
  </si>
  <si>
    <t>http://www.mersrags.lv/?ct=rakstidome&amp;fu=read&amp;id=1490&amp;cac=adcom&amp;dofnet=273ebc8c7fcb89b61b573f07bde7815e</t>
  </si>
  <si>
    <t>Gājēju laipas uz jūru izveidošana Upesgrīvas pagastā</t>
  </si>
  <si>
    <t>Pārgājienu maršruts gar Baltijas jūras piekrasti Latvijā un Igaunijā (koka norāžu zīmes)</t>
  </si>
  <si>
    <t>Plānoti vēl stendi.</t>
  </si>
  <si>
    <t>Engures novads</t>
  </si>
  <si>
    <t>(11)</t>
  </si>
  <si>
    <t>Īpaši aizsargājamo dabas teritoriju dabas aizsardzības plāna ieviešana Engures novadā (2 gājēju laipu rekonstrukcija Gausajā jūdzē pie autostāvlaukuma "Aizrags")</t>
  </si>
  <si>
    <t>Piekraste, iekļaujot Apšuciemu,  Klapkalnciemu - Ragaciemu</t>
  </si>
  <si>
    <t>Engures Novada pludmaļu un to piegulošo teritoriju labiekārtošana (5 pludmaļu labiekārtošana - Klapkalnciema, Apšuciema, Ķesterciema, Ragaciema, Bigauņciema. 3 autostāvvietas – Bērzciema, Ķesterciema, Klapkalnciema).</t>
  </si>
  <si>
    <t xml:space="preserve"> Bērzciems; Ķesterciems;  Piekraste, iekļaujot Apšuciemu,  Klapkalnciemu - Ragaciemu; Bigauņciems </t>
  </si>
  <si>
    <t>240669.00</t>
  </si>
  <si>
    <t>http://www.enguresnovads.lv/projekti/nosledzies-engures-novada-pludmalu-un-tam-pieguloso-teritoriju-labiekartosana-projekts</t>
  </si>
  <si>
    <t>katrā pludmalē tika uzbūvētas tualetes, kāju skalošanas vietas, informācijas plāksnes, ģērbtuves, velosipēdu novietnes, soliņi un atkritumu urnas, kā arī aktīvās atpūtas un bērnu laukumi. Pludmaļu piegulošajās teritorijās tika izveidotas stāvvietas automašīnām un notika teritorijas sakārtošana kopumā.</t>
  </si>
  <si>
    <t>Rīgas  jūras līča piekrastes un Kaņiera ezera biotopu apsaimniekošana un infrastruktūras izveide Engures novada teritorijā (biotopu sakopšana, stendu uzstādīšana, tualetes uzstādīšana Ragaciema sedumā, labiekārtojums-ģērbtuve un soliņi Starpiņupes peldvietā, atkritumu urnas uzstādīšana)</t>
  </si>
  <si>
    <t>„Piekrastes apsaimniekošanas praktisko aktivitāšu realizēšana” - nodarbinātie pludmales un tualešu kopšanai (no maija līdz augustam), Transporta pakalpojumi atkritumu savākšanai,  2 gab. BIO tualetes, ar izvešanu 1 x nedēļā, Iegādātas atkritumu urnas ar iespēju ievietot 100l izmēra maisu pludmalei, Atkritumu nodošana no 1100l ietilpības konteineriem, kuri tiek izvietoti pie oficiālajām pludmalēm, Pludmales teritorijā savākto atkritumu nodošana utilizēšanai poligonā</t>
  </si>
  <si>
    <t>„Piekrastes apsaimniekošanas praktisko aktivitāšu realizēšana” - nodarbinātie atkritumu vākšanai pa pludmali, tualešu apkopšanai, Bio tualetes apkope Bērzciema pludmalē un Engures pludmalē, Asenizācijas pakalpojumi - publiskā tualete Klapkalnciema pludmalē un Apšuciema pludmalē, Atkritumu savākšana un nodošana poligonā utilizēšanai no mazajiem konteineriem Engures pagasta pludmalēs</t>
  </si>
  <si>
    <t>Bērzciems, Engures ciems</t>
  </si>
  <si>
    <t>LVAF projekts 1-08 / 31 / 2019 „Piekrastes apsaimniekošanas praktisko aktivitāšu realizēšana” (ar pašvaldības 18.06.19. precizējumu par līdzfinansējumu)</t>
  </si>
  <si>
    <t>Piekraste, iekļaujot Apšuciemu,  Klapkalnciemu - Ragaciemu (fiziski atrodas Šlokenbekā)</t>
  </si>
  <si>
    <t xml:space="preserve">ERAF, SAM 5.5.1. </t>
  </si>
  <si>
    <t>2018.-2019.</t>
  </si>
  <si>
    <t>„Jaunu dabas un kultūras tūrisma pakalpojumu radīšana Rīgas jūras līča rietumu piekrastē” (Parka labiekārtojums pie Engures Saieta nama (brīvdabas estrāde – lapene, soliņi, celiņi, vides objekts – compass), Engures pludmales labiekārtojums (skatu platformas, rotaļu iekārtas, ģērbtuves, soliņi, tiltiņš u.c.)</t>
  </si>
  <si>
    <t>Engures ciems</t>
  </si>
  <si>
    <t>“Uzlabota jahtu ostu infrastruktūra un ostu tīkla attīstība Igaunijā un Latvijā” Nr.EST-LAT55 “ESTLAT Harbour” aktivitātes Engures ostā.</t>
  </si>
  <si>
    <t xml:space="preserve">Pašvaldības 18.06.2019. iesūtītā informācija.  Projekta kopējās attiecināmās izmaksas ir 663226,29 EUR, t.sk. ERAF finansējums ir 85% jeb 563742,35 EUR un 15% jeb 99483,94 EUR ir līdzfinansējums ( t.s. 10% pašvaldības un 5% Valsts budžeta). Osta pārvaldes  līdzfinansējums sastāda EUR 63 860. </t>
  </si>
  <si>
    <t>Jūrmalas pilsēta</t>
  </si>
  <si>
    <t>(12)</t>
  </si>
  <si>
    <t>Nacionālas nozīmes projekta “Piekrastes apsaimniekošanas praktisko aktivitāšu realizēšana” - Pludmales kopšana (sadzīves atkritumi, jūras izmeši) Jūrmalas pilsētas administratīvajā teritorijā posmā no Lielupes ietekas Rīgas jūras līcī līdz Jaunķemeriem (24 km)</t>
  </si>
  <si>
    <t>Ķemeri un Jaunķemeri*</t>
  </si>
  <si>
    <t>LVAF (Latvijas pašvaldību savienība) 18 901,45 EUR</t>
  </si>
  <si>
    <t>Kauguros izveidota pludmale cilvēkiem ar īpašām vajadzībām (nobrauktuves, pielāgotas pārģērbšanās kabīnes u.c.)</t>
  </si>
  <si>
    <t>Pārģērbšanās kabīņu izgatavošana un uzstādīšana</t>
  </si>
  <si>
    <t>Antropogēnās slodzes mazināšana dabas liegumā “Lielupes grīvas pļavās”, izveidojot trīs labiekārtotas peldvietas pie Lielupes</t>
  </si>
  <si>
    <t>Jūrmalas (Lielupes) osta*</t>
  </si>
  <si>
    <t>Nobrauktuves un gājēju ceļa uz jūru Kauguros Kapteiņa Zolta ielas galā pārbūve, t.sk. nodrošinot piekļuvi personām ar funkcionāliem traucējumiem</t>
  </si>
  <si>
    <t>Nobrauktuves un gājēju ceļa uz jūru pārbūve Asaros Dzimtenes ielā 1, Majoros Pilsoņu ielas galā un Bulduros Vienības prospekta galā</t>
  </si>
  <si>
    <t>Antropogēnās slodzes un klimata pārmaiņu mazināšana izmantojot vides resursus – uzstādot ar alternatīvo enerģiju darbināmas laternas piecās izejās uz jūras pludmali</t>
  </si>
  <si>
    <t>Moderns un pievilcīgs mazo ostu tīkls ar interaktīvu pārrobežu informācijas sistēmu, kopēju mārketingu un  uzlabotiem ostu pakalpojumiem</t>
  </si>
  <si>
    <t>ERAF, Intereg Centrālbaltija</t>
  </si>
  <si>
    <t>2015-2017</t>
  </si>
  <si>
    <t xml:space="preserve">Pašvaldība </t>
  </si>
  <si>
    <t>Pašvaldības iestāde “Jūrmalas ostas pārvalde” (iepriekš Lielupes ostas pārvalde)</t>
  </si>
  <si>
    <t>Jūrmalas brīvdabas muzeja infrastruktūras attīstība, veicinot zvejas un jūras kultūras mantojuma saglabāšanu</t>
  </si>
  <si>
    <t>3 stāvlaukumu izbūve un pārbūve Jūrmalas pilsētā, kopā no pašvaldības budžeta 752 048EUR, t.sk.</t>
  </si>
  <si>
    <t>https://xn--jrmala-bmb.lv/lv/sabiedriba/jaunumi_aktuali/pasvaldiba/69423-pabeigti-planotie-celu-un-ietvju-remontdarbi/</t>
  </si>
  <si>
    <t>11.1.</t>
  </si>
  <si>
    <t>Autostāvvietas paplašināšana Poruka prospektā, Jūrmalā.</t>
  </si>
  <si>
    <t>11.2.</t>
  </si>
  <si>
    <t>Autostāvvietu izbūve pie Jomas ielas 17, Jūrmalā</t>
  </si>
  <si>
    <t>11.3.</t>
  </si>
  <si>
    <t xml:space="preserve">Autostāvvietu izbūve pie Dubultu dzelzceļa stacijas, būvprojekta “Dubultu satiksmes mezgls no Baznīcas ielas līdz dzelzceļa stacijai “Dubulti”” ietvaros. </t>
  </si>
  <si>
    <t>2019?</t>
  </si>
  <si>
    <t>“Piekrastes apsaimniekošanas praktisko aktivitāšu realizēšana” - Veikt pludmales kopšanu (sadzīves atkritumi, jūras izmeši) Jūrmalas pilsētas administratīvajā teritorijā (Pludmales sakopšana vasaras sezonā (24 km), Atkritumu savākšana pludmales kārklu zonā (24 km))</t>
  </si>
  <si>
    <t>Ķemeri un Jaunķemeri*, Jūrmalas (Lielupes) osta*</t>
  </si>
  <si>
    <t>Rīgas pilsēta</t>
  </si>
  <si>
    <t>(13)</t>
  </si>
  <si>
    <t>Vakarbuļļu pludmales peldvietu teritorijas sakopšana un uzturēšana</t>
  </si>
  <si>
    <t>Daugavgrīva*</t>
  </si>
  <si>
    <t>Glābšanas posteņu ierīkošana un nodrošināšana  Daugavgrīvas, Vakarbuļļu un Lucavsalas peldvietās</t>
  </si>
  <si>
    <t xml:space="preserve">Glābšanas dienestu nobrauktuves uz jūru Vecāķos no Pludmales ielas atjaunošana, t.sk. nodrošinot piekļuvi personām ar funkcionāliem traucējumiem </t>
  </si>
  <si>
    <t>Mangaļsala*</t>
  </si>
  <si>
    <t>2 glābšanas dienestu nobrauktuvju uz jūru (Vecāķos no Selgas ielas un Mangaļsalā pie mola) pārbūve</t>
  </si>
  <si>
    <t>Noejas uz jūru Vecāķos Vēlavu ielā pārbūve un atjaunošana</t>
  </si>
  <si>
    <t>3 autostāvlaukumu (Daugavgrīvā un Vakarbuļļos) pārbūve</t>
  </si>
  <si>
    <r>
      <t>ERAF projekts “Antropogēno slodzi mazinošas infrastruktūras izbūve dabas parkā “Piejūra” Natura 2000 vieta”.</t>
    </r>
    <r>
      <rPr>
        <sz val="10"/>
        <rFont val="Calibri"/>
        <family val="2"/>
        <charset val="186"/>
        <scheme val="minor"/>
      </rPr>
      <t xml:space="preserve"> Izbūvēts - stāvlaukums Mangaļsalas ielā 5A, pastaigu takas, aktīvās atpūtas elementi, soli, atkritumu urnas, barjeras, parka robežzīmes, informatīvi stendi, labiekārtota atpūtas platforma pludmalē, tualetes, apmeklētāju skaitīšanas ierīces, koka atbalsta siena Bolderājā (Lielākā daļa investīcijas Mangaļsalā)</t>
    </r>
  </si>
  <si>
    <r>
      <t>“LIFE CoHaBit - Piekrastes biotopu aizsardzība dabas parkā „Piejūra” (Natura 2000 vieta)”</t>
    </r>
    <r>
      <rPr>
        <sz val="10"/>
        <rFont val="Calibri"/>
        <family val="2"/>
        <charset val="186"/>
        <scheme val="minor"/>
      </rPr>
      <t xml:space="preserve"> Stāvlaukums Mangaļsalas ielā 2, parka robežzīmes, barjeras, informatīvie stend, velostatīvs, tualete</t>
    </r>
  </si>
  <si>
    <t xml:space="preserve">LIFE </t>
  </si>
  <si>
    <t>2018 (Infrastruktūras izbūves laiks, projekts turpinās)</t>
  </si>
  <si>
    <t>„Piekrastes apsaimniekošanas praktisko aktivitāšu realizēšana” Mangaļsalā (Rīgas Ziemeļu izpilddirekcija) - Koka gājēju laipas ierīkošana Vecāķu peldvietas kāpu zonā (Grunts izlīdzināšana un planēšana (175 m2), Augstspiedienā impregnētu koku gulšņu uzstādīšana gājēju laipas savienojuma vietās (h=75mm, b=200mm) (0,95m3), Koka laipas posmu uzstādīšana (laipas posma izmēri 1500mm x 3000mm) no augstspiedienā impregnētiem koka dēļiem (h=45mm, b=120mm) (108 m2))</t>
  </si>
  <si>
    <t>„Piekrastes apsaimniekošanas praktisko aktivitāšu realizēšana” Daugavgrīvā (Rīgas Pārdaugavas izpilddirekcija) - Esošās pārvietojamo sanitāro mezglu un atkritumu konteineru novietnes atjaunošana Daugavgrīvas peldvietā (3 m3 guļbaļķu izgatavošana, apstrāde, montāža, uzstādīšana, 16 m2 Grīdas dēļu izgatavošana, montāža, uzstādīšana, transporta pakalpojumi)</t>
  </si>
  <si>
    <t xml:space="preserve">„Piekrastes apsaimniekošanas praktisko aktivitāšu realizēšana” Daugavgrīvā (Rīgas Pārdaugavas izpilddirekcija) - Ierīkot  2 koka laipas 150 m garumā un 1,5m platumā Vakarbuļļu Zilā karoga peldvietas teritorijā  (279 m2 grunts izlīdzināšana un planēšana, 1,8 m2 augstspiedienā impregnētu koka gulšņu uzstādīšana gājēju laipas savienojuma vietās (h=45mm, b=120mm), 220 m2 koka laipas posmu uzstādīšana (laipas posma izmēri 1500mmx3000mm) no augstspiedienā impregnētiem koka dēļiem) </t>
  </si>
  <si>
    <t>Carnikavas novads</t>
  </si>
  <si>
    <t>(14)</t>
  </si>
  <si>
    <t>Līdz 2019.gadam pabeigtie projekti. tostarp 5.5.1.SAM ietvaros</t>
  </si>
  <si>
    <t>Jūras ielas pārbūve posmā no Laivu ielas līdz stāvlaukumam, Carnikavā, Carnikavas novadā</t>
  </si>
  <si>
    <t>2016. gads</t>
  </si>
  <si>
    <t>http://www.carnikava.lv/component/content/article/18-latviesu/jaunumi/novads/2471-uzsakta-juras-ielas-seguma-atjaunosana-posma-no-laivu-ielas-lidz-pludmales-stavlaukumam</t>
  </si>
  <si>
    <t>Gājēju takas uz jūru izbūve dabas parkā “Piejūra” (Carnikavas promenāde)</t>
  </si>
  <si>
    <t>ERAF, 5.4.1. SAM</t>
  </si>
  <si>
    <t>2018. gads</t>
  </si>
  <si>
    <t xml:space="preserve"> Valsts budžeta dotācija</t>
  </si>
  <si>
    <t>Gājēju takas izbūve Garciemā, Carnikavas novadā “Coastal Hiking” projekta ietvaros</t>
  </si>
  <si>
    <t>"Piekrastes apsaimniekošanas praktisko aktivitāšu realizēšana"  - Novada piekrastes joslas labiekārtošana - informatīvo norāžu, zīmju un stendu ierīkošana novada pludmalēs:
- norādes pie galvenajām noejām uz jūru;
-informatīvās zīmes (planšetes) (Lilastes pludmalē);
- ciemu robežu zīmes pludmalē;
- stends ar karti (Lilastes pludmalē);
- telts vietu norādes;
Lilastes pludmales peldvietas norobežošana ar bojām;
(Informatīvo zīmju (ar koka stabiem) izgatavošana un uzstādīšana pludmalē pie noejām, 5 robežu zīmju pludmalē izgatavošana un uzstādīšana, Telts vietu norāžu izgatavošana un uzstādīšana, Stenda ar karti Lilastē izgatavošana un uzstādīšana, Informatīvo planšešu Lilastē izgatavošana un uzstādīšana, boju iegāde)</t>
  </si>
  <si>
    <t>Svētku laukuma pārbūve Stacijas ielā 23, Carnikavā, Carnikavas novadā</t>
  </si>
  <si>
    <t>Gājēju tilts pāri Vecgaujai Carnikavā, Carnikavas novadā</t>
  </si>
  <si>
    <t>"Piekrastes apsaimniekošanas praktisko aktivitāšu realizēšana" - Labiekārtot Carnikavas novada jūras piekrasti, izvietojot 2 kvalitatīvas pārģērbšanās kabīnes Carnikavas ciema pludmalē</t>
  </si>
  <si>
    <t>(15)</t>
  </si>
  <si>
    <t>Ekosistēmas apdraudējumu mazināšanas un atveseļošanas prototipa koncepcijas un prototipa elementu izstrāde Saulkrastu pilotteritorijā projekta “LIFE EcosystemServices” (LIFE13 ENV/LV/00839) ietvaros</t>
  </si>
  <si>
    <t>Saulkrastu centrs*</t>
  </si>
  <si>
    <t>LIFE</t>
  </si>
  <si>
    <t>9 noeju uz jūru (gājēju ceļu) atjaunošana un pārbūve Zvejniekciemā, centrā un Pabažos</t>
  </si>
  <si>
    <t xml:space="preserve">Zvejniekciema centrs, Skultes osta </t>
  </si>
  <si>
    <t>4 autostāvlaukumu pārbūve un labiekārtošana (Lilastē)</t>
  </si>
  <si>
    <t>3 glābšanas dienestiem un apsaimniekošanai paredzēto nobrauktuvju uz jūru atjaunošana (Vidrižu, Bīriņu un Raiņa ielu galos)</t>
  </si>
  <si>
    <t>Multifunkcionāla jaunatnes iniciatīvu centra izveide</t>
  </si>
  <si>
    <t>Latvijas – Šveices sadarbības programma „Atbalsts jaunatnes iniciatīvu attīstībai attālos vai mazattīstītos reģionos”</t>
  </si>
  <si>
    <t>"Piekrastes apsaimniekošanas praktisko aktivitāšu realizēšana" - Dušas, dēļu klājuma izveide peldvietā Centrs (2 āra dušu piegāde un uzstādīšana, 70 m paklāja piegāde un uzstādīšana)</t>
  </si>
  <si>
    <t>Publiskās infrastruktūras nodrošināšana uzņēmējdarbības atbalstam pie Baltās kāpas teritorijas</t>
  </si>
  <si>
    <t>Labierīcību infrastruktūras izveide Baltās kāpas teritorijā</t>
  </si>
  <si>
    <t>Costal Hiking – gājēju takas izbūve</t>
  </si>
  <si>
    <t>Taka pie Aģes upes</t>
  </si>
  <si>
    <t>"Piekrastes apsaimniekošanas praktisko aktivitāšu realizēšana"  - Nodrošināt pludmales Zilā karoga statusa prasības, uzstādot elektronisko informatīvo displeju pie ieejas pludmalē “Centrs”</t>
  </si>
  <si>
    <t>"Piekrastes apsaimniekošanas praktisko aktivitāšu realizēšana"  - “Vārzu” publiskās pludmales zonas labiekārtošana - velosipēdu novietošanas statīvu uzstādīšana (15 gab. Velosipēdu novietošanas statīvu uzstādīšana)</t>
  </si>
  <si>
    <t>Green Railway, id EST-LAT 24, Revitalization of former Narrow Gauge Railway lines through environmentally responsible tourism route (“Zaļie dzelzceļi- bijušo dzelzceļa līniju pielāgošana videi draudzīgā tūrisma maršrutā”)</t>
  </si>
  <si>
    <t>„Piekrastes apsaimniekošanas praktisko aktivitāšu realizēšana” - Uzstādīt “Vārzu” publiskās pludmales zonā 2 pārģērbšanās kabīnes (2 pārģērbšanās kabīņu uzstādīšana)</t>
  </si>
  <si>
    <t xml:space="preserve">Coastal Hiking, id. EST- LAT 22, Hiking route along the Baltic Sea Coastline in Latvia- Estonia (Kājāmgājēju maršruts gar Baltijas jūru Latvijā un Igaunijā) </t>
  </si>
  <si>
    <t>3750 EUR līdzfinansējums, kas ir 15 % no apakšpartnera budžeta</t>
  </si>
  <si>
    <t>Salacgrīvas novads</t>
  </si>
  <si>
    <t xml:space="preserve">Laipu atjaunošana Zvejnieku parkā Salacgrīvā </t>
  </si>
  <si>
    <t>Salacgrīvas centrs*</t>
  </si>
  <si>
    <t>Noejas uz jūru atjaunošana Ainažos pie Baltās saules (J.Asara ielas)</t>
  </si>
  <si>
    <t>Ainažu vēsturiskais centrs un piekraste*</t>
  </si>
  <si>
    <t>Autostāvlaukuma izbūve Smilšu ielā, Salacgrīvā</t>
  </si>
  <si>
    <t>Autostāvlaukuma izbūve Baznīcas ielā, Salacgrīvā</t>
  </si>
  <si>
    <t>Autoceļa Lielurgas – Oltūži rekonstrukcija</t>
  </si>
  <si>
    <t>Zvejas kuģu piestātne Nr.3 rekonstrukcija Salacgrīvas ostā</t>
  </si>
  <si>
    <t>2015-2018</t>
  </si>
  <si>
    <t>Kultūras mantojuma saglabāšana Zvejnieku parkā</t>
  </si>
  <si>
    <t>Jūriņ’ prasa smalku tīklu, dvēsel’ – skaistas tradīcijas</t>
  </si>
  <si>
    <t xml:space="preserve">Droša piekraste un jūra Latvijā un Igaunijā /Safe Sea (piebrauktuves pie jūras izbūve) </t>
  </si>
  <si>
    <t>„Piekrastes apsaimniekošanas praktisko aktivitāšu realizēšana” - 12 atkritumu tvertņu iegāde Salacgrīvas pludmalei, Salacgrīvas un Ainažu pludmales atkritumu tvertņu uzturēšana, regulāra Ainažos un Salacgrīvā izveidoto un atpūtnieku intensīvi apmeklēto pludmaļu uzturēšana un uzlabošana, Izskaloto atkritumu savākšana un utilizēšana pludmalē, Pludmalēs un stāvlaukumos esošo atkritumu konteineru izvešana (Pludmales (peldvietas) aršana, frēzēšana Salacgrīvā, Ainažos, Aizaugušās pludmales daļas atbrīvošana no apauguma (niedrēm, krūmiem), Salacgrīvā, Niedru pļaušana Ainažu pludmalē 1 ha platībā, Izskaloto atkritumu savākšana visā pludmales garumā (55 km) un utilizēšana, Pludmalēs un tām piegulošajos stāvlaukumos esošo atkritumu konteineru izvešana, Izskaloto ūdensaugu un koku savākšana peldvietās, 12 atkritumu tvertnes ar vāku Salacgrīvas pludmalei, 300 ruļļi ar atkritumu maisiem 300 l</t>
  </si>
  <si>
    <t>Salacgrīvas centrs*, Ainažu vēsturiskais centrs un piekraste*</t>
  </si>
  <si>
    <t>„Piekrastes apsaimniekošanas praktisko aktivitāšu realizēšana” -  pludmales labiekārtošana, Ainažos, Salacgrīvā un Tūjā izveidoto un atpūtnieku intensīvi apmeklēto pludmaļu apsaimniekošana, atpūtnieku atstāto un jūras izskaloto atkritumu savākšana no pludmales un atkritumu tvertnēm (Pludmales (peldvietas) aršana, frēzēšana Salacgrīvā un Ainažos, Niedru pļaušana Ainažu pludmalē 1 ha, Aizaugušās pludmales daļas atbrīvošana no apauguma Ainažu pludmalē, Intensīvāk apmeklēto pludmaļu uzturēšana (atkritumu savākšana, infrastruktūras labošana, uzkopšana) Liepupes pagastā, Pludmalēs un tām piegulošajos stāvlaukumos esošo atkritumu konteineru izvešana, 15 atkritumu tvertnes ar vāku Ainažu un Liepupes pagasta pludmalēm, 100 ruļļi ar atkritumu maisiem tvertnēm, Materiāli infrastruktūras uzturēšanai un sīko remontdarbu veikšanai)</t>
  </si>
  <si>
    <t>Dzelzceļa līnijas attīrīšana velosatiksmei “Ar velo pa Zaļo ceļu” projekta ietvaros</t>
  </si>
  <si>
    <t>https://www.salacgriva.lv/lat/salacgrivas_novads/?text_id=43584?text_id=43584</t>
  </si>
  <si>
    <t>Coast4us, ieguldījums publiskajā infrastruktūrā</t>
  </si>
  <si>
    <t>ERAF, Interreg Centrālbaltijas programma</t>
  </si>
  <si>
    <t>Kopējās projekta izmaksas Salacgrīvas novada domes aktivitātēm 147523,92 EUR (t.sk. 123920,09 EUR ERAF finansējums, 23603,83 EUR pašu finansējums)</t>
  </si>
  <si>
    <t>INTERREG Hiking route along the Baltic sea coastline in Latvia-Estonia, ESTLAT22 / Pārgājiena maršruts pa Baltijas jūras piekrasti Latvijā un Igaunijā /Costal hiking</t>
  </si>
  <si>
    <t>Piekraste no Svētupes,  līdz Lielurgai, Salacgrīvas centrs*, Ainažu vēsturiskais centrs un piekraste*</t>
  </si>
  <si>
    <t>INTERREG Green Railway, ESTLAT24</t>
  </si>
  <si>
    <t>Centrālbaltijas programmas projekts "Village waters"</t>
  </si>
  <si>
    <t>Piekraste no Svētupes,  līdz Lielurgai, Ainažu vēsturiskais centrs un piekraste*</t>
  </si>
  <si>
    <t>Kopā: 114190</t>
  </si>
  <si>
    <t>“Uzlabota jahtu ostu infrastruktūra un ostu tīkla attīstība Igaunijā un Latvijā” </t>
  </si>
  <si>
    <t>319203 EUR Ostas pārvalde, 350029 EUR Pašvaldība</t>
  </si>
  <si>
    <t>Pārgājienu maršruts gar Baltijas jūras piekrasti Latvijā un Igaunijā</t>
  </si>
  <si>
    <t>ERAF, EST-LAT (kopā projektam)</t>
  </si>
  <si>
    <t>Projekts ”Drošība piekrastē un jūras teritorijā Latvijā un Igaunijā” (”Droša jūra”)</t>
  </si>
  <si>
    <t>Kopā piekrastē periodā 2016.-2019. gadā</t>
  </si>
  <si>
    <t>5.5.1. SAM</t>
  </si>
  <si>
    <t>Saīsinājumi:</t>
  </si>
  <si>
    <t>ERAF –  Eiropas Reģionālās attīstības fonds</t>
  </si>
  <si>
    <t>ERAF, EST-LAT –  Igaunijas – Latvijas pārrobežu sadarbības programma</t>
  </si>
  <si>
    <t>ERAF, LAT-LIT – Latvijas – Lietuvas pārrobežu sadarbības programma</t>
  </si>
  <si>
    <t>5.1.1. SAM - Darbības programmas "Izaugsme un nodarbinātība" 5.1.1. specifiskais atbalsta mērķis "Novērst plūdu un krasta erozijas risku apdraudējumu pilsētu teritorijās"</t>
  </si>
  <si>
    <t xml:space="preserve">5.5.1.SAM – Darbības programmas "Izaugsme un nodarbinātība" 5.5.1. specifiskais atbalsta mērķis "Saglabāt, aizsargāt un attīstīt nozīmīgu kultūras un dabas mantojumu, kā arī attīstīt ar to saistītos pakalpojumus" </t>
  </si>
  <si>
    <t>5.6.2. SAM - Darbības programmas "Izaugsme un nodarbinātība" 5.6.2. specifiskais atbalsta mērķis "Teritoriju revitalizācija, reģenerējot degradētās teritorijas atbilstoši pašvaldību integrētajām attīstības programmām"</t>
  </si>
  <si>
    <t>ELFLA –  Eiropas Lauksaimniecības Fonds  lauku attīstībai</t>
  </si>
  <si>
    <t xml:space="preserve">EJZF –  Eiropas Jūrlietu un zivsaimniecības fonds </t>
  </si>
  <si>
    <t>EJZAF - Eiropas Jūrlietu,zivsaimniecības un akvakultūras fonds</t>
  </si>
  <si>
    <t>KF –  Kohēzijas fonds</t>
  </si>
  <si>
    <t>KPFI – Klimata pārmaiņu finanšu instruments</t>
  </si>
  <si>
    <t>LVAF – Latvijas vides aizsardzības fonds</t>
  </si>
  <si>
    <t>LVIF - SIA "Vides investīciju fonds"</t>
  </si>
  <si>
    <t>ERAF, Interreg BSR - Baltijas jūras reģiona programma</t>
  </si>
  <si>
    <t>„Jaunu dabas un kultūras tūrisma pakalpojumu radīšana Rīgas jūras līča rietumu piekrastē” kā ietvaros Šlokenbekas muižā veic pagalma bruģēšanu, daļēju jumta nomaiņu un mansarda telpu atjaunošanu.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</si>
</sst>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_-;\-* #,##0.00\ _€_-;_-* &quot;-&quot;??\ _€_-;_-@_-"/>
    <numFmt numFmtId="165" formatCode="[$€-2]\ #,##0.00;[Red]\-[$€-2]\ #,##0.00"/>
    <numFmt numFmtId="166" formatCode="#,##0.00\ &quot;€&quot;"/>
  </numFmts>
  <fonts count="41" x14ac:knownFonts="1">
    <font>
      <sz val="11"/>
      <color theme="1"/>
      <name val="Calibri"/>
      <family val="2"/>
      <scheme val="minor"/>
    </font>
    <font>
      <sz val="11"/>
      <color theme="1"/>
      <name val="Calibri"/>
      <family val="2"/>
      <charset val="186"/>
      <scheme val="minor"/>
    </font>
    <font>
      <u/>
      <sz val="11"/>
      <color theme="10"/>
      <name val="Calibri"/>
      <family val="2"/>
      <scheme val="minor"/>
    </font>
    <font>
      <sz val="11"/>
      <color theme="1"/>
      <name val="Calibri"/>
      <family val="2"/>
      <scheme val="minor"/>
    </font>
    <font>
      <sz val="10"/>
      <name val="Calibri"/>
      <family val="2"/>
      <charset val="186"/>
      <scheme val="minor"/>
    </font>
    <font>
      <sz val="9"/>
      <color indexed="81"/>
      <name val="Tahoma"/>
      <family val="2"/>
      <charset val="186"/>
    </font>
    <font>
      <b/>
      <sz val="9"/>
      <color indexed="81"/>
      <name val="Tahoma"/>
      <family val="2"/>
      <charset val="186"/>
    </font>
    <font>
      <sz val="10"/>
      <color rgb="FF000000"/>
      <name val="Arial"/>
      <family val="2"/>
      <charset val="186"/>
    </font>
    <font>
      <b/>
      <sz val="10"/>
      <name val="Calibri"/>
      <family val="2"/>
      <charset val="186"/>
      <scheme val="minor"/>
    </font>
    <font>
      <b/>
      <sz val="10"/>
      <name val="Cambria"/>
      <family val="1"/>
      <charset val="186"/>
      <scheme val="major"/>
    </font>
    <font>
      <b/>
      <sz val="12"/>
      <name val="Times New Roman"/>
      <family val="1"/>
      <charset val="186"/>
    </font>
    <font>
      <sz val="11"/>
      <name val="Calibri"/>
      <family val="2"/>
      <scheme val="minor"/>
    </font>
    <font>
      <b/>
      <sz val="12"/>
      <name val="Calibri"/>
      <family val="2"/>
      <charset val="186"/>
      <scheme val="minor"/>
    </font>
    <font>
      <b/>
      <i/>
      <sz val="10"/>
      <name val="Calibri"/>
      <family val="2"/>
      <charset val="186"/>
      <scheme val="minor"/>
    </font>
    <font>
      <b/>
      <sz val="11"/>
      <name val="Calibri"/>
      <family val="2"/>
      <charset val="186"/>
      <scheme val="minor"/>
    </font>
    <font>
      <u/>
      <sz val="11"/>
      <name val="Calibri"/>
      <family val="2"/>
      <scheme val="minor"/>
    </font>
    <font>
      <sz val="11"/>
      <name val="Calibri"/>
      <family val="2"/>
      <charset val="186"/>
      <scheme val="minor"/>
    </font>
    <font>
      <i/>
      <sz val="10"/>
      <name val="Calibri"/>
      <family val="2"/>
      <charset val="186"/>
      <scheme val="minor"/>
    </font>
    <font>
      <sz val="14"/>
      <name val="Arial"/>
      <family val="2"/>
      <charset val="186"/>
    </font>
    <font>
      <sz val="10"/>
      <name val="Tahoma"/>
      <family val="2"/>
      <charset val="186"/>
    </font>
    <font>
      <sz val="10"/>
      <name val="Arial"/>
      <family val="2"/>
      <charset val="186"/>
    </font>
    <font>
      <sz val="10"/>
      <name val="Calibri"/>
      <family val="2"/>
      <scheme val="minor"/>
    </font>
    <font>
      <sz val="11"/>
      <name val="Roboto"/>
    </font>
    <font>
      <i/>
      <sz val="11"/>
      <name val="Calibri"/>
      <family val="2"/>
      <charset val="186"/>
      <scheme val="minor"/>
    </font>
    <font>
      <b/>
      <i/>
      <sz val="11"/>
      <name val="Times New Roman"/>
      <family val="1"/>
      <charset val="186"/>
    </font>
    <font>
      <sz val="12"/>
      <name val="Times New Roman"/>
      <family val="1"/>
      <charset val="186"/>
    </font>
    <font>
      <b/>
      <sz val="12"/>
      <name val="Arial"/>
      <family val="2"/>
      <charset val="186"/>
    </font>
    <font>
      <b/>
      <i/>
      <sz val="11"/>
      <name val="Calibri"/>
      <family val="2"/>
      <charset val="186"/>
      <scheme val="minor"/>
    </font>
    <font>
      <b/>
      <sz val="12"/>
      <color rgb="FF000000"/>
      <name val="Calibri"/>
      <family val="2"/>
      <charset val="186"/>
      <scheme val="minor"/>
    </font>
    <font>
      <u/>
      <sz val="11"/>
      <name val="Calibri"/>
      <family val="2"/>
      <charset val="186"/>
      <scheme val="minor"/>
    </font>
    <font>
      <sz val="11"/>
      <color rgb="FF000000"/>
      <name val="Calibri"/>
      <family val="2"/>
      <charset val="186"/>
      <scheme val="minor"/>
    </font>
    <font>
      <sz val="12"/>
      <name val="Calibri"/>
      <family val="2"/>
      <charset val="186"/>
      <scheme val="minor"/>
    </font>
    <font>
      <sz val="12"/>
      <name val="Calibri"/>
      <family val="2"/>
      <scheme val="minor"/>
    </font>
    <font>
      <u/>
      <sz val="11"/>
      <color theme="10"/>
      <name val="Calibri"/>
      <family val="2"/>
      <charset val="186"/>
      <scheme val="minor"/>
    </font>
    <font>
      <b/>
      <i/>
      <sz val="11"/>
      <color rgb="FF000000"/>
      <name val="Calibri"/>
      <family val="2"/>
      <charset val="186"/>
      <scheme val="minor"/>
    </font>
    <font>
      <sz val="11"/>
      <color rgb="FF212121"/>
      <name val="Calibri"/>
      <family val="2"/>
      <charset val="186"/>
      <scheme val="minor"/>
    </font>
    <font>
      <b/>
      <sz val="12"/>
      <name val="Calibri"/>
      <family val="2"/>
      <scheme val="minor"/>
    </font>
    <font>
      <b/>
      <sz val="14"/>
      <name val="Calibri"/>
      <family val="2"/>
      <charset val="186"/>
      <scheme val="minor"/>
    </font>
    <font>
      <sz val="12"/>
      <color theme="1"/>
      <name val="Calibri"/>
      <family val="2"/>
      <scheme val="minor"/>
    </font>
    <font>
      <sz val="12"/>
      <color theme="1"/>
      <name val="Times New Roman"/>
      <family val="1"/>
      <charset val="186"/>
    </font>
    <font>
      <b/>
      <i/>
      <sz val="14"/>
      <color theme="1"/>
      <name val="Times New Roman"/>
      <family val="1"/>
      <charset val="186"/>
    </font>
  </fonts>
  <fills count="8">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0"/>
        <bgColor theme="0"/>
      </patternFill>
    </fill>
    <fill>
      <patternFill patternType="solid">
        <fgColor rgb="FFFFFFFF"/>
        <bgColor rgb="FFFFFFFF"/>
      </patternFill>
    </fill>
    <fill>
      <patternFill patternType="solid">
        <fgColor indexed="9"/>
        <bgColor indexed="64"/>
      </patternFill>
    </fill>
  </fills>
  <borders count="39">
    <border>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s>
  <cellStyleXfs count="5">
    <xf numFmtId="0" fontId="0" fillId="0" borderId="0"/>
    <xf numFmtId="0" fontId="2" fillId="0" borderId="0" applyNumberFormat="0" applyFill="0" applyBorder="0" applyAlignment="0" applyProtection="0"/>
    <xf numFmtId="164" fontId="3" fillId="0" borderId="0" applyFont="0" applyFill="0" applyBorder="0" applyAlignment="0" applyProtection="0"/>
    <xf numFmtId="0" fontId="7" fillId="0" borderId="0"/>
    <xf numFmtId="9" fontId="3" fillId="0" borderId="0" applyFont="0" applyFill="0" applyBorder="0" applyAlignment="0" applyProtection="0"/>
  </cellStyleXfs>
  <cellXfs count="356">
    <xf numFmtId="0" fontId="0" fillId="0" borderId="0" xfId="0"/>
    <xf numFmtId="0" fontId="4" fillId="0" borderId="3" xfId="0" applyFont="1" applyBorder="1" applyAlignment="1">
      <alignment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0" xfId="0" applyFont="1" applyAlignment="1">
      <alignment horizontal="center" vertical="center" wrapText="1"/>
    </xf>
    <xf numFmtId="0" fontId="11" fillId="0" borderId="0" xfId="0" applyFont="1"/>
    <xf numFmtId="0" fontId="4" fillId="0" borderId="0" xfId="0" applyFont="1" applyAlignment="1">
      <alignment vertical="center" wrapText="1"/>
    </xf>
    <xf numFmtId="0" fontId="16" fillId="0" borderId="0" xfId="0" applyFont="1"/>
    <xf numFmtId="0" fontId="4" fillId="0" borderId="6" xfId="0" applyFont="1" applyBorder="1" applyAlignment="1">
      <alignment vertical="center" wrapText="1"/>
    </xf>
    <xf numFmtId="0" fontId="4" fillId="0" borderId="3" xfId="0" applyFont="1" applyBorder="1" applyAlignment="1">
      <alignment horizontal="justify" vertical="center" wrapText="1"/>
    </xf>
    <xf numFmtId="0" fontId="4" fillId="0" borderId="3" xfId="0" applyFont="1" applyBorder="1" applyAlignment="1">
      <alignment horizontal="left" vertical="center" wrapText="1"/>
    </xf>
    <xf numFmtId="0" fontId="4" fillId="0" borderId="0" xfId="0" applyFont="1"/>
    <xf numFmtId="0" fontId="26" fillId="0" borderId="0" xfId="0" applyFont="1"/>
    <xf numFmtId="0" fontId="15" fillId="0" borderId="0" xfId="1" applyFont="1" applyFill="1"/>
    <xf numFmtId="0" fontId="9" fillId="0" borderId="0" xfId="0" applyFont="1" applyAlignment="1">
      <alignment vertical="center" wrapText="1"/>
    </xf>
    <xf numFmtId="0" fontId="10" fillId="0" borderId="0" xfId="0" applyFont="1" applyAlignment="1">
      <alignment vertical="center" wrapText="1"/>
    </xf>
    <xf numFmtId="49" fontId="11" fillId="0" borderId="0" xfId="0" applyNumberFormat="1" applyFont="1"/>
    <xf numFmtId="0" fontId="14" fillId="0" borderId="0" xfId="0" applyFont="1"/>
    <xf numFmtId="4" fontId="11" fillId="0" borderId="0" xfId="0" applyNumberFormat="1" applyFont="1"/>
    <xf numFmtId="0" fontId="11" fillId="0" borderId="0" xfId="0" applyFont="1" applyAlignment="1">
      <alignment horizontal="center"/>
    </xf>
    <xf numFmtId="0" fontId="18" fillId="0" borderId="0" xfId="0" applyFont="1"/>
    <xf numFmtId="2" fontId="11" fillId="0" borderId="0" xfId="0" applyNumberFormat="1" applyFont="1"/>
    <xf numFmtId="0" fontId="19" fillId="0" borderId="0" xfId="0" applyFont="1"/>
    <xf numFmtId="0" fontId="20" fillId="0" borderId="0" xfId="0" applyFont="1"/>
    <xf numFmtId="0" fontId="21" fillId="0" borderId="0" xfId="0" applyFont="1"/>
    <xf numFmtId="0" fontId="16" fillId="0" borderId="3" xfId="0" applyFont="1" applyBorder="1" applyAlignment="1">
      <alignment vertical="center" wrapText="1"/>
    </xf>
    <xf numFmtId="4" fontId="20" fillId="0" borderId="0" xfId="0" applyNumberFormat="1" applyFont="1"/>
    <xf numFmtId="0" fontId="11" fillId="0" borderId="0" xfId="0" applyFont="1" applyAlignment="1">
      <alignment wrapText="1"/>
    </xf>
    <xf numFmtId="0" fontId="22" fillId="0" borderId="0" xfId="0" applyFont="1"/>
    <xf numFmtId="0" fontId="12" fillId="0" borderId="0" xfId="0" applyFont="1"/>
    <xf numFmtId="0" fontId="16" fillId="0" borderId="0" xfId="0" applyFont="1" applyAlignment="1">
      <alignment horizontal="left" vertical="center"/>
    </xf>
    <xf numFmtId="0" fontId="11" fillId="0" borderId="0" xfId="0" applyFont="1" applyAlignment="1">
      <alignment horizontal="left"/>
    </xf>
    <xf numFmtId="0" fontId="24" fillId="0" borderId="0" xfId="0" applyFont="1" applyAlignment="1">
      <alignment vertical="center" wrapText="1"/>
    </xf>
    <xf numFmtId="0" fontId="13" fillId="0" borderId="3" xfId="0" applyFont="1" applyBorder="1" applyAlignment="1">
      <alignment vertical="center" wrapText="1"/>
    </xf>
    <xf numFmtId="0" fontId="25" fillId="0" borderId="0" xfId="0" applyFont="1" applyAlignment="1">
      <alignment horizontal="right" vertical="center" indent="1"/>
    </xf>
    <xf numFmtId="0" fontId="4" fillId="0" borderId="7" xfId="0" applyFont="1" applyBorder="1" applyAlignment="1">
      <alignment horizontal="justify" vertical="center" wrapText="1"/>
    </xf>
    <xf numFmtId="0" fontId="4" fillId="0" borderId="3" xfId="0" applyFont="1" applyBorder="1" applyAlignment="1">
      <alignment horizontal="left" vertical="center" wrapText="1" indent="2"/>
    </xf>
    <xf numFmtId="3" fontId="11" fillId="0" borderId="0" xfId="0" applyNumberFormat="1" applyFont="1"/>
    <xf numFmtId="0" fontId="4" fillId="0" borderId="0" xfId="0" applyFont="1" applyAlignment="1">
      <alignment horizontal="center"/>
    </xf>
    <xf numFmtId="4" fontId="8" fillId="0" borderId="3" xfId="0" applyNumberFormat="1" applyFont="1" applyBorder="1" applyAlignment="1">
      <alignment horizontal="center" vertical="center" wrapText="1"/>
    </xf>
    <xf numFmtId="0" fontId="4" fillId="0" borderId="5" xfId="0" applyFont="1" applyBorder="1" applyAlignment="1">
      <alignment horizontal="left" vertical="center" wrapText="1"/>
    </xf>
    <xf numFmtId="4" fontId="4" fillId="0" borderId="5" xfId="0" applyNumberFormat="1" applyFont="1" applyBorder="1" applyAlignment="1">
      <alignment horizontal="center" vertical="center" wrapText="1"/>
    </xf>
    <xf numFmtId="4" fontId="4" fillId="0" borderId="3" xfId="0" applyNumberFormat="1" applyFont="1" applyBorder="1" applyAlignment="1">
      <alignment horizontal="center" vertical="center" wrapText="1"/>
    </xf>
    <xf numFmtId="0" fontId="8" fillId="0" borderId="3" xfId="0" applyFont="1" applyBorder="1" applyAlignment="1">
      <alignment horizontal="left" vertical="center" wrapText="1"/>
    </xf>
    <xf numFmtId="0" fontId="13" fillId="0" borderId="3" xfId="0" applyFont="1" applyBorder="1" applyAlignment="1">
      <alignment horizontal="left" vertical="center" wrapText="1"/>
    </xf>
    <xf numFmtId="0" fontId="16" fillId="0" borderId="3" xfId="0" applyFont="1" applyBorder="1" applyAlignment="1">
      <alignment horizontal="left" vertical="center" wrapText="1"/>
    </xf>
    <xf numFmtId="0" fontId="4" fillId="0" borderId="0" xfId="0" applyFont="1" applyAlignment="1">
      <alignment horizontal="left"/>
    </xf>
    <xf numFmtId="0" fontId="26" fillId="0" borderId="0" xfId="0" applyFont="1" applyAlignment="1">
      <alignment horizontal="left"/>
    </xf>
    <xf numFmtId="4" fontId="13" fillId="0" borderId="3" xfId="0" applyNumberFormat="1" applyFont="1" applyBorder="1" applyAlignment="1">
      <alignment horizontal="center" vertical="center" wrapText="1"/>
    </xf>
    <xf numFmtId="4" fontId="4" fillId="0" borderId="3" xfId="2" applyNumberFormat="1" applyFont="1" applyFill="1" applyBorder="1" applyAlignment="1">
      <alignment horizontal="center" vertical="center" wrapText="1"/>
    </xf>
    <xf numFmtId="4" fontId="4" fillId="0" borderId="3" xfId="0" applyNumberFormat="1" applyFont="1" applyBorder="1" applyAlignment="1">
      <alignment horizontal="center" vertical="center"/>
    </xf>
    <xf numFmtId="4" fontId="4" fillId="0" borderId="0" xfId="0" applyNumberFormat="1" applyFont="1" applyAlignment="1">
      <alignment horizontal="center"/>
    </xf>
    <xf numFmtId="4" fontId="8" fillId="0" borderId="0" xfId="0" applyNumberFormat="1" applyFont="1" applyAlignment="1">
      <alignment horizontal="center"/>
    </xf>
    <xf numFmtId="0" fontId="32" fillId="0" borderId="0" xfId="0" applyFont="1" applyAlignment="1">
      <alignment horizontal="center" vertical="center"/>
    </xf>
    <xf numFmtId="4" fontId="32" fillId="0" borderId="0" xfId="0" applyNumberFormat="1" applyFont="1" applyAlignment="1">
      <alignment horizontal="center" vertical="center"/>
    </xf>
    <xf numFmtId="0" fontId="4" fillId="0" borderId="13" xfId="0" applyFont="1" applyBorder="1" applyAlignment="1">
      <alignment horizontal="center" vertical="center" wrapText="1"/>
    </xf>
    <xf numFmtId="0" fontId="4" fillId="0" borderId="13" xfId="0" applyFont="1" applyBorder="1" applyAlignment="1">
      <alignment horizontal="right" vertical="center" wrapText="1"/>
    </xf>
    <xf numFmtId="0" fontId="4" fillId="0" borderId="23" xfId="0" applyFont="1" applyBorder="1" applyAlignment="1">
      <alignment horizontal="center" vertical="center" wrapText="1"/>
    </xf>
    <xf numFmtId="0" fontId="4" fillId="0" borderId="5" xfId="0" applyFont="1" applyBorder="1" applyAlignment="1">
      <alignment vertical="center" wrapText="1"/>
    </xf>
    <xf numFmtId="0" fontId="36" fillId="0" borderId="21" xfId="0" applyFont="1" applyBorder="1" applyAlignment="1">
      <alignment horizontal="center" vertical="center"/>
    </xf>
    <xf numFmtId="4" fontId="36" fillId="0" borderId="21" xfId="0" applyNumberFormat="1" applyFont="1" applyBorder="1" applyAlignment="1">
      <alignment horizontal="center" vertical="center"/>
    </xf>
    <xf numFmtId="4" fontId="14" fillId="4" borderId="30" xfId="0" applyNumberFormat="1" applyFont="1" applyFill="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vertical="center" wrapText="1"/>
    </xf>
    <xf numFmtId="0" fontId="4" fillId="0" borderId="16" xfId="0" applyFont="1" applyBorder="1" applyAlignment="1">
      <alignment horizontal="left" vertical="center" wrapText="1"/>
    </xf>
    <xf numFmtId="4" fontId="4" fillId="0" borderId="16" xfId="0" applyNumberFormat="1" applyFont="1" applyBorder="1" applyAlignment="1">
      <alignment horizontal="center" vertical="center" wrapText="1"/>
    </xf>
    <xf numFmtId="4" fontId="4" fillId="0" borderId="16" xfId="0" applyNumberFormat="1" applyFont="1" applyBorder="1" applyAlignment="1">
      <alignment horizontal="center" vertical="center"/>
    </xf>
    <xf numFmtId="0" fontId="8" fillId="0" borderId="36" xfId="0" applyFont="1" applyBorder="1" applyAlignment="1">
      <alignment horizontal="left"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1" xfId="0" applyFont="1" applyBorder="1" applyAlignment="1">
      <alignment horizontal="left" vertical="center" wrapText="1"/>
    </xf>
    <xf numFmtId="4" fontId="8" fillId="0" borderId="21" xfId="0" applyNumberFormat="1" applyFont="1" applyBorder="1" applyAlignment="1">
      <alignment horizontal="center" vertical="center" wrapText="1"/>
    </xf>
    <xf numFmtId="0" fontId="14" fillId="2" borderId="0" xfId="0" applyFont="1" applyFill="1" applyAlignment="1">
      <alignment horizontal="center" vertical="center" wrapText="1"/>
    </xf>
    <xf numFmtId="0" fontId="14" fillId="2" borderId="0" xfId="0" applyFont="1" applyFill="1" applyAlignment="1">
      <alignment vertical="center" wrapText="1"/>
    </xf>
    <xf numFmtId="0" fontId="16" fillId="2" borderId="0" xfId="0" applyFont="1" applyFill="1"/>
    <xf numFmtId="0" fontId="12" fillId="3" borderId="0" xfId="0" applyFont="1" applyFill="1" applyAlignment="1">
      <alignment horizontal="center" vertical="center" wrapText="1"/>
    </xf>
    <xf numFmtId="0" fontId="12" fillId="3" borderId="0" xfId="0" applyFont="1" applyFill="1" applyAlignment="1">
      <alignment vertical="center" wrapText="1"/>
    </xf>
    <xf numFmtId="0" fontId="12" fillId="2" borderId="0" xfId="0" applyFont="1" applyFill="1" applyAlignment="1">
      <alignment vertical="center" wrapText="1"/>
    </xf>
    <xf numFmtId="0" fontId="31" fillId="2" borderId="0" xfId="0" applyFont="1" applyFill="1"/>
    <xf numFmtId="0" fontId="27" fillId="2" borderId="0" xfId="0" applyFont="1" applyFill="1"/>
    <xf numFmtId="49" fontId="23" fillId="2" borderId="0" xfId="0" applyNumberFormat="1" applyFont="1" applyFill="1"/>
    <xf numFmtId="0" fontId="23" fillId="2" borderId="0" xfId="0" applyFont="1" applyFill="1"/>
    <xf numFmtId="0" fontId="16" fillId="2" borderId="0" xfId="0" applyFont="1" applyFill="1" applyAlignment="1">
      <alignment vertical="center" wrapText="1"/>
    </xf>
    <xf numFmtId="0" fontId="16" fillId="2" borderId="0" xfId="0" applyFont="1" applyFill="1" applyAlignment="1">
      <alignment wrapText="1"/>
    </xf>
    <xf numFmtId="0" fontId="27" fillId="2" borderId="0" xfId="0" applyFont="1" applyFill="1" applyAlignment="1">
      <alignment vertical="center" wrapText="1"/>
    </xf>
    <xf numFmtId="0" fontId="29" fillId="2" borderId="0" xfId="1" applyFont="1" applyFill="1" applyBorder="1"/>
    <xf numFmtId="4" fontId="16" fillId="2" borderId="0" xfId="0" applyNumberFormat="1" applyFont="1" applyFill="1"/>
    <xf numFmtId="0" fontId="29" fillId="0" borderId="0" xfId="1" applyFont="1" applyFill="1" applyBorder="1"/>
    <xf numFmtId="0" fontId="16" fillId="0" borderId="0" xfId="0" applyFont="1" applyAlignment="1">
      <alignment wrapText="1"/>
    </xf>
    <xf numFmtId="0" fontId="28" fillId="3" borderId="0" xfId="0" applyFont="1" applyFill="1" applyAlignment="1">
      <alignment horizontal="center" vertical="center" wrapText="1"/>
    </xf>
    <xf numFmtId="0" fontId="1" fillId="5" borderId="0" xfId="0" applyFont="1" applyFill="1" applyAlignment="1">
      <alignment horizontal="center" vertical="center" wrapText="1"/>
    </xf>
    <xf numFmtId="0" fontId="12" fillId="3" borderId="0" xfId="0" applyFont="1" applyFill="1" applyAlignment="1">
      <alignment horizontal="center"/>
    </xf>
    <xf numFmtId="0" fontId="16" fillId="2" borderId="0" xfId="0" applyFont="1" applyFill="1" applyAlignment="1">
      <alignment horizontal="center" vertical="center"/>
    </xf>
    <xf numFmtId="0" fontId="16" fillId="2" borderId="0" xfId="0" applyFont="1" applyFill="1" applyAlignment="1">
      <alignment horizontal="center"/>
    </xf>
    <xf numFmtId="0" fontId="29" fillId="2" borderId="0" xfId="1" applyFont="1" applyFill="1" applyBorder="1" applyAlignment="1">
      <alignment horizontal="center" vertical="center"/>
    </xf>
    <xf numFmtId="0" fontId="14" fillId="3" borderId="0" xfId="0" applyFont="1" applyFill="1" applyAlignment="1">
      <alignment horizontal="center" vertical="center" wrapText="1"/>
    </xf>
    <xf numFmtId="9" fontId="16" fillId="2" borderId="0" xfId="4" applyFont="1" applyFill="1" applyBorder="1"/>
    <xf numFmtId="4" fontId="16" fillId="0" borderId="0" xfId="0" applyNumberFormat="1" applyFont="1"/>
    <xf numFmtId="9" fontId="16" fillId="0" borderId="0" xfId="4" applyFont="1" applyFill="1" applyBorder="1"/>
    <xf numFmtId="0" fontId="33" fillId="2" borderId="0" xfId="1" applyFont="1" applyFill="1" applyBorder="1"/>
    <xf numFmtId="2" fontId="16" fillId="2" borderId="0" xfId="0" applyNumberFormat="1" applyFont="1" applyFill="1"/>
    <xf numFmtId="0" fontId="14" fillId="0" borderId="0" xfId="0" applyFont="1" applyAlignment="1">
      <alignment horizontal="center" vertical="center" wrapText="1"/>
    </xf>
    <xf numFmtId="0" fontId="27" fillId="0" borderId="0" xfId="0" applyFont="1" applyAlignment="1">
      <alignment horizontal="center" vertical="center" wrapText="1"/>
    </xf>
    <xf numFmtId="0" fontId="27" fillId="2" borderId="0" xfId="0" applyFont="1" applyFill="1" applyAlignment="1">
      <alignment horizontal="right" vertical="center" indent="1"/>
    </xf>
    <xf numFmtId="0" fontId="16" fillId="2" borderId="0" xfId="0" applyFont="1" applyFill="1" applyAlignment="1">
      <alignment horizontal="right" vertical="center" indent="1"/>
    </xf>
    <xf numFmtId="4" fontId="16" fillId="2" borderId="0" xfId="0" applyNumberFormat="1" applyFont="1" applyFill="1" applyAlignment="1">
      <alignment horizontal="center" vertical="center"/>
    </xf>
    <xf numFmtId="49" fontId="16" fillId="2" borderId="0" xfId="0" applyNumberFormat="1" applyFont="1" applyFill="1"/>
    <xf numFmtId="49" fontId="27" fillId="2" borderId="0" xfId="0" applyNumberFormat="1" applyFont="1" applyFill="1"/>
    <xf numFmtId="49" fontId="16" fillId="0" borderId="0" xfId="0" applyNumberFormat="1" applyFont="1"/>
    <xf numFmtId="0" fontId="12" fillId="4" borderId="0" xfId="0" applyFont="1" applyFill="1" applyAlignment="1">
      <alignment horizontal="center" vertical="center" wrapText="1"/>
    </xf>
    <xf numFmtId="0" fontId="31" fillId="0" borderId="0" xfId="0" applyFont="1"/>
    <xf numFmtId="0" fontId="16" fillId="0" borderId="0" xfId="0" applyFont="1" applyAlignment="1">
      <alignment horizontal="center"/>
    </xf>
    <xf numFmtId="0" fontId="16" fillId="0" borderId="0" xfId="0" applyFont="1" applyAlignment="1">
      <alignment horizontal="center" vertical="center"/>
    </xf>
    <xf numFmtId="0" fontId="27" fillId="2" borderId="3" xfId="0" applyFont="1" applyFill="1" applyBorder="1" applyAlignment="1">
      <alignment horizontal="center"/>
    </xf>
    <xf numFmtId="4" fontId="27" fillId="2" borderId="3" xfId="0" applyNumberFormat="1" applyFont="1" applyFill="1" applyBorder="1" applyAlignment="1">
      <alignment horizontal="center"/>
    </xf>
    <xf numFmtId="0" fontId="16" fillId="2" borderId="3" xfId="0" applyFont="1" applyFill="1" applyBorder="1" applyAlignment="1">
      <alignment horizontal="center" vertical="center" wrapText="1"/>
    </xf>
    <xf numFmtId="0" fontId="16" fillId="2" borderId="3" xfId="0" applyFont="1" applyFill="1" applyBorder="1" applyAlignment="1">
      <alignment vertical="center" wrapText="1"/>
    </xf>
    <xf numFmtId="0" fontId="16" fillId="2" borderId="3" xfId="0" applyFont="1" applyFill="1" applyBorder="1" applyAlignment="1">
      <alignment horizontal="left" wrapText="1"/>
    </xf>
    <xf numFmtId="4" fontId="16" fillId="2" borderId="3" xfId="0" applyNumberFormat="1" applyFont="1" applyFill="1" applyBorder="1" applyAlignment="1">
      <alignment horizontal="center" vertical="center" wrapText="1"/>
    </xf>
    <xf numFmtId="0" fontId="27" fillId="2" borderId="3" xfId="0" applyFont="1" applyFill="1" applyBorder="1" applyAlignment="1">
      <alignment vertical="center" wrapText="1"/>
    </xf>
    <xf numFmtId="0" fontId="27" fillId="2" borderId="3" xfId="0" applyFont="1" applyFill="1" applyBorder="1" applyAlignment="1">
      <alignment horizontal="center" vertical="center" wrapText="1"/>
    </xf>
    <xf numFmtId="4" fontId="27" fillId="2" borderId="3" xfId="0" applyNumberFormat="1" applyFont="1" applyFill="1" applyBorder="1" applyAlignment="1">
      <alignment horizontal="center" vertical="center" wrapText="1"/>
    </xf>
    <xf numFmtId="0" fontId="34" fillId="2" borderId="3" xfId="0" applyFont="1" applyFill="1" applyBorder="1" applyAlignment="1">
      <alignment vertical="center" wrapText="1"/>
    </xf>
    <xf numFmtId="0" fontId="30" fillId="2" borderId="3" xfId="0" applyFont="1" applyFill="1" applyBorder="1" applyAlignment="1">
      <alignment vertical="center" wrapText="1"/>
    </xf>
    <xf numFmtId="0" fontId="16" fillId="0" borderId="3" xfId="0" applyFont="1" applyBorder="1" applyAlignment="1">
      <alignment horizontal="center" vertical="center" wrapText="1"/>
    </xf>
    <xf numFmtId="0" fontId="30" fillId="0" borderId="3" xfId="0" applyFont="1" applyBorder="1" applyAlignment="1">
      <alignment vertical="center" wrapText="1"/>
    </xf>
    <xf numFmtId="4" fontId="16" fillId="0" borderId="3" xfId="0" applyNumberFormat="1" applyFont="1" applyBorder="1" applyAlignment="1">
      <alignment horizontal="center" vertical="center" wrapText="1"/>
    </xf>
    <xf numFmtId="0" fontId="1" fillId="5" borderId="3" xfId="0" applyFont="1" applyFill="1" applyBorder="1" applyAlignment="1">
      <alignment horizontal="center" vertical="center" wrapText="1"/>
    </xf>
    <xf numFmtId="0" fontId="1" fillId="5" borderId="3" xfId="0" applyFont="1" applyFill="1" applyBorder="1" applyAlignment="1">
      <alignment horizontal="left" vertical="center" wrapText="1"/>
    </xf>
    <xf numFmtId="0" fontId="30" fillId="0" borderId="3" xfId="0" applyFont="1" applyBorder="1" applyAlignment="1">
      <alignment horizontal="left" vertical="center" wrapText="1"/>
    </xf>
    <xf numFmtId="0" fontId="1" fillId="5" borderId="3" xfId="0" applyFont="1" applyFill="1" applyBorder="1" applyAlignment="1">
      <alignment vertical="center" wrapText="1"/>
    </xf>
    <xf numFmtId="4" fontId="1" fillId="5" borderId="3" xfId="0" applyNumberFormat="1" applyFont="1" applyFill="1" applyBorder="1" applyAlignment="1">
      <alignment horizontal="center" vertical="center" wrapText="1"/>
    </xf>
    <xf numFmtId="0" fontId="1" fillId="0" borderId="3" xfId="0" applyFont="1" applyBorder="1" applyAlignment="1">
      <alignment vertical="center" wrapText="1"/>
    </xf>
    <xf numFmtId="0" fontId="1" fillId="0" borderId="3" xfId="0" applyFont="1" applyBorder="1" applyAlignment="1">
      <alignment horizontal="left" vertical="center" wrapText="1"/>
    </xf>
    <xf numFmtId="0" fontId="1" fillId="6" borderId="3" xfId="0" applyFont="1" applyFill="1" applyBorder="1" applyAlignment="1">
      <alignment vertical="center" wrapText="1"/>
    </xf>
    <xf numFmtId="0" fontId="1" fillId="0" borderId="3" xfId="0" applyFont="1" applyBorder="1" applyAlignment="1">
      <alignment horizontal="center" vertical="center" wrapText="1"/>
    </xf>
    <xf numFmtId="0" fontId="34" fillId="2" borderId="3" xfId="0" applyFont="1" applyFill="1" applyBorder="1" applyAlignment="1">
      <alignment horizontal="center" vertical="center" wrapText="1"/>
    </xf>
    <xf numFmtId="4" fontId="34" fillId="2" borderId="3" xfId="0" applyNumberFormat="1" applyFont="1" applyFill="1" applyBorder="1" applyAlignment="1">
      <alignment horizontal="center" vertical="center" wrapText="1"/>
    </xf>
    <xf numFmtId="0" fontId="30" fillId="2" borderId="3" xfId="0" applyFont="1" applyFill="1" applyBorder="1" applyAlignment="1">
      <alignment horizontal="left" vertical="center" wrapText="1"/>
    </xf>
    <xf numFmtId="0" fontId="16" fillId="2" borderId="3" xfId="0" applyFont="1" applyFill="1" applyBorder="1" applyAlignment="1">
      <alignment horizontal="justify" vertical="center" wrapText="1"/>
    </xf>
    <xf numFmtId="0" fontId="16" fillId="2" borderId="3" xfId="0" applyFont="1" applyFill="1" applyBorder="1" applyAlignment="1">
      <alignment horizontal="left" vertical="center" wrapText="1"/>
    </xf>
    <xf numFmtId="0" fontId="16" fillId="0" borderId="3" xfId="0" applyFont="1" applyBorder="1" applyAlignment="1">
      <alignment horizontal="justify" vertical="center" wrapText="1"/>
    </xf>
    <xf numFmtId="0" fontId="1" fillId="0" borderId="3" xfId="0" applyFont="1" applyBorder="1" applyAlignment="1">
      <alignment horizontal="justify" vertical="center" wrapText="1"/>
    </xf>
    <xf numFmtId="0" fontId="16" fillId="2" borderId="3" xfId="0" applyFont="1" applyFill="1" applyBorder="1" applyAlignment="1">
      <alignment horizontal="center" vertical="center"/>
    </xf>
    <xf numFmtId="0" fontId="1" fillId="2" borderId="3" xfId="0" applyFont="1" applyFill="1" applyBorder="1" applyAlignment="1">
      <alignment horizontal="left" vertical="center" wrapText="1"/>
    </xf>
    <xf numFmtId="4" fontId="1" fillId="0" borderId="3" xfId="0" applyNumberFormat="1" applyFont="1" applyBorder="1" applyAlignment="1">
      <alignment horizontal="center"/>
    </xf>
    <xf numFmtId="0" fontId="16" fillId="2" borderId="3" xfId="0" applyFont="1" applyFill="1" applyBorder="1" applyAlignment="1">
      <alignment horizontal="center"/>
    </xf>
    <xf numFmtId="4" fontId="16" fillId="2" borderId="3" xfId="0" applyNumberFormat="1" applyFont="1" applyFill="1" applyBorder="1" applyAlignment="1">
      <alignment horizontal="center"/>
    </xf>
    <xf numFmtId="0" fontId="27" fillId="0" borderId="3" xfId="0" applyFont="1" applyBorder="1" applyAlignment="1">
      <alignment horizontal="center" vertical="center" wrapText="1"/>
    </xf>
    <xf numFmtId="4" fontId="27" fillId="0" borderId="3" xfId="0" applyNumberFormat="1" applyFont="1" applyBorder="1" applyAlignment="1">
      <alignment horizontal="center" vertical="center" wrapText="1"/>
    </xf>
    <xf numFmtId="0" fontId="16" fillId="7" borderId="3" xfId="0" applyFont="1" applyFill="1" applyBorder="1" applyAlignment="1">
      <alignment horizontal="center" vertical="center" wrapText="1"/>
    </xf>
    <xf numFmtId="0" fontId="16" fillId="7" borderId="3" xfId="0" applyFont="1" applyFill="1" applyBorder="1" applyAlignment="1">
      <alignment horizontal="justify" vertical="center" wrapText="1"/>
    </xf>
    <xf numFmtId="0" fontId="16" fillId="7" borderId="3" xfId="0" applyFont="1" applyFill="1" applyBorder="1" applyAlignment="1">
      <alignment vertical="center" wrapText="1"/>
    </xf>
    <xf numFmtId="4" fontId="16" fillId="7" borderId="3" xfId="0" applyNumberFormat="1" applyFont="1" applyFill="1" applyBorder="1" applyAlignment="1">
      <alignment horizontal="center" vertical="center" wrapText="1"/>
    </xf>
    <xf numFmtId="0" fontId="16" fillId="7" borderId="3" xfId="0" applyFont="1" applyFill="1" applyBorder="1" applyAlignment="1">
      <alignment wrapText="1"/>
    </xf>
    <xf numFmtId="4" fontId="16" fillId="7" borderId="3" xfId="0" applyNumberFormat="1" applyFont="1" applyFill="1" applyBorder="1" applyAlignment="1">
      <alignment horizontal="center" wrapText="1"/>
    </xf>
    <xf numFmtId="0" fontId="16" fillId="0" borderId="3" xfId="0" applyFont="1" applyBorder="1" applyAlignment="1">
      <alignment horizontal="center"/>
    </xf>
    <xf numFmtId="4" fontId="30" fillId="0" borderId="3" xfId="0" applyNumberFormat="1" applyFont="1" applyBorder="1" applyAlignment="1">
      <alignment horizontal="center" vertical="center"/>
    </xf>
    <xf numFmtId="0" fontId="16" fillId="0" borderId="3" xfId="0" applyFont="1" applyBorder="1" applyAlignment="1">
      <alignment horizontal="center" vertical="center"/>
    </xf>
    <xf numFmtId="4" fontId="16" fillId="2" borderId="3" xfId="0" applyNumberFormat="1" applyFont="1" applyFill="1" applyBorder="1" applyAlignment="1">
      <alignment horizontal="center" vertical="center"/>
    </xf>
    <xf numFmtId="0" fontId="1" fillId="0" borderId="3" xfId="0" applyFont="1" applyBorder="1" applyAlignment="1">
      <alignment horizontal="center"/>
    </xf>
    <xf numFmtId="4" fontId="16" fillId="0" borderId="3" xfId="0" applyNumberFormat="1" applyFont="1" applyBorder="1" applyAlignment="1">
      <alignment horizontal="center" vertical="center"/>
    </xf>
    <xf numFmtId="0" fontId="16" fillId="2" borderId="3" xfId="0" applyFont="1" applyFill="1" applyBorder="1" applyAlignment="1">
      <alignment horizontal="justify" vertical="center"/>
    </xf>
    <xf numFmtId="0" fontId="16" fillId="2" borderId="3" xfId="0" applyFont="1" applyFill="1" applyBorder="1" applyAlignment="1">
      <alignment horizontal="left" vertical="center"/>
    </xf>
    <xf numFmtId="0" fontId="14" fillId="2" borderId="3" xfId="0" applyFont="1" applyFill="1" applyBorder="1" applyAlignment="1">
      <alignment vertical="center" wrapText="1"/>
    </xf>
    <xf numFmtId="0" fontId="16" fillId="2" borderId="3" xfId="0" applyFont="1" applyFill="1" applyBorder="1" applyAlignment="1">
      <alignment wrapText="1"/>
    </xf>
    <xf numFmtId="0" fontId="27" fillId="2" borderId="14" xfId="0" applyFont="1" applyFill="1" applyBorder="1" applyAlignment="1">
      <alignment horizontal="center"/>
    </xf>
    <xf numFmtId="0" fontId="16" fillId="2" borderId="13" xfId="0" applyFont="1" applyFill="1" applyBorder="1" applyAlignment="1">
      <alignment horizontal="center" vertical="center" wrapText="1"/>
    </xf>
    <xf numFmtId="0" fontId="16" fillId="2" borderId="14" xfId="0" applyFont="1" applyFill="1" applyBorder="1" applyAlignment="1">
      <alignment horizontal="center" vertical="center" wrapText="1"/>
    </xf>
    <xf numFmtId="0" fontId="27" fillId="2" borderId="14" xfId="0" applyFont="1" applyFill="1" applyBorder="1" applyAlignment="1">
      <alignment horizontal="center" vertical="center" wrapText="1"/>
    </xf>
    <xf numFmtId="0" fontId="16" fillId="0" borderId="13" xfId="0" applyFont="1" applyBorder="1" applyAlignment="1">
      <alignment horizontal="center" vertical="center" wrapText="1"/>
    </xf>
    <xf numFmtId="0" fontId="16" fillId="0" borderId="14" xfId="0" applyFont="1" applyBorder="1" applyAlignment="1">
      <alignment horizontal="center" vertical="center" wrapText="1"/>
    </xf>
    <xf numFmtId="0" fontId="1" fillId="5" borderId="13" xfId="0" applyFont="1" applyFill="1" applyBorder="1" applyAlignment="1">
      <alignment horizontal="center" vertical="center" wrapText="1"/>
    </xf>
    <xf numFmtId="0" fontId="1" fillId="5" borderId="14" xfId="0" applyFont="1" applyFill="1" applyBorder="1" applyAlignment="1">
      <alignment horizontal="center" vertical="center" wrapText="1"/>
    </xf>
    <xf numFmtId="0" fontId="30" fillId="2" borderId="13" xfId="0" applyFont="1" applyFill="1" applyBorder="1" applyAlignment="1">
      <alignment horizontal="center" vertical="center" wrapText="1"/>
    </xf>
    <xf numFmtId="0" fontId="34" fillId="2" borderId="14" xfId="0" applyFont="1" applyFill="1" applyBorder="1" applyAlignment="1">
      <alignment horizontal="center" vertical="center" wrapText="1"/>
    </xf>
    <xf numFmtId="0" fontId="1" fillId="0" borderId="14" xfId="0" applyFont="1" applyBorder="1" applyAlignment="1">
      <alignment horizontal="center" vertical="center" wrapText="1"/>
    </xf>
    <xf numFmtId="0" fontId="27" fillId="2" borderId="13" xfId="0" applyFont="1" applyFill="1" applyBorder="1"/>
    <xf numFmtId="0" fontId="16" fillId="2" borderId="13" xfId="0" applyFont="1" applyFill="1" applyBorder="1" applyAlignment="1">
      <alignment horizontal="center" vertical="center"/>
    </xf>
    <xf numFmtId="0" fontId="1" fillId="0" borderId="13" xfId="0" applyFont="1" applyBorder="1" applyAlignment="1">
      <alignment horizontal="center" vertical="center"/>
    </xf>
    <xf numFmtId="0" fontId="16" fillId="2" borderId="14" xfId="0" applyFont="1" applyFill="1" applyBorder="1" applyAlignment="1">
      <alignment horizontal="center"/>
    </xf>
    <xf numFmtId="0" fontId="27" fillId="2" borderId="13" xfId="0" applyFont="1" applyFill="1" applyBorder="1" applyAlignment="1">
      <alignment horizontal="center"/>
    </xf>
    <xf numFmtId="0" fontId="27" fillId="0" borderId="14" xfId="0" applyFont="1" applyBorder="1" applyAlignment="1">
      <alignment horizontal="center" vertical="center" wrapText="1"/>
    </xf>
    <xf numFmtId="0" fontId="16" fillId="7" borderId="13" xfId="0" applyFont="1" applyFill="1" applyBorder="1" applyAlignment="1">
      <alignment horizontal="center" vertical="center" wrapText="1"/>
    </xf>
    <xf numFmtId="0" fontId="16" fillId="7" borderId="14" xfId="0" applyFont="1" applyFill="1" applyBorder="1" applyAlignment="1">
      <alignment horizontal="center" vertical="center" wrapText="1"/>
    </xf>
    <xf numFmtId="0" fontId="16" fillId="0" borderId="14" xfId="0" applyFont="1" applyBorder="1" applyAlignment="1">
      <alignment horizontal="center" vertical="center"/>
    </xf>
    <xf numFmtId="0" fontId="16" fillId="2" borderId="14" xfId="0" applyFont="1" applyFill="1" applyBorder="1" applyAlignment="1">
      <alignment horizontal="center" vertical="center"/>
    </xf>
    <xf numFmtId="0" fontId="16" fillId="0" borderId="13" xfId="0" applyFont="1" applyBorder="1" applyAlignment="1">
      <alignment horizontal="center" vertical="center"/>
    </xf>
    <xf numFmtId="0" fontId="16" fillId="2" borderId="16" xfId="0" applyFont="1" applyFill="1" applyBorder="1" applyAlignment="1">
      <alignment wrapText="1"/>
    </xf>
    <xf numFmtId="0" fontId="16" fillId="2" borderId="16" xfId="0" applyFont="1" applyFill="1" applyBorder="1" applyAlignment="1">
      <alignment horizontal="center"/>
    </xf>
    <xf numFmtId="4" fontId="12" fillId="4" borderId="4" xfId="0" applyNumberFormat="1" applyFont="1" applyFill="1" applyBorder="1" applyAlignment="1">
      <alignment horizontal="center" vertical="center" wrapText="1"/>
    </xf>
    <xf numFmtId="0" fontId="12" fillId="4" borderId="19" xfId="0" applyFont="1" applyFill="1" applyBorder="1" applyAlignment="1">
      <alignment horizontal="center" vertical="center" wrapText="1"/>
    </xf>
    <xf numFmtId="4" fontId="12" fillId="3" borderId="11" xfId="0" applyNumberFormat="1" applyFont="1" applyFill="1" applyBorder="1" applyAlignment="1">
      <alignment horizontal="center" vertical="center" wrapText="1"/>
    </xf>
    <xf numFmtId="4" fontId="12" fillId="3" borderId="11" xfId="0" applyNumberFormat="1" applyFont="1" applyFill="1" applyBorder="1" applyAlignment="1">
      <alignment horizontal="center"/>
    </xf>
    <xf numFmtId="0" fontId="12" fillId="3" borderId="12" xfId="0" applyFont="1" applyFill="1" applyBorder="1" applyAlignment="1">
      <alignment horizontal="center"/>
    </xf>
    <xf numFmtId="0" fontId="16" fillId="2" borderId="15" xfId="0" applyFont="1" applyFill="1" applyBorder="1" applyAlignment="1">
      <alignment horizontal="center" vertical="center"/>
    </xf>
    <xf numFmtId="0" fontId="16" fillId="2" borderId="16" xfId="0" applyFont="1" applyFill="1" applyBorder="1" applyAlignment="1">
      <alignment vertical="center" wrapText="1"/>
    </xf>
    <xf numFmtId="0" fontId="16" fillId="2" borderId="16" xfId="0" applyFont="1" applyFill="1" applyBorder="1" applyAlignment="1">
      <alignment horizontal="center" vertical="center"/>
    </xf>
    <xf numFmtId="4" fontId="16" fillId="2" borderId="16" xfId="0" applyNumberFormat="1" applyFont="1" applyFill="1" applyBorder="1" applyAlignment="1">
      <alignment horizontal="center" vertical="center"/>
    </xf>
    <xf numFmtId="0" fontId="16" fillId="2" borderId="17" xfId="0" applyFont="1" applyFill="1" applyBorder="1" applyAlignment="1">
      <alignment horizontal="center" vertical="center"/>
    </xf>
    <xf numFmtId="0" fontId="16" fillId="2" borderId="23" xfId="0" applyFont="1" applyFill="1" applyBorder="1" applyAlignment="1">
      <alignment horizontal="center" vertical="center" wrapText="1"/>
    </xf>
    <xf numFmtId="0" fontId="16" fillId="2" borderId="5" xfId="0" applyFont="1" applyFill="1" applyBorder="1" applyAlignment="1">
      <alignment vertical="center" wrapText="1"/>
    </xf>
    <xf numFmtId="0" fontId="16" fillId="2" borderId="5" xfId="0" applyFont="1" applyFill="1" applyBorder="1" applyAlignment="1">
      <alignment horizontal="center" vertical="center" wrapText="1"/>
    </xf>
    <xf numFmtId="4" fontId="16" fillId="2" borderId="5" xfId="0" applyNumberFormat="1" applyFont="1" applyFill="1" applyBorder="1" applyAlignment="1">
      <alignment horizontal="center" vertical="center" wrapText="1"/>
    </xf>
    <xf numFmtId="0" fontId="16" fillId="2" borderId="24"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6" fillId="2" borderId="16" xfId="0" applyFont="1" applyFill="1" applyBorder="1" applyAlignment="1">
      <alignment horizontal="left" vertical="center" wrapText="1"/>
    </xf>
    <xf numFmtId="0" fontId="1" fillId="0" borderId="16" xfId="0" applyFont="1" applyBorder="1" applyAlignment="1">
      <alignment horizontal="center"/>
    </xf>
    <xf numFmtId="4" fontId="16" fillId="2" borderId="16" xfId="0" applyNumberFormat="1" applyFont="1" applyFill="1" applyBorder="1" applyAlignment="1">
      <alignment horizontal="center"/>
    </xf>
    <xf numFmtId="0" fontId="16" fillId="2" borderId="17" xfId="0" applyFont="1" applyFill="1" applyBorder="1" applyAlignment="1">
      <alignment horizontal="center"/>
    </xf>
    <xf numFmtId="0" fontId="16" fillId="2" borderId="15" xfId="0" applyFont="1" applyFill="1" applyBorder="1" applyAlignment="1">
      <alignment horizontal="center" vertical="center" wrapText="1"/>
    </xf>
    <xf numFmtId="0" fontId="16" fillId="2" borderId="16" xfId="0" applyFont="1" applyFill="1" applyBorder="1" applyAlignment="1">
      <alignment horizontal="justify" vertical="center" wrapText="1"/>
    </xf>
    <xf numFmtId="0" fontId="16" fillId="2" borderId="16" xfId="0" applyFont="1" applyFill="1" applyBorder="1" applyAlignment="1">
      <alignment horizontal="center" vertical="center" wrapText="1"/>
    </xf>
    <xf numFmtId="4" fontId="16" fillId="2" borderId="16" xfId="0" applyNumberFormat="1" applyFont="1" applyFill="1" applyBorder="1" applyAlignment="1">
      <alignment horizontal="center" vertical="center" wrapText="1"/>
    </xf>
    <xf numFmtId="0" fontId="16" fillId="2" borderId="17" xfId="0" applyFont="1" applyFill="1" applyBorder="1" applyAlignment="1">
      <alignment horizontal="center" vertical="center" wrapText="1"/>
    </xf>
    <xf numFmtId="0" fontId="16" fillId="0" borderId="16" xfId="0" applyFont="1" applyBorder="1" applyAlignment="1">
      <alignment vertical="center" wrapText="1"/>
    </xf>
    <xf numFmtId="0" fontId="16" fillId="0" borderId="16" xfId="0" applyFont="1" applyBorder="1" applyAlignment="1">
      <alignment horizontal="center" vertical="center" wrapText="1"/>
    </xf>
    <xf numFmtId="0" fontId="16" fillId="0" borderId="17"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justify" vertical="center" wrapText="1"/>
    </xf>
    <xf numFmtId="0" fontId="16" fillId="0" borderId="16" xfId="0" applyFont="1" applyBorder="1" applyAlignment="1">
      <alignment horizontal="left" vertical="center" wrapText="1"/>
    </xf>
    <xf numFmtId="4" fontId="16" fillId="0" borderId="16" xfId="0" applyNumberFormat="1" applyFont="1" applyBorder="1" applyAlignment="1">
      <alignment horizontal="center" vertical="center" wrapText="1"/>
    </xf>
    <xf numFmtId="4" fontId="14" fillId="3" borderId="11" xfId="0" applyNumberFormat="1" applyFont="1" applyFill="1" applyBorder="1" applyAlignment="1">
      <alignment horizontal="center" vertical="center" wrapText="1"/>
    </xf>
    <xf numFmtId="0" fontId="14" fillId="3" borderId="12" xfId="0" applyFont="1" applyFill="1" applyBorder="1" applyAlignment="1">
      <alignment horizontal="center" vertical="center" wrapText="1"/>
    </xf>
    <xf numFmtId="0" fontId="30" fillId="2" borderId="5" xfId="0" applyFont="1" applyFill="1" applyBorder="1" applyAlignment="1">
      <alignment horizontal="left" vertical="center" wrapText="1"/>
    </xf>
    <xf numFmtId="0" fontId="1" fillId="5" borderId="16" xfId="0" applyFont="1" applyFill="1" applyBorder="1" applyAlignment="1">
      <alignment horizontal="center" vertical="center" wrapText="1"/>
    </xf>
    <xf numFmtId="0" fontId="30" fillId="2" borderId="16" xfId="0" applyFont="1" applyFill="1" applyBorder="1" applyAlignment="1">
      <alignment horizontal="left" vertical="center" wrapText="1"/>
    </xf>
    <xf numFmtId="4" fontId="28" fillId="3" borderId="11" xfId="0" applyNumberFormat="1" applyFont="1" applyFill="1" applyBorder="1" applyAlignment="1">
      <alignment horizontal="center" vertical="center" wrapText="1"/>
    </xf>
    <xf numFmtId="0" fontId="28" fillId="3" borderId="12" xfId="0" applyFont="1" applyFill="1" applyBorder="1" applyAlignment="1">
      <alignment horizontal="center" vertical="center" wrapText="1"/>
    </xf>
    <xf numFmtId="0" fontId="1" fillId="5" borderId="15" xfId="0" applyFont="1" applyFill="1" applyBorder="1" applyAlignment="1">
      <alignment horizontal="center" vertical="center" wrapText="1"/>
    </xf>
    <xf numFmtId="0" fontId="35" fillId="6" borderId="16" xfId="0" applyFont="1" applyFill="1" applyBorder="1" applyAlignment="1">
      <alignment vertical="center" wrapText="1"/>
    </xf>
    <xf numFmtId="0" fontId="30" fillId="0" borderId="16" xfId="0" applyFont="1" applyBorder="1" applyAlignment="1">
      <alignment horizontal="left" vertical="center" wrapText="1"/>
    </xf>
    <xf numFmtId="0" fontId="1" fillId="5" borderId="16" xfId="0" applyFont="1" applyFill="1" applyBorder="1" applyAlignment="1">
      <alignment vertical="center" wrapText="1"/>
    </xf>
    <xf numFmtId="4" fontId="1" fillId="5" borderId="16" xfId="0" applyNumberFormat="1" applyFont="1" applyFill="1" applyBorder="1" applyAlignment="1">
      <alignment horizontal="center" vertical="center" wrapText="1"/>
    </xf>
    <xf numFmtId="0" fontId="1" fillId="5" borderId="17" xfId="0" applyFont="1" applyFill="1" applyBorder="1" applyAlignment="1">
      <alignment horizontal="center" vertical="center" wrapText="1"/>
    </xf>
    <xf numFmtId="0" fontId="14" fillId="2" borderId="35" xfId="0" applyFont="1" applyFill="1" applyBorder="1" applyAlignment="1">
      <alignment horizontal="center" vertical="center" wrapText="1"/>
    </xf>
    <xf numFmtId="0" fontId="14" fillId="2" borderId="36" xfId="0" applyFont="1" applyFill="1" applyBorder="1" applyAlignment="1">
      <alignment horizontal="center" vertical="center" wrapText="1"/>
    </xf>
    <xf numFmtId="4" fontId="14" fillId="2" borderId="36" xfId="0" applyNumberFormat="1" applyFont="1" applyFill="1" applyBorder="1" applyAlignment="1">
      <alignment horizontal="center" vertical="center" wrapText="1"/>
    </xf>
    <xf numFmtId="0" fontId="14" fillId="2" borderId="37" xfId="0" applyFont="1" applyFill="1" applyBorder="1" applyAlignment="1">
      <alignment horizontal="center" vertical="center" wrapText="1"/>
    </xf>
    <xf numFmtId="0" fontId="30" fillId="2" borderId="16" xfId="0" applyFont="1" applyFill="1" applyBorder="1" applyAlignment="1">
      <alignment vertical="center" wrapText="1"/>
    </xf>
    <xf numFmtId="0" fontId="16" fillId="2" borderId="0" xfId="0" applyFont="1" applyFill="1" applyAlignment="1">
      <alignment horizontal="center" wrapText="1"/>
    </xf>
    <xf numFmtId="0" fontId="16" fillId="0" borderId="21" xfId="0" applyFont="1" applyBorder="1" applyAlignment="1">
      <alignment horizontal="center"/>
    </xf>
    <xf numFmtId="2" fontId="16" fillId="2" borderId="22" xfId="0" applyNumberFormat="1" applyFont="1" applyFill="1" applyBorder="1" applyAlignment="1">
      <alignment horizontal="center" vertical="center"/>
    </xf>
    <xf numFmtId="4" fontId="14" fillId="0" borderId="21" xfId="0" applyNumberFormat="1" applyFont="1" applyBorder="1" applyAlignment="1">
      <alignment horizontal="center" vertical="center"/>
    </xf>
    <xf numFmtId="0" fontId="14" fillId="4" borderId="30"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1" fillId="0" borderId="16" xfId="0" applyFont="1" applyBorder="1" applyAlignment="1">
      <alignment vertical="center" wrapText="1"/>
    </xf>
    <xf numFmtId="0" fontId="16" fillId="0" borderId="0" xfId="0" applyFont="1" applyAlignment="1">
      <alignment vertical="center" wrapText="1"/>
    </xf>
    <xf numFmtId="0" fontId="38" fillId="0" borderId="0" xfId="0" applyFont="1"/>
    <xf numFmtId="0" fontId="39" fillId="0" borderId="0" xfId="0" applyFont="1" applyAlignment="1">
      <alignment vertical="center"/>
    </xf>
    <xf numFmtId="0" fontId="25" fillId="0" borderId="0" xfId="0" applyFont="1" applyAlignment="1">
      <alignment vertical="center"/>
    </xf>
    <xf numFmtId="0" fontId="39" fillId="0" borderId="0" xfId="0" applyFont="1"/>
    <xf numFmtId="0" fontId="40" fillId="0" borderId="0" xfId="0" applyFont="1" applyAlignment="1">
      <alignment vertical="center"/>
    </xf>
    <xf numFmtId="0" fontId="13"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3" xfId="0" applyFont="1" applyBorder="1" applyAlignment="1">
      <alignment horizontal="center" vertical="center"/>
    </xf>
    <xf numFmtId="0" fontId="4" fillId="0" borderId="16" xfId="0" applyFont="1" applyBorder="1" applyAlignment="1">
      <alignment horizontal="center" vertical="center"/>
    </xf>
    <xf numFmtId="0" fontId="8" fillId="0" borderId="3" xfId="0" applyFont="1" applyBorder="1" applyAlignment="1">
      <alignment horizontal="center" vertical="center" wrapText="1"/>
    </xf>
    <xf numFmtId="165" fontId="4" fillId="0" borderId="3" xfId="0" applyNumberFormat="1" applyFont="1" applyBorder="1" applyAlignment="1">
      <alignment horizontal="center" vertical="center" wrapText="1"/>
    </xf>
    <xf numFmtId="0" fontId="8" fillId="0" borderId="22" xfId="0" applyFont="1" applyBorder="1" applyAlignment="1">
      <alignment horizontal="center" vertical="center" wrapText="1"/>
    </xf>
    <xf numFmtId="0" fontId="13" fillId="0" borderId="14"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4" xfId="0" applyFont="1" applyBorder="1" applyAlignment="1">
      <alignment horizontal="center" vertical="center" wrapText="1"/>
    </xf>
    <xf numFmtId="0" fontId="8" fillId="0" borderId="14" xfId="0" applyFont="1" applyBorder="1" applyAlignment="1">
      <alignment horizontal="center" vertical="center" wrapText="1"/>
    </xf>
    <xf numFmtId="0" fontId="14" fillId="4" borderId="31" xfId="0" applyFont="1" applyFill="1" applyBorder="1" applyAlignment="1">
      <alignment horizontal="center" vertical="center" wrapText="1"/>
    </xf>
    <xf numFmtId="0" fontId="32" fillId="0" borderId="22" xfId="0" applyFont="1" applyBorder="1" applyAlignment="1">
      <alignment horizontal="center" vertical="center"/>
    </xf>
    <xf numFmtId="0" fontId="16" fillId="7" borderId="23" xfId="0" applyFont="1" applyFill="1" applyBorder="1" applyAlignment="1">
      <alignment horizontal="center" vertical="center" wrapText="1"/>
    </xf>
    <xf numFmtId="0" fontId="16" fillId="7" borderId="5" xfId="0" applyFont="1" applyFill="1" applyBorder="1" applyAlignment="1">
      <alignment vertical="center" wrapText="1"/>
    </xf>
    <xf numFmtId="0" fontId="16" fillId="2" borderId="5" xfId="0" applyFont="1" applyFill="1" applyBorder="1" applyAlignment="1">
      <alignment horizontal="left" vertical="center" wrapText="1"/>
    </xf>
    <xf numFmtId="0" fontId="16" fillId="7" borderId="5" xfId="0" applyFont="1" applyFill="1" applyBorder="1" applyAlignment="1">
      <alignment horizontal="center" vertical="center" wrapText="1"/>
    </xf>
    <xf numFmtId="4" fontId="16" fillId="7" borderId="5" xfId="0" applyNumberFormat="1" applyFont="1" applyFill="1" applyBorder="1" applyAlignment="1">
      <alignment horizontal="center" vertical="center" wrapText="1"/>
    </xf>
    <xf numFmtId="0" fontId="16" fillId="7" borderId="24" xfId="0" applyFont="1" applyFill="1" applyBorder="1" applyAlignment="1">
      <alignment horizontal="center" vertical="center" wrapText="1"/>
    </xf>
    <xf numFmtId="4" fontId="12" fillId="3" borderId="4" xfId="0" applyNumberFormat="1" applyFont="1" applyFill="1" applyBorder="1" applyAlignment="1">
      <alignment horizontal="center" vertical="center" wrapText="1"/>
    </xf>
    <xf numFmtId="0" fontId="12" fillId="3" borderId="19" xfId="0" applyFont="1" applyFill="1" applyBorder="1" applyAlignment="1">
      <alignment horizontal="center" vertical="center" wrapText="1"/>
    </xf>
    <xf numFmtId="0" fontId="27" fillId="2" borderId="25" xfId="0" applyFont="1" applyFill="1" applyBorder="1" applyAlignment="1">
      <alignment horizontal="center"/>
    </xf>
    <xf numFmtId="0" fontId="27" fillId="2" borderId="9" xfId="0" applyFont="1" applyFill="1" applyBorder="1" applyAlignment="1">
      <alignment horizontal="center"/>
    </xf>
    <xf numFmtId="0" fontId="27" fillId="2" borderId="7" xfId="0" applyFont="1" applyFill="1" applyBorder="1" applyAlignment="1">
      <alignment horizontal="center"/>
    </xf>
    <xf numFmtId="0" fontId="12" fillId="3" borderId="10" xfId="0" applyFont="1" applyFill="1" applyBorder="1" applyAlignment="1">
      <alignment horizontal="center" vertical="center" wrapText="1"/>
    </xf>
    <xf numFmtId="0" fontId="12" fillId="3" borderId="11"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10" xfId="0" applyFont="1" applyFill="1" applyBorder="1" applyAlignment="1">
      <alignment horizontal="center"/>
    </xf>
    <xf numFmtId="0" fontId="12" fillId="3" borderId="11" xfId="0" applyFont="1" applyFill="1" applyBorder="1" applyAlignment="1">
      <alignment horizontal="center"/>
    </xf>
    <xf numFmtId="0" fontId="28" fillId="3" borderId="10" xfId="0" applyFont="1" applyFill="1" applyBorder="1" applyAlignment="1">
      <alignment horizontal="center" vertical="center" wrapText="1"/>
    </xf>
    <xf numFmtId="0" fontId="28" fillId="3" borderId="11" xfId="0" applyFont="1" applyFill="1" applyBorder="1" applyAlignment="1">
      <alignment horizontal="center" vertical="center" wrapText="1"/>
    </xf>
    <xf numFmtId="0" fontId="34" fillId="2" borderId="25" xfId="0" applyFont="1" applyFill="1" applyBorder="1" applyAlignment="1">
      <alignment horizontal="center" vertical="center" wrapText="1"/>
    </xf>
    <xf numFmtId="0" fontId="34" fillId="2" borderId="9" xfId="0" applyFont="1" applyFill="1" applyBorder="1" applyAlignment="1">
      <alignment horizontal="center" vertical="center" wrapText="1"/>
    </xf>
    <xf numFmtId="0" fontId="34" fillId="2" borderId="7" xfId="0" applyFont="1" applyFill="1" applyBorder="1" applyAlignment="1">
      <alignment horizontal="center" vertical="center" wrapText="1"/>
    </xf>
    <xf numFmtId="166" fontId="37" fillId="2" borderId="26" xfId="0" applyNumberFormat="1" applyFont="1" applyFill="1" applyBorder="1" applyAlignment="1">
      <alignment horizontal="center" vertical="center"/>
    </xf>
    <xf numFmtId="166" fontId="37" fillId="2" borderId="38" xfId="0" applyNumberFormat="1" applyFont="1" applyFill="1" applyBorder="1" applyAlignment="1">
      <alignment horizontal="center" vertical="center"/>
    </xf>
    <xf numFmtId="0" fontId="27" fillId="2" borderId="25" xfId="0" applyFont="1" applyFill="1" applyBorder="1" applyAlignment="1">
      <alignment horizontal="center" vertical="center" wrapText="1"/>
    </xf>
    <xf numFmtId="0" fontId="27" fillId="2" borderId="9" xfId="0" applyFont="1" applyFill="1" applyBorder="1" applyAlignment="1">
      <alignment horizontal="center" vertical="center" wrapText="1"/>
    </xf>
    <xf numFmtId="0" fontId="27" fillId="2" borderId="7" xfId="0" applyFont="1" applyFill="1" applyBorder="1" applyAlignment="1">
      <alignment horizontal="center" vertical="center" wrapText="1"/>
    </xf>
    <xf numFmtId="0" fontId="36" fillId="0" borderId="26" xfId="0" applyFont="1" applyBorder="1" applyAlignment="1">
      <alignment horizontal="center" vertical="center"/>
    </xf>
    <xf numFmtId="0" fontId="36" fillId="0" borderId="27" xfId="0" applyFont="1" applyBorder="1" applyAlignment="1">
      <alignment horizontal="center" vertical="center"/>
    </xf>
    <xf numFmtId="0" fontId="36" fillId="0" borderId="28" xfId="0" applyFont="1" applyBorder="1" applyAlignment="1">
      <alignment horizontal="center" vertical="center"/>
    </xf>
    <xf numFmtId="0" fontId="27" fillId="2" borderId="25" xfId="0" applyFont="1" applyFill="1" applyBorder="1" applyAlignment="1">
      <alignment horizontal="center" vertical="center"/>
    </xf>
    <xf numFmtId="0" fontId="27" fillId="2" borderId="9" xfId="0" applyFont="1" applyFill="1" applyBorder="1" applyAlignment="1">
      <alignment horizontal="center" vertical="center"/>
    </xf>
    <xf numFmtId="0" fontId="27" fillId="2" borderId="7" xfId="0" applyFont="1" applyFill="1" applyBorder="1" applyAlignment="1">
      <alignment horizontal="center" vertical="center"/>
    </xf>
    <xf numFmtId="0" fontId="34" fillId="2" borderId="25" xfId="0" applyFont="1" applyFill="1" applyBorder="1" applyAlignment="1">
      <alignment horizontal="center" vertical="center"/>
    </xf>
    <xf numFmtId="0" fontId="34" fillId="2" borderId="9" xfId="0" applyFont="1" applyFill="1" applyBorder="1" applyAlignment="1">
      <alignment horizontal="center" vertical="center"/>
    </xf>
    <xf numFmtId="0" fontId="34" fillId="2" borderId="7" xfId="0" applyFont="1" applyFill="1" applyBorder="1" applyAlignment="1">
      <alignment horizontal="center" vertical="center"/>
    </xf>
    <xf numFmtId="0" fontId="27" fillId="0" borderId="25"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7" xfId="0" applyFont="1" applyBorder="1" applyAlignment="1">
      <alignment horizontal="center" vertical="center" wrapText="1"/>
    </xf>
    <xf numFmtId="0" fontId="12" fillId="4" borderId="18"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27" fillId="2" borderId="8" xfId="0" applyFont="1" applyFill="1" applyBorder="1" applyAlignment="1">
      <alignment horizontal="center"/>
    </xf>
    <xf numFmtId="0" fontId="13" fillId="0" borderId="25" xfId="0" applyFont="1" applyBorder="1" applyAlignment="1">
      <alignment horizontal="left" vertical="center" wrapText="1"/>
    </xf>
    <xf numFmtId="0" fontId="13" fillId="0" borderId="9" xfId="0" applyFont="1" applyBorder="1" applyAlignment="1">
      <alignment horizontal="left" vertical="center" wrapText="1"/>
    </xf>
    <xf numFmtId="0" fontId="13" fillId="0" borderId="7" xfId="0" applyFont="1" applyBorder="1" applyAlignment="1">
      <alignment horizontal="left" vertical="center" wrapText="1"/>
    </xf>
    <xf numFmtId="0" fontId="12" fillId="4" borderId="10" xfId="0" applyFont="1" applyFill="1" applyBorder="1" applyAlignment="1">
      <alignment horizontal="center"/>
    </xf>
    <xf numFmtId="0" fontId="12" fillId="4" borderId="11" xfId="0" applyFont="1" applyFill="1" applyBorder="1" applyAlignment="1">
      <alignment horizontal="center"/>
    </xf>
    <xf numFmtId="0" fontId="12" fillId="4" borderId="12" xfId="0" applyFont="1" applyFill="1" applyBorder="1" applyAlignment="1">
      <alignment horizontal="center"/>
    </xf>
    <xf numFmtId="0" fontId="4" fillId="0" borderId="1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xf numFmtId="4" fontId="4" fillId="0" borderId="3"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4" fontId="4" fillId="0" borderId="5" xfId="0" applyNumberFormat="1" applyFont="1" applyBorder="1" applyAlignment="1">
      <alignment horizontal="center" vertical="center" wrapText="1"/>
    </xf>
    <xf numFmtId="4" fontId="4" fillId="0" borderId="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19" xfId="0" applyFont="1" applyBorder="1" applyAlignment="1">
      <alignment horizontal="center" vertical="center" wrapText="1"/>
    </xf>
    <xf numFmtId="0" fontId="12" fillId="4" borderId="18" xfId="0" applyFont="1" applyFill="1" applyBorder="1" applyAlignment="1">
      <alignment horizontal="center"/>
    </xf>
    <xf numFmtId="0" fontId="12" fillId="4" borderId="4" xfId="0" applyFont="1" applyFill="1" applyBorder="1" applyAlignment="1">
      <alignment horizontal="center"/>
    </xf>
    <xf numFmtId="0" fontId="12" fillId="4" borderId="19" xfId="0" applyFont="1" applyFill="1" applyBorder="1" applyAlignment="1">
      <alignment horizontal="center"/>
    </xf>
    <xf numFmtId="0" fontId="4" fillId="0" borderId="33" xfId="0" applyFont="1" applyBorder="1" applyAlignment="1">
      <alignment horizontal="center" vertical="center" wrapText="1"/>
    </xf>
    <xf numFmtId="0" fontId="4" fillId="0" borderId="32" xfId="0" applyFont="1" applyBorder="1" applyAlignment="1">
      <alignment horizontal="left" vertical="center" wrapText="1"/>
    </xf>
    <xf numFmtId="4" fontId="4" fillId="0" borderId="32" xfId="0" applyNumberFormat="1" applyFont="1" applyBorder="1" applyAlignment="1">
      <alignment horizontal="center" vertical="center" wrapText="1"/>
    </xf>
    <xf numFmtId="0" fontId="4" fillId="0" borderId="34" xfId="0" applyFont="1" applyBorder="1" applyAlignment="1">
      <alignment horizontal="center" vertical="center" wrapText="1"/>
    </xf>
    <xf numFmtId="0" fontId="4" fillId="0" borderId="3" xfId="0" applyFont="1" applyBorder="1" applyAlignment="1">
      <alignment vertical="center" wrapText="1"/>
    </xf>
    <xf numFmtId="0" fontId="4" fillId="0" borderId="3" xfId="0" applyFont="1" applyBorder="1" applyAlignment="1">
      <alignment horizontal="left" vertical="center" wrapText="1"/>
    </xf>
    <xf numFmtId="0" fontId="13" fillId="0" borderId="25"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1" fillId="0" borderId="0" xfId="0" applyFont="1" applyAlignment="1">
      <alignment horizontal="center"/>
    </xf>
    <xf numFmtId="0" fontId="4" fillId="0" borderId="15" xfId="0" applyFont="1" applyBorder="1" applyAlignment="1">
      <alignment horizontal="center" vertical="center" wrapText="1"/>
    </xf>
    <xf numFmtId="0" fontId="4" fillId="0" borderId="16" xfId="0" applyFont="1" applyBorder="1" applyAlignment="1">
      <alignment vertical="center" wrapText="1"/>
    </xf>
    <xf numFmtId="4" fontId="4" fillId="0" borderId="16"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3" xfId="0" applyFont="1" applyBorder="1" applyAlignment="1">
      <alignment horizontal="justify" vertical="center" wrapText="1"/>
    </xf>
    <xf numFmtId="166" fontId="37" fillId="0" borderId="26" xfId="0" applyNumberFormat="1" applyFont="1" applyBorder="1" applyAlignment="1">
      <alignment horizontal="center" vertical="center"/>
    </xf>
    <xf numFmtId="166" fontId="37" fillId="0" borderId="38" xfId="0" applyNumberFormat="1" applyFont="1" applyBorder="1" applyAlignment="1">
      <alignment horizontal="center" vertical="center"/>
    </xf>
    <xf numFmtId="0" fontId="8" fillId="0" borderId="25"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14" fillId="4" borderId="29" xfId="0" applyFont="1" applyFill="1" applyBorder="1" applyAlignment="1">
      <alignment horizontal="center" vertical="center" wrapText="1"/>
    </xf>
    <xf numFmtId="0" fontId="14" fillId="4" borderId="30" xfId="0" applyFont="1" applyFill="1" applyBorder="1" applyAlignment="1">
      <alignment horizontal="center" vertical="center" wrapText="1"/>
    </xf>
    <xf numFmtId="0" fontId="4" fillId="0" borderId="3" xfId="0" applyFont="1" applyFill="1" applyBorder="1" applyAlignment="1">
      <alignment vertical="center" wrapText="1"/>
    </xf>
  </cellXfs>
  <cellStyles count="5">
    <cellStyle name="Comma" xfId="2" builtinId="3"/>
    <cellStyle name="Hyperlink" xfId="1" builtinId="8"/>
    <cellStyle name="Normal" xfId="0" builtinId="0"/>
    <cellStyle name="Normal 3" xfId="3" xr:uid="{00000000-0005-0000-0000-000003000000}"/>
    <cellStyle name="Percent" xfId="4"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50" dT="2024-08-27T12:43:14.69" personId="{00000000-0000-0000-0000-000000000000}" id="{3D35757B-1E0B-42B3-B7D7-519876EC01F6}">
    <text> 168 069 eiro t.sk. ERAF finansējums 112 693,72 eiro, valsts budžeta dotācija 4971,78 eiro un pašvaldības finansējums 50 403,50 eiro</text>
  </threadedComment>
  <threadedComment ref="E94" dT="2024-06-19T08:36:30.84" personId="{00000000-0000-0000-0000-000000000000}" id="{C389E37A-AECA-45A5-9089-F0A7D6B9AC63}">
    <text>Internets piedāvā šādu projektu: https://www.talsunovads.lv/lv/projekts/rojas-juras-stasti 
fonds EJZF</text>
    <extLst>
      <x:ext xmlns:xltc2="http://schemas.microsoft.com/office/spreadsheetml/2020/threadedcomments2" uri="{F7C98A9C-CBB3-438F-8F68-D28B6AF4A901}">
        <xltc2:checksum>1428316815</xltc2:checksum>
        <xltc2:hyperlink startIndex="33" length="57" url="https://www.talsunovads.lv/lv/projekts/rojas-juras-stasti"/>
      </x:ext>
    </extLst>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http://www.pavilosta.lv/rightmenu1/-projekti/eraf-2017" TargetMode="External"/><Relationship Id="rId13" Type="http://schemas.openxmlformats.org/officeDocument/2006/relationships/comments" Target="../comments1.xml"/><Relationship Id="rId3" Type="http://schemas.openxmlformats.org/officeDocument/2006/relationships/hyperlink" Target="https://www.nica.lv/mda/fmg/PROJEKTI/Publicit%C4%81te_6TM.pdf" TargetMode="External"/><Relationship Id="rId7" Type="http://schemas.openxmlformats.org/officeDocument/2006/relationships/hyperlink" Target="https://www.nica.lv/mda/fmg/PROJEKTI/Publicit%C4%81te_6TM.pdf" TargetMode="External"/><Relationship Id="rId12" Type="http://schemas.openxmlformats.org/officeDocument/2006/relationships/vmlDrawing" Target="../drawings/vmlDrawing1.vml"/><Relationship Id="rId2" Type="http://schemas.openxmlformats.org/officeDocument/2006/relationships/hyperlink" Target="https://www.nica.lv/mda/fmg/PROJEKTI/Publicit%C4%81te_6TM.pdf" TargetMode="External"/><Relationship Id="rId1" Type="http://schemas.openxmlformats.org/officeDocument/2006/relationships/hyperlink" Target="http://lrpartneriba.lv/realizetie-projekti/ejzf-projekti/ejzf-sabiedriska-labuma-projekti/publiskas-piekluves-vietas-baltijas-jurai-papes-bakas-stavlaukuma-paplasinasana/" TargetMode="External"/><Relationship Id="rId6" Type="http://schemas.openxmlformats.org/officeDocument/2006/relationships/hyperlink" Target="https://www.nica.lv/mda/fmg/PROJEKTI/Publicit%C4%81te_6TM.pdf" TargetMode="External"/><Relationship Id="rId11" Type="http://schemas.openxmlformats.org/officeDocument/2006/relationships/printerSettings" Target="../printerSettings/printerSettings1.bin"/><Relationship Id="rId5" Type="http://schemas.openxmlformats.org/officeDocument/2006/relationships/hyperlink" Target="https://www.nica.lv/mda/fmg/PROJEKTI/Publicit%C4%81te_6TM.pdf" TargetMode="External"/><Relationship Id="rId10" Type="http://schemas.openxmlformats.org/officeDocument/2006/relationships/hyperlink" Target="http://www.pavilosta.lv/rightmenu1/-projekti/eraf-2017" TargetMode="External"/><Relationship Id="rId4" Type="http://schemas.openxmlformats.org/officeDocument/2006/relationships/hyperlink" Target="https://www.nica.lv/mda/fmg/PROJEKTI/Publicit%C4%81te_6TM.pdf" TargetMode="External"/><Relationship Id="rId9" Type="http://schemas.openxmlformats.org/officeDocument/2006/relationships/hyperlink" Target="http://www.pavilosta.lv/rightmenu1/-projekti/eraf-2017" TargetMode="External"/><Relationship Id="rId1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8" Type="http://schemas.openxmlformats.org/officeDocument/2006/relationships/hyperlink" Target="http://roja.lv/lv/jaunumi/?zinas=Projekta%20ietvaros%20labiek%C4%81rto%20peldvietas%20Roj%C4%81%20un%20Kalten%C4%93&amp;zinaid=792" TargetMode="External"/><Relationship Id="rId13" Type="http://schemas.openxmlformats.org/officeDocument/2006/relationships/hyperlink" Target="http://roja.lv/pictures/SAFE_SEA_info_v2.pdf" TargetMode="External"/><Relationship Id="rId18" Type="http://schemas.openxmlformats.org/officeDocument/2006/relationships/hyperlink" Target="http://www.pavilosta.lv/rightmenu1/-projekti/ejzf-projekts-20182019" TargetMode="External"/><Relationship Id="rId3" Type="http://schemas.openxmlformats.org/officeDocument/2006/relationships/hyperlink" Target="http://ventspilsnovads.lv/projekti/latvija-igaunija/uzsakts-projekts-juras-piesarnojuma-gadijuma/" TargetMode="External"/><Relationship Id="rId21" Type="http://schemas.openxmlformats.org/officeDocument/2006/relationships/hyperlink" Target="http://www.rucava.lv/lv/projekti/leader-projekti/" TargetMode="External"/><Relationship Id="rId7" Type="http://schemas.openxmlformats.org/officeDocument/2006/relationships/hyperlink" Target="https://www.vugd.gov.lv/lat/es_fondu_projekti/latvijas___lietuvas_programma/16188-koordinacijas-attistiba-un-kapacitates-palielinasana-glabejiem-baltijas-juras-piekraste-safety-first-lli-92" TargetMode="External"/><Relationship Id="rId12" Type="http://schemas.openxmlformats.org/officeDocument/2006/relationships/hyperlink" Target="https://www.liepajniekiem.lv/zinas/novados/grobina-pabeigta-alandes-upes-atputas-kompleksa-buvnieciba-235254" TargetMode="External"/><Relationship Id="rId17" Type="http://schemas.openxmlformats.org/officeDocument/2006/relationships/hyperlink" Target="https://j&#363;rmala.lv/lv/sabiedriba/jaunumi_aktuali/pasvaldiba/69423-pabeigti-planotie-celu-un-ietvju-remontdarbi/" TargetMode="External"/><Relationship Id="rId2" Type="http://schemas.openxmlformats.org/officeDocument/2006/relationships/hyperlink" Target="http://www.ventspilsmarina.lv/lv/projekts-uzlabota-jahtu-ostu-infrastruktura-un-ostu-tikla-attistiba-igaunija-un-latvija/" TargetMode="External"/><Relationship Id="rId16" Type="http://schemas.openxmlformats.org/officeDocument/2006/relationships/hyperlink" Target="http://www.enguresnovads.lv/projekti/nosledzies-engures-novada-pludmalu-un-tam-pieguloso-teritoriju-labiekartosana-projekts" TargetMode="External"/><Relationship Id="rId20" Type="http://schemas.openxmlformats.org/officeDocument/2006/relationships/hyperlink" Target="https://www.salacgriva.lv/lat/salacgrivas_novads/?text_id=43584?text_id=43584" TargetMode="External"/><Relationship Id="rId1" Type="http://schemas.openxmlformats.org/officeDocument/2006/relationships/hyperlink" Target="http://lrpartneriba.lv/realizetie-projekti/ejzf-projekti/ejzf-sabiedriska-labuma-projekti/publiskas-piekluves-vietas-baltijas-jurai-papes-bakas-stavlaukuma-paplasinasana/" TargetMode="External"/><Relationship Id="rId6" Type="http://schemas.openxmlformats.org/officeDocument/2006/relationships/hyperlink" Target="http://ventspilsnovads.lv/projekti/projekti-arhivs/izbuves-gajeju-un-velobrauceju-tiltu-par-uzavas-upi/" TargetMode="External"/><Relationship Id="rId11" Type="http://schemas.openxmlformats.org/officeDocument/2006/relationships/hyperlink" Target="https://www.nica.lv/mda/fmg/publicit%C4%81te_nosl%C4%93gums_6.pdf" TargetMode="External"/><Relationship Id="rId24" Type="http://schemas.openxmlformats.org/officeDocument/2006/relationships/comments" Target="../comments2.xml"/><Relationship Id="rId5" Type="http://schemas.openxmlformats.org/officeDocument/2006/relationships/hyperlink" Target="http://www.pavilosta.lv/rightmenu1/-projekti/eraf-2017" TargetMode="External"/><Relationship Id="rId15" Type="http://schemas.openxmlformats.org/officeDocument/2006/relationships/hyperlink" Target="https://www.nica.lv/mda/fmg/PROJEKTI/2019-prese-septembris.pdf" TargetMode="External"/><Relationship Id="rId23" Type="http://schemas.openxmlformats.org/officeDocument/2006/relationships/vmlDrawing" Target="../drawings/vmlDrawing2.vml"/><Relationship Id="rId10" Type="http://schemas.openxmlformats.org/officeDocument/2006/relationships/hyperlink" Target="https://www.nica.lv/mda/fmg/PROJEKTI/Publicit%C4%81te_6TM.pdf" TargetMode="External"/><Relationship Id="rId19" Type="http://schemas.openxmlformats.org/officeDocument/2006/relationships/hyperlink" Target="http://pavilostaport.lv/?page_id=1128" TargetMode="External"/><Relationship Id="rId4" Type="http://schemas.openxmlformats.org/officeDocument/2006/relationships/hyperlink" Target="https://www.liepaja.lv/zirgu-sala-izbuveta-dabas-taka/" TargetMode="External"/><Relationship Id="rId9" Type="http://schemas.openxmlformats.org/officeDocument/2006/relationships/hyperlink" Target="http://www.carnikava.lv/component/content/article/18-latviesu/jaunumi/novads/2471-uzsakta-juras-ielas-seguma-atjaunosana-posma-no-laivu-ielas-lidz-pludmales-stavlaukumam" TargetMode="External"/><Relationship Id="rId14" Type="http://schemas.openxmlformats.org/officeDocument/2006/relationships/hyperlink" Target="http://www.mersrags.lv/?ct=rakstidome&amp;fu=read&amp;id=1490&amp;cac=adcom&amp;dofnet=273ebc8c7fcb89b61b573f07bde7815e" TargetMode="External"/><Relationship Id="rId22"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FF521-2844-4F24-BE0D-310528D36CA4}">
  <sheetPr>
    <pageSetUpPr fitToPage="1"/>
  </sheetPr>
  <dimension ref="A1:U229"/>
  <sheetViews>
    <sheetView zoomScaleNormal="100" workbookViewId="0">
      <pane ySplit="1" topLeftCell="A182" activePane="bottomLeft" state="frozen"/>
      <selection pane="bottomLeft" activeCell="D108" sqref="D108"/>
    </sheetView>
  </sheetViews>
  <sheetFormatPr defaultColWidth="9.109375" defaultRowHeight="14.4" x14ac:dyDescent="0.3"/>
  <cols>
    <col min="1" max="1" width="7.88671875" style="93" customWidth="1"/>
    <col min="2" max="2" width="51.109375" style="82" customWidth="1"/>
    <col min="3" max="3" width="20.33203125" style="240" customWidth="1"/>
    <col min="4" max="4" width="16.33203125" style="83" customWidth="1"/>
    <col min="5" max="5" width="17.33203125" style="93" customWidth="1"/>
    <col min="6" max="6" width="19" style="105" customWidth="1"/>
    <col min="7" max="7" width="17.44140625" style="105" customWidth="1"/>
    <col min="8" max="8" width="18.33203125" style="92" customWidth="1"/>
    <col min="9" max="9" width="7.6640625" style="74" hidden="1" customWidth="1"/>
    <col min="10" max="10" width="7.5546875" style="74" hidden="1" customWidth="1"/>
    <col min="11" max="11" width="13.33203125" style="74" hidden="1" customWidth="1"/>
    <col min="12" max="13" width="13" style="74" hidden="1" customWidth="1"/>
    <col min="14" max="14" width="12.109375" style="74" hidden="1" customWidth="1"/>
    <col min="15" max="15" width="56" style="74" hidden="1" customWidth="1"/>
    <col min="16" max="16384" width="9.109375" style="74"/>
  </cols>
  <sheetData>
    <row r="1" spans="1:16" ht="43.8" thickBot="1" x14ac:dyDescent="0.35">
      <c r="A1" s="235" t="s">
        <v>0</v>
      </c>
      <c r="B1" s="236" t="s">
        <v>1</v>
      </c>
      <c r="C1" s="67" t="s">
        <v>2</v>
      </c>
      <c r="D1" s="236" t="s">
        <v>3</v>
      </c>
      <c r="E1" s="236" t="s">
        <v>4</v>
      </c>
      <c r="F1" s="237" t="s">
        <v>5</v>
      </c>
      <c r="G1" s="237" t="s">
        <v>6</v>
      </c>
      <c r="H1" s="238" t="s">
        <v>7</v>
      </c>
      <c r="I1" s="72" t="s">
        <v>8</v>
      </c>
      <c r="J1" s="72" t="s">
        <v>9</v>
      </c>
      <c r="K1" s="72" t="s">
        <v>10</v>
      </c>
      <c r="L1" s="73" t="s">
        <v>11</v>
      </c>
      <c r="M1" s="73" t="s">
        <v>12</v>
      </c>
      <c r="N1" s="73" t="s">
        <v>13</v>
      </c>
      <c r="O1" s="73"/>
      <c r="P1" s="73"/>
    </row>
    <row r="2" spans="1:16" s="78" customFormat="1" ht="25.2" customHeight="1" x14ac:dyDescent="0.3">
      <c r="A2" s="279" t="s">
        <v>14</v>
      </c>
      <c r="B2" s="280"/>
      <c r="C2" s="280"/>
      <c r="D2" s="280"/>
      <c r="E2" s="192" t="s">
        <v>15</v>
      </c>
      <c r="F2" s="192">
        <f>F3+F7+F15+F18+F21</f>
        <v>3044650.73</v>
      </c>
      <c r="G2" s="192">
        <f>G3+G7+G15+G18+G21</f>
        <v>514586.45</v>
      </c>
      <c r="H2" s="205"/>
      <c r="I2" s="76"/>
      <c r="J2" s="76"/>
      <c r="K2" s="76"/>
      <c r="L2" s="76"/>
      <c r="M2" s="76"/>
      <c r="N2" s="76"/>
      <c r="O2" s="76"/>
      <c r="P2" s="77"/>
    </row>
    <row r="3" spans="1:16" s="81" customFormat="1" x14ac:dyDescent="0.3">
      <c r="A3" s="276" t="s">
        <v>16</v>
      </c>
      <c r="B3" s="277"/>
      <c r="C3" s="277"/>
      <c r="D3" s="278"/>
      <c r="E3" s="113" t="s">
        <v>15</v>
      </c>
      <c r="F3" s="114">
        <f>SUM(F4:F6)</f>
        <v>534210.24</v>
      </c>
      <c r="G3" s="114">
        <f>SUM(G4:G6)</f>
        <v>62925.440000000002</v>
      </c>
      <c r="H3" s="166"/>
      <c r="I3" s="80" t="s">
        <v>17</v>
      </c>
      <c r="J3" s="80" t="s">
        <v>17</v>
      </c>
      <c r="K3" s="80"/>
    </row>
    <row r="4" spans="1:16" ht="28.8" x14ac:dyDescent="0.3">
      <c r="A4" s="167" t="s">
        <v>18</v>
      </c>
      <c r="B4" s="116" t="s">
        <v>19</v>
      </c>
      <c r="C4" s="117" t="s">
        <v>20</v>
      </c>
      <c r="D4" s="116" t="s">
        <v>21</v>
      </c>
      <c r="E4" s="115" t="s">
        <v>22</v>
      </c>
      <c r="F4" s="118">
        <v>479608.48</v>
      </c>
      <c r="G4" s="118">
        <v>53289.83</v>
      </c>
      <c r="H4" s="168" t="s">
        <v>23</v>
      </c>
      <c r="J4" s="74">
        <v>1</v>
      </c>
      <c r="N4" s="74" t="s">
        <v>24</v>
      </c>
    </row>
    <row r="5" spans="1:16" ht="28.8" x14ac:dyDescent="0.3">
      <c r="A5" s="167" t="s">
        <v>25</v>
      </c>
      <c r="B5" s="116" t="s">
        <v>26</v>
      </c>
      <c r="C5" s="117" t="s">
        <v>20</v>
      </c>
      <c r="D5" s="116" t="s">
        <v>21</v>
      </c>
      <c r="E5" s="115" t="s">
        <v>22</v>
      </c>
      <c r="F5" s="118">
        <v>18307.3</v>
      </c>
      <c r="G5" s="118">
        <v>3230.7</v>
      </c>
      <c r="H5" s="168">
        <v>2021</v>
      </c>
      <c r="J5" s="74">
        <v>1</v>
      </c>
      <c r="N5" s="74" t="s">
        <v>24</v>
      </c>
    </row>
    <row r="6" spans="1:16" ht="28.8" x14ac:dyDescent="0.3">
      <c r="A6" s="167" t="s">
        <v>27</v>
      </c>
      <c r="B6" s="116" t="s">
        <v>28</v>
      </c>
      <c r="C6" s="117" t="s">
        <v>20</v>
      </c>
      <c r="D6" s="116" t="s">
        <v>21</v>
      </c>
      <c r="E6" s="115" t="s">
        <v>22</v>
      </c>
      <c r="F6" s="118">
        <v>36294.46</v>
      </c>
      <c r="G6" s="118">
        <v>6404.91</v>
      </c>
      <c r="H6" s="168">
        <v>2021</v>
      </c>
      <c r="J6" s="74">
        <v>1</v>
      </c>
      <c r="N6" s="74" t="s">
        <v>24</v>
      </c>
    </row>
    <row r="7" spans="1:16" s="84" customFormat="1" x14ac:dyDescent="0.3">
      <c r="A7" s="292" t="s">
        <v>29</v>
      </c>
      <c r="B7" s="293"/>
      <c r="C7" s="293"/>
      <c r="D7" s="294"/>
      <c r="E7" s="120" t="s">
        <v>15</v>
      </c>
      <c r="F7" s="121">
        <f>SUM(F8:F14)</f>
        <v>962828.46</v>
      </c>
      <c r="G7" s="121">
        <f>SUM(G8:G14)</f>
        <v>138832.57999999999</v>
      </c>
      <c r="H7" s="169"/>
    </row>
    <row r="8" spans="1:16" ht="57.6" x14ac:dyDescent="0.3">
      <c r="A8" s="167" t="s">
        <v>18</v>
      </c>
      <c r="B8" s="116" t="s">
        <v>30</v>
      </c>
      <c r="C8" s="116" t="s">
        <v>31</v>
      </c>
      <c r="D8" s="116" t="s">
        <v>32</v>
      </c>
      <c r="E8" s="115" t="s">
        <v>22</v>
      </c>
      <c r="F8" s="118">
        <v>253725.04</v>
      </c>
      <c r="G8" s="118">
        <v>28191.67</v>
      </c>
      <c r="H8" s="168">
        <v>2023</v>
      </c>
      <c r="J8" s="74">
        <v>1</v>
      </c>
      <c r="N8" s="74" t="s">
        <v>24</v>
      </c>
    </row>
    <row r="9" spans="1:16" ht="57.6" x14ac:dyDescent="0.3">
      <c r="A9" s="167" t="s">
        <v>25</v>
      </c>
      <c r="B9" s="116" t="s">
        <v>33</v>
      </c>
      <c r="C9" s="116" t="s">
        <v>31</v>
      </c>
      <c r="D9" s="116" t="s">
        <v>32</v>
      </c>
      <c r="E9" s="115" t="s">
        <v>22</v>
      </c>
      <c r="F9" s="118">
        <v>108455.4</v>
      </c>
      <c r="G9" s="118">
        <v>12050.6</v>
      </c>
      <c r="H9" s="168">
        <v>2023</v>
      </c>
      <c r="J9" s="74">
        <v>1</v>
      </c>
      <c r="L9" s="74">
        <v>1</v>
      </c>
      <c r="N9" s="85" t="s">
        <v>34</v>
      </c>
      <c r="O9" s="86"/>
    </row>
    <row r="10" spans="1:16" ht="28.8" x14ac:dyDescent="0.3">
      <c r="A10" s="167" t="s">
        <v>27</v>
      </c>
      <c r="B10" s="116" t="s">
        <v>35</v>
      </c>
      <c r="C10" s="116" t="s">
        <v>31</v>
      </c>
      <c r="D10" s="116" t="s">
        <v>36</v>
      </c>
      <c r="E10" s="115" t="s">
        <v>22</v>
      </c>
      <c r="F10" s="118">
        <v>281404.24</v>
      </c>
      <c r="G10" s="118">
        <v>31267.13</v>
      </c>
      <c r="H10" s="168">
        <v>2023</v>
      </c>
      <c r="J10" s="74">
        <v>1</v>
      </c>
      <c r="L10" s="74">
        <v>1</v>
      </c>
      <c r="N10" s="85" t="s">
        <v>34</v>
      </c>
      <c r="O10" s="86"/>
    </row>
    <row r="11" spans="1:16" ht="45" customHeight="1" x14ac:dyDescent="0.3">
      <c r="A11" s="167" t="s">
        <v>37</v>
      </c>
      <c r="B11" s="116" t="s">
        <v>38</v>
      </c>
      <c r="C11" s="116" t="s">
        <v>31</v>
      </c>
      <c r="D11" s="116" t="s">
        <v>36</v>
      </c>
      <c r="E11" s="115" t="s">
        <v>22</v>
      </c>
      <c r="F11" s="118">
        <v>55331.65</v>
      </c>
      <c r="G11" s="118">
        <v>9764.42</v>
      </c>
      <c r="H11" s="168">
        <v>2021</v>
      </c>
      <c r="J11" s="74">
        <v>1</v>
      </c>
      <c r="L11" s="74">
        <v>1</v>
      </c>
      <c r="N11" s="85" t="s">
        <v>34</v>
      </c>
      <c r="O11" s="86"/>
    </row>
    <row r="12" spans="1:16" ht="28.8" x14ac:dyDescent="0.3">
      <c r="A12" s="167" t="s">
        <v>39</v>
      </c>
      <c r="B12" s="116" t="s">
        <v>40</v>
      </c>
      <c r="C12" s="116" t="s">
        <v>31</v>
      </c>
      <c r="D12" s="116" t="s">
        <v>36</v>
      </c>
      <c r="E12" s="115" t="s">
        <v>41</v>
      </c>
      <c r="F12" s="118">
        <v>43577.93</v>
      </c>
      <c r="G12" s="118">
        <v>18676.25</v>
      </c>
      <c r="H12" s="168">
        <v>2020</v>
      </c>
      <c r="J12" s="74">
        <v>1</v>
      </c>
      <c r="L12" s="74">
        <v>1</v>
      </c>
      <c r="N12" s="85" t="s">
        <v>34</v>
      </c>
      <c r="O12" s="86"/>
    </row>
    <row r="13" spans="1:16" ht="28.8" x14ac:dyDescent="0.3">
      <c r="A13" s="167" t="s">
        <v>42</v>
      </c>
      <c r="B13" s="116" t="s">
        <v>43</v>
      </c>
      <c r="C13" s="116" t="s">
        <v>31</v>
      </c>
      <c r="D13" s="116" t="s">
        <v>36</v>
      </c>
      <c r="E13" s="115" t="s">
        <v>44</v>
      </c>
      <c r="F13" s="118">
        <v>215654.63</v>
      </c>
      <c r="G13" s="118">
        <v>38056.699999999997</v>
      </c>
      <c r="H13" s="168">
        <v>2020</v>
      </c>
      <c r="J13" s="74">
        <v>1</v>
      </c>
      <c r="L13" s="74">
        <v>1</v>
      </c>
      <c r="N13" s="85" t="s">
        <v>34</v>
      </c>
      <c r="O13" s="86"/>
    </row>
    <row r="14" spans="1:16" ht="28.8" x14ac:dyDescent="0.3">
      <c r="A14" s="167" t="s">
        <v>45</v>
      </c>
      <c r="B14" s="116" t="s">
        <v>46</v>
      </c>
      <c r="C14" s="116" t="s">
        <v>31</v>
      </c>
      <c r="D14" s="116" t="s">
        <v>32</v>
      </c>
      <c r="E14" s="115" t="s">
        <v>22</v>
      </c>
      <c r="F14" s="118">
        <v>4679.57</v>
      </c>
      <c r="G14" s="118">
        <v>825.81</v>
      </c>
      <c r="H14" s="168">
        <v>2021</v>
      </c>
      <c r="J14" s="74">
        <v>1</v>
      </c>
      <c r="L14" s="74">
        <v>1</v>
      </c>
      <c r="N14" s="85" t="s">
        <v>34</v>
      </c>
      <c r="O14" s="86"/>
    </row>
    <row r="15" spans="1:16" s="81" customFormat="1" x14ac:dyDescent="0.3">
      <c r="A15" s="276" t="s">
        <v>47</v>
      </c>
      <c r="B15" s="277"/>
      <c r="C15" s="277"/>
      <c r="D15" s="278"/>
      <c r="E15" s="113" t="s">
        <v>15</v>
      </c>
      <c r="F15" s="114">
        <f>SUM(F16:F17)</f>
        <v>654870.81999999995</v>
      </c>
      <c r="G15" s="114">
        <f>SUM(G16:G17)</f>
        <v>104380.61</v>
      </c>
      <c r="H15" s="166"/>
      <c r="I15" s="80" t="s">
        <v>48</v>
      </c>
      <c r="J15" s="80" t="s">
        <v>48</v>
      </c>
      <c r="K15" s="80"/>
    </row>
    <row r="16" spans="1:16" ht="43.2" x14ac:dyDescent="0.3">
      <c r="A16" s="167" t="s">
        <v>18</v>
      </c>
      <c r="B16" s="116" t="s">
        <v>49</v>
      </c>
      <c r="C16" s="117" t="s">
        <v>50</v>
      </c>
      <c r="D16" s="116" t="s">
        <v>51</v>
      </c>
      <c r="E16" s="115" t="s">
        <v>22</v>
      </c>
      <c r="F16" s="118">
        <v>649522.62</v>
      </c>
      <c r="G16" s="118">
        <v>103436.81</v>
      </c>
      <c r="H16" s="168">
        <v>2023</v>
      </c>
      <c r="J16" s="74">
        <v>1</v>
      </c>
    </row>
    <row r="17" spans="1:15" ht="28.8" x14ac:dyDescent="0.3">
      <c r="A17" s="167" t="s">
        <v>25</v>
      </c>
      <c r="B17" s="116" t="s">
        <v>52</v>
      </c>
      <c r="C17" s="117" t="s">
        <v>50</v>
      </c>
      <c r="D17" s="116" t="s">
        <v>51</v>
      </c>
      <c r="E17" s="115" t="s">
        <v>22</v>
      </c>
      <c r="F17" s="118">
        <v>5348.2</v>
      </c>
      <c r="G17" s="118">
        <v>943.8</v>
      </c>
      <c r="H17" s="168" t="s">
        <v>53</v>
      </c>
      <c r="J17" s="74">
        <v>1</v>
      </c>
    </row>
    <row r="18" spans="1:15" s="81" customFormat="1" x14ac:dyDescent="0.3">
      <c r="A18" s="276" t="s">
        <v>54</v>
      </c>
      <c r="B18" s="277"/>
      <c r="C18" s="277"/>
      <c r="D18" s="278"/>
      <c r="E18" s="113" t="s">
        <v>15</v>
      </c>
      <c r="F18" s="114">
        <f>SUM(F19:F20)</f>
        <v>141858.23999999999</v>
      </c>
      <c r="G18" s="114">
        <f>SUM(G19:G20)</f>
        <v>16447.68</v>
      </c>
      <c r="H18" s="166"/>
      <c r="I18" s="80" t="s">
        <v>55</v>
      </c>
      <c r="J18" s="80" t="s">
        <v>55</v>
      </c>
      <c r="K18" s="80"/>
    </row>
    <row r="19" spans="1:15" ht="28.8" x14ac:dyDescent="0.3">
      <c r="A19" s="167" t="s">
        <v>18</v>
      </c>
      <c r="B19" s="116" t="s">
        <v>56</v>
      </c>
      <c r="C19" s="117" t="s">
        <v>57</v>
      </c>
      <c r="D19" s="116" t="s">
        <v>58</v>
      </c>
      <c r="E19" s="115" t="s">
        <v>59</v>
      </c>
      <c r="F19" s="118">
        <v>0</v>
      </c>
      <c r="G19" s="118">
        <v>685.65</v>
      </c>
      <c r="H19" s="168">
        <v>2022</v>
      </c>
    </row>
    <row r="20" spans="1:15" ht="28.8" x14ac:dyDescent="0.3">
      <c r="A20" s="167" t="s">
        <v>25</v>
      </c>
      <c r="B20" s="116" t="s">
        <v>60</v>
      </c>
      <c r="C20" s="117" t="s">
        <v>57</v>
      </c>
      <c r="D20" s="116" t="s">
        <v>61</v>
      </c>
      <c r="E20" s="115" t="s">
        <v>22</v>
      </c>
      <c r="F20" s="118">
        <v>141858.23999999999</v>
      </c>
      <c r="G20" s="118">
        <v>15762.03</v>
      </c>
      <c r="H20" s="168">
        <v>2023</v>
      </c>
    </row>
    <row r="21" spans="1:15" s="81" customFormat="1" x14ac:dyDescent="0.3">
      <c r="A21" s="287" t="s">
        <v>62</v>
      </c>
      <c r="B21" s="288"/>
      <c r="C21" s="288"/>
      <c r="D21" s="289"/>
      <c r="E21" s="120" t="s">
        <v>15</v>
      </c>
      <c r="F21" s="121">
        <f>SUM(F22:F25)</f>
        <v>750882.97000000009</v>
      </c>
      <c r="G21" s="121">
        <f>SUM(G22:G25)</f>
        <v>192000.14</v>
      </c>
      <c r="H21" s="169"/>
      <c r="J21" s="81">
        <v>1</v>
      </c>
    </row>
    <row r="22" spans="1:15" ht="28.8" x14ac:dyDescent="0.3">
      <c r="A22" s="167" t="s">
        <v>18</v>
      </c>
      <c r="B22" s="116" t="s">
        <v>63</v>
      </c>
      <c r="C22" s="123" t="s">
        <v>64</v>
      </c>
      <c r="D22" s="116" t="s">
        <v>62</v>
      </c>
      <c r="E22" s="115" t="s">
        <v>22</v>
      </c>
      <c r="F22" s="118">
        <v>16481.919999999998</v>
      </c>
      <c r="G22" s="118">
        <v>2908.57</v>
      </c>
      <c r="H22" s="168" t="s">
        <v>53</v>
      </c>
      <c r="I22" s="74">
        <v>1</v>
      </c>
      <c r="J22" s="74">
        <v>1</v>
      </c>
      <c r="N22" s="74" t="s">
        <v>65</v>
      </c>
    </row>
    <row r="23" spans="1:15" ht="28.8" x14ac:dyDescent="0.3">
      <c r="A23" s="167" t="s">
        <v>25</v>
      </c>
      <c r="B23" s="116" t="s">
        <v>66</v>
      </c>
      <c r="C23" s="123" t="s">
        <v>64</v>
      </c>
      <c r="D23" s="116" t="s">
        <v>62</v>
      </c>
      <c r="E23" s="115" t="s">
        <v>22</v>
      </c>
      <c r="F23" s="118">
        <v>42500</v>
      </c>
      <c r="G23" s="118">
        <v>7500</v>
      </c>
      <c r="H23" s="168" t="s">
        <v>53</v>
      </c>
      <c r="J23" s="74">
        <v>1</v>
      </c>
      <c r="N23" s="85" t="s">
        <v>67</v>
      </c>
    </row>
    <row r="24" spans="1:15" s="7" customFormat="1" ht="28.8" x14ac:dyDescent="0.3">
      <c r="A24" s="170" t="s">
        <v>27</v>
      </c>
      <c r="B24" s="25" t="s">
        <v>43</v>
      </c>
      <c r="C24" s="125" t="s">
        <v>64</v>
      </c>
      <c r="D24" s="25" t="s">
        <v>62</v>
      </c>
      <c r="E24" s="124" t="s">
        <v>44</v>
      </c>
      <c r="F24" s="126">
        <v>691901.05</v>
      </c>
      <c r="G24" s="126">
        <v>87705.78</v>
      </c>
      <c r="H24" s="171" t="s">
        <v>68</v>
      </c>
      <c r="J24" s="7">
        <v>1</v>
      </c>
      <c r="N24" s="87" t="s">
        <v>67</v>
      </c>
    </row>
    <row r="25" spans="1:15" ht="29.4" thickBot="1" x14ac:dyDescent="0.35">
      <c r="A25" s="210" t="s">
        <v>37</v>
      </c>
      <c r="B25" s="196" t="s">
        <v>69</v>
      </c>
      <c r="C25" s="239" t="s">
        <v>64</v>
      </c>
      <c r="D25" s="196" t="s">
        <v>62</v>
      </c>
      <c r="E25" s="212" t="s">
        <v>59</v>
      </c>
      <c r="F25" s="213">
        <v>0</v>
      </c>
      <c r="G25" s="213">
        <v>93885.79</v>
      </c>
      <c r="H25" s="214">
        <v>2023</v>
      </c>
      <c r="J25" s="74">
        <v>1</v>
      </c>
      <c r="N25" s="85" t="s">
        <v>67</v>
      </c>
    </row>
    <row r="26" spans="1:15" s="78" customFormat="1" ht="24.75" customHeight="1" x14ac:dyDescent="0.3">
      <c r="A26" s="285" t="s">
        <v>70</v>
      </c>
      <c r="B26" s="286"/>
      <c r="C26" s="286"/>
      <c r="D26" s="286"/>
      <c r="E26" s="192" t="s">
        <v>15</v>
      </c>
      <c r="F26" s="227">
        <f>SUM(F27:F39)</f>
        <v>7035326.3300000001</v>
      </c>
      <c r="G26" s="227">
        <f>SUM(G27:G39)</f>
        <v>3980230.03</v>
      </c>
      <c r="H26" s="228"/>
      <c r="I26" s="89"/>
      <c r="J26" s="89"/>
      <c r="K26" s="89"/>
      <c r="L26" s="89"/>
      <c r="M26" s="89"/>
      <c r="N26" s="89"/>
      <c r="O26" s="89"/>
    </row>
    <row r="27" spans="1:15" ht="79.5" customHeight="1" x14ac:dyDescent="0.3">
      <c r="A27" s="172" t="s">
        <v>18</v>
      </c>
      <c r="B27" s="128" t="s">
        <v>71</v>
      </c>
      <c r="C27" s="129" t="s">
        <v>70</v>
      </c>
      <c r="D27" s="130" t="s">
        <v>72</v>
      </c>
      <c r="E27" s="127" t="s">
        <v>73</v>
      </c>
      <c r="F27" s="131">
        <v>68439</v>
      </c>
      <c r="G27" s="131">
        <v>21295</v>
      </c>
      <c r="H27" s="173" t="s">
        <v>74</v>
      </c>
      <c r="I27" s="90"/>
      <c r="J27" s="90">
        <v>1</v>
      </c>
      <c r="K27" s="90"/>
      <c r="L27" s="90"/>
      <c r="M27" s="90">
        <v>40194.1</v>
      </c>
      <c r="N27" s="90" t="e">
        <f>M27*N26/M26</f>
        <v>#DIV/0!</v>
      </c>
      <c r="O27" s="90"/>
    </row>
    <row r="28" spans="1:15" ht="86.4" x14ac:dyDescent="0.3">
      <c r="A28" s="172" t="s">
        <v>25</v>
      </c>
      <c r="B28" s="132" t="s">
        <v>75</v>
      </c>
      <c r="C28" s="129" t="s">
        <v>70</v>
      </c>
      <c r="D28" s="130" t="s">
        <v>76</v>
      </c>
      <c r="E28" s="127" t="s">
        <v>41</v>
      </c>
      <c r="F28" s="131">
        <v>7818</v>
      </c>
      <c r="G28" s="131">
        <v>0</v>
      </c>
      <c r="H28" s="173">
        <v>2020</v>
      </c>
      <c r="I28" s="90"/>
      <c r="J28" s="90"/>
      <c r="K28" s="90"/>
      <c r="L28" s="90"/>
      <c r="M28" s="90"/>
      <c r="N28" s="90"/>
      <c r="O28" s="90"/>
    </row>
    <row r="29" spans="1:15" ht="28.8" x14ac:dyDescent="0.3">
      <c r="A29" s="172" t="s">
        <v>27</v>
      </c>
      <c r="B29" s="132" t="s">
        <v>75</v>
      </c>
      <c r="C29" s="129" t="s">
        <v>70</v>
      </c>
      <c r="D29" s="130" t="s">
        <v>77</v>
      </c>
      <c r="E29" s="127" t="s">
        <v>41</v>
      </c>
      <c r="F29" s="131">
        <v>7818</v>
      </c>
      <c r="G29" s="131">
        <v>0</v>
      </c>
      <c r="H29" s="173">
        <v>2021</v>
      </c>
      <c r="I29" s="90"/>
      <c r="J29" s="90"/>
      <c r="K29" s="90"/>
      <c r="L29" s="90"/>
      <c r="M29" s="90"/>
      <c r="N29" s="90"/>
      <c r="O29" s="90"/>
    </row>
    <row r="30" spans="1:15" ht="46.5" customHeight="1" x14ac:dyDescent="0.3">
      <c r="A30" s="172" t="s">
        <v>37</v>
      </c>
      <c r="B30" s="132" t="s">
        <v>75</v>
      </c>
      <c r="C30" s="129" t="s">
        <v>70</v>
      </c>
      <c r="D30" s="130" t="s">
        <v>78</v>
      </c>
      <c r="E30" s="127" t="s">
        <v>41</v>
      </c>
      <c r="F30" s="131">
        <v>9014.7900000000009</v>
      </c>
      <c r="G30" s="131">
        <v>0</v>
      </c>
      <c r="H30" s="173">
        <v>2022</v>
      </c>
      <c r="I30" s="90"/>
      <c r="J30" s="90"/>
      <c r="K30" s="90"/>
      <c r="L30" s="90"/>
      <c r="M30" s="90"/>
      <c r="N30" s="90"/>
      <c r="O30" s="90"/>
    </row>
    <row r="31" spans="1:15" ht="43.2" x14ac:dyDescent="0.3">
      <c r="A31" s="172" t="s">
        <v>39</v>
      </c>
      <c r="B31" s="132" t="s">
        <v>79</v>
      </c>
      <c r="C31" s="129" t="s">
        <v>70</v>
      </c>
      <c r="D31" s="130" t="s">
        <v>80</v>
      </c>
      <c r="E31" s="127" t="s">
        <v>41</v>
      </c>
      <c r="F31" s="131">
        <v>8846</v>
      </c>
      <c r="G31" s="131">
        <v>0</v>
      </c>
      <c r="H31" s="173">
        <v>2023</v>
      </c>
      <c r="I31" s="90"/>
      <c r="J31" s="90"/>
      <c r="K31" s="90"/>
      <c r="L31" s="90"/>
      <c r="M31" s="90"/>
      <c r="N31" s="90"/>
      <c r="O31" s="90"/>
    </row>
    <row r="32" spans="1:15" ht="28.8" x14ac:dyDescent="0.3">
      <c r="A32" s="172" t="s">
        <v>42</v>
      </c>
      <c r="B32" s="132" t="s">
        <v>81</v>
      </c>
      <c r="C32" s="129" t="s">
        <v>70</v>
      </c>
      <c r="D32" s="130" t="s">
        <v>82</v>
      </c>
      <c r="E32" s="127" t="s">
        <v>22</v>
      </c>
      <c r="F32" s="131">
        <v>212500</v>
      </c>
      <c r="G32" s="131">
        <v>73381.22</v>
      </c>
      <c r="H32" s="173" t="s">
        <v>53</v>
      </c>
      <c r="I32" s="90"/>
      <c r="J32" s="90"/>
      <c r="K32" s="90"/>
      <c r="L32" s="90"/>
      <c r="M32" s="90"/>
      <c r="N32" s="90"/>
      <c r="O32" s="90"/>
    </row>
    <row r="33" spans="1:15" ht="43.2" x14ac:dyDescent="0.3">
      <c r="A33" s="172" t="s">
        <v>45</v>
      </c>
      <c r="B33" s="133" t="s">
        <v>83</v>
      </c>
      <c r="C33" s="129" t="s">
        <v>70</v>
      </c>
      <c r="D33" s="130" t="s">
        <v>84</v>
      </c>
      <c r="E33" s="127" t="s">
        <v>85</v>
      </c>
      <c r="F33" s="131">
        <v>902030.58</v>
      </c>
      <c r="G33" s="131">
        <v>268972.06</v>
      </c>
      <c r="H33" s="173" t="s">
        <v>53</v>
      </c>
      <c r="I33" s="90"/>
      <c r="J33" s="90"/>
      <c r="K33" s="90"/>
      <c r="L33" s="90"/>
      <c r="M33" s="90"/>
      <c r="N33" s="90"/>
      <c r="O33" s="90"/>
    </row>
    <row r="34" spans="1:15" ht="72" x14ac:dyDescent="0.3">
      <c r="A34" s="172" t="s">
        <v>86</v>
      </c>
      <c r="B34" s="128" t="s">
        <v>87</v>
      </c>
      <c r="C34" s="129" t="s">
        <v>70</v>
      </c>
      <c r="D34" s="130" t="s">
        <v>72</v>
      </c>
      <c r="E34" s="127" t="s">
        <v>22</v>
      </c>
      <c r="F34" s="131">
        <v>212499.99</v>
      </c>
      <c r="G34" s="131">
        <v>65848.039999999994</v>
      </c>
      <c r="H34" s="173">
        <v>2020</v>
      </c>
      <c r="I34" s="90"/>
      <c r="J34" s="90"/>
      <c r="K34" s="90"/>
      <c r="L34" s="90"/>
      <c r="M34" s="90"/>
      <c r="N34" s="90"/>
      <c r="O34" s="90"/>
    </row>
    <row r="35" spans="1:15" ht="72" x14ac:dyDescent="0.3">
      <c r="A35" s="172" t="s">
        <v>88</v>
      </c>
      <c r="B35" s="128" t="s">
        <v>89</v>
      </c>
      <c r="C35" s="129" t="s">
        <v>70</v>
      </c>
      <c r="D35" s="130" t="s">
        <v>72</v>
      </c>
      <c r="E35" s="127" t="s">
        <v>22</v>
      </c>
      <c r="F35" s="131">
        <v>277374.59999999998</v>
      </c>
      <c r="G35" s="131">
        <v>184332.94</v>
      </c>
      <c r="H35" s="173" t="s">
        <v>90</v>
      </c>
      <c r="I35" s="90"/>
      <c r="J35" s="90"/>
      <c r="K35" s="90"/>
      <c r="L35" s="90"/>
      <c r="M35" s="90"/>
      <c r="N35" s="90"/>
      <c r="O35" s="90"/>
    </row>
    <row r="36" spans="1:15" ht="28.8" x14ac:dyDescent="0.3">
      <c r="A36" s="172" t="s">
        <v>91</v>
      </c>
      <c r="B36" s="133" t="s">
        <v>92</v>
      </c>
      <c r="C36" s="129" t="s">
        <v>70</v>
      </c>
      <c r="D36" s="130" t="s">
        <v>82</v>
      </c>
      <c r="E36" s="127" t="s">
        <v>22</v>
      </c>
      <c r="F36" s="131">
        <v>72026.460000000006</v>
      </c>
      <c r="G36" s="131">
        <v>8002.94</v>
      </c>
      <c r="H36" s="173">
        <v>2023</v>
      </c>
      <c r="I36" s="90"/>
      <c r="J36" s="90"/>
      <c r="K36" s="90"/>
      <c r="L36" s="90"/>
      <c r="M36" s="90"/>
      <c r="N36" s="90"/>
      <c r="O36" s="90"/>
    </row>
    <row r="37" spans="1:15" ht="100.8" x14ac:dyDescent="0.3">
      <c r="A37" s="172" t="s">
        <v>93</v>
      </c>
      <c r="B37" s="128" t="s">
        <v>94</v>
      </c>
      <c r="C37" s="129" t="s">
        <v>70</v>
      </c>
      <c r="D37" s="130" t="s">
        <v>95</v>
      </c>
      <c r="E37" s="127" t="s">
        <v>22</v>
      </c>
      <c r="F37" s="131">
        <v>584999.91</v>
      </c>
      <c r="G37" s="131">
        <v>103361.83</v>
      </c>
      <c r="H37" s="173" t="s">
        <v>90</v>
      </c>
      <c r="I37" s="90"/>
      <c r="J37" s="90"/>
      <c r="K37" s="90"/>
      <c r="L37" s="90"/>
      <c r="M37" s="90"/>
      <c r="N37" s="90"/>
      <c r="O37" s="90"/>
    </row>
    <row r="38" spans="1:15" ht="43.2" x14ac:dyDescent="0.3">
      <c r="A38" s="172" t="s">
        <v>96</v>
      </c>
      <c r="B38" s="134" t="s">
        <v>97</v>
      </c>
      <c r="C38" s="129" t="s">
        <v>70</v>
      </c>
      <c r="D38" s="130" t="s">
        <v>98</v>
      </c>
      <c r="E38" s="127" t="s">
        <v>44</v>
      </c>
      <c r="F38" s="131">
        <v>1166077</v>
      </c>
      <c r="G38" s="131">
        <v>147813</v>
      </c>
      <c r="H38" s="173" t="s">
        <v>99</v>
      </c>
      <c r="I38" s="90"/>
      <c r="J38" s="90"/>
      <c r="K38" s="90"/>
      <c r="L38" s="90"/>
      <c r="M38" s="90"/>
      <c r="N38" s="90"/>
      <c r="O38" s="90"/>
    </row>
    <row r="39" spans="1:15" ht="72.599999999999994" thickBot="1" x14ac:dyDescent="0.35">
      <c r="A39" s="229" t="s">
        <v>100</v>
      </c>
      <c r="B39" s="230" t="s">
        <v>101</v>
      </c>
      <c r="C39" s="231" t="s">
        <v>70</v>
      </c>
      <c r="D39" s="232" t="s">
        <v>102</v>
      </c>
      <c r="E39" s="225" t="s">
        <v>44</v>
      </c>
      <c r="F39" s="233">
        <v>3505882</v>
      </c>
      <c r="G39" s="233">
        <v>3107223</v>
      </c>
      <c r="H39" s="234" t="s">
        <v>74</v>
      </c>
      <c r="I39" s="90">
        <v>1</v>
      </c>
      <c r="J39" s="90">
        <v>1</v>
      </c>
      <c r="K39" s="90"/>
      <c r="L39" s="90"/>
      <c r="M39" s="90"/>
      <c r="N39" s="90"/>
      <c r="O39" s="90"/>
    </row>
    <row r="40" spans="1:15" s="78" customFormat="1" ht="15.6" x14ac:dyDescent="0.3">
      <c r="A40" s="283" t="s">
        <v>103</v>
      </c>
      <c r="B40" s="284"/>
      <c r="C40" s="284"/>
      <c r="D40" s="284"/>
      <c r="E40" s="192" t="s">
        <v>15</v>
      </c>
      <c r="F40" s="193">
        <f>F41+F44+F47+F49</f>
        <v>455668.06</v>
      </c>
      <c r="G40" s="193">
        <f>G41+G44+G47+G49</f>
        <v>87526</v>
      </c>
      <c r="H40" s="194"/>
      <c r="I40" s="91"/>
      <c r="J40" s="91"/>
      <c r="K40" s="91"/>
      <c r="L40" s="91"/>
      <c r="M40" s="91"/>
      <c r="N40" s="91"/>
      <c r="O40" s="91"/>
    </row>
    <row r="41" spans="1:15" s="81" customFormat="1" x14ac:dyDescent="0.3">
      <c r="A41" s="287" t="s">
        <v>104</v>
      </c>
      <c r="B41" s="288"/>
      <c r="C41" s="288"/>
      <c r="D41" s="289"/>
      <c r="E41" s="120" t="s">
        <v>15</v>
      </c>
      <c r="F41" s="121">
        <f>SUM(F42:F43)</f>
        <v>210329.28</v>
      </c>
      <c r="G41" s="121">
        <f>SUM(G42:G43)</f>
        <v>23261.58</v>
      </c>
      <c r="H41" s="169"/>
    </row>
    <row r="42" spans="1:15" ht="28.8" x14ac:dyDescent="0.3">
      <c r="A42" s="167" t="s">
        <v>18</v>
      </c>
      <c r="B42" s="135" t="s">
        <v>105</v>
      </c>
      <c r="C42" s="123" t="s">
        <v>106</v>
      </c>
      <c r="D42" s="116" t="s">
        <v>107</v>
      </c>
      <c r="E42" s="127" t="s">
        <v>41</v>
      </c>
      <c r="F42" s="118">
        <v>975</v>
      </c>
      <c r="G42" s="118">
        <v>0</v>
      </c>
      <c r="H42" s="168">
        <v>2023</v>
      </c>
      <c r="I42" s="92"/>
      <c r="J42" s="92"/>
      <c r="K42" s="92"/>
      <c r="L42" s="92"/>
      <c r="M42" s="92"/>
      <c r="N42" s="92"/>
      <c r="O42" s="92"/>
    </row>
    <row r="43" spans="1:15" ht="36.75" customHeight="1" x14ac:dyDescent="0.3">
      <c r="A43" s="167" t="s">
        <v>25</v>
      </c>
      <c r="B43" s="135" t="s">
        <v>108</v>
      </c>
      <c r="C43" s="123" t="s">
        <v>106</v>
      </c>
      <c r="D43" s="116" t="s">
        <v>107</v>
      </c>
      <c r="E43" s="127" t="s">
        <v>22</v>
      </c>
      <c r="F43" s="118">
        <v>209354.28</v>
      </c>
      <c r="G43" s="118">
        <v>23261.58</v>
      </c>
      <c r="H43" s="168" t="s">
        <v>90</v>
      </c>
      <c r="I43" s="74">
        <v>1</v>
      </c>
      <c r="J43" s="74">
        <v>1</v>
      </c>
    </row>
    <row r="44" spans="1:15" s="81" customFormat="1" x14ac:dyDescent="0.3">
      <c r="A44" s="287" t="s">
        <v>109</v>
      </c>
      <c r="B44" s="288"/>
      <c r="C44" s="288"/>
      <c r="D44" s="289"/>
      <c r="E44" s="120" t="s">
        <v>15</v>
      </c>
      <c r="F44" s="121">
        <f>SUM(F45:F46)</f>
        <v>125723.28</v>
      </c>
      <c r="G44" s="121">
        <f>SUM(G45:G46)</f>
        <v>13860.92</v>
      </c>
      <c r="H44" s="169"/>
      <c r="I44" s="81">
        <v>1</v>
      </c>
      <c r="J44" s="81">
        <v>1</v>
      </c>
    </row>
    <row r="45" spans="1:15" ht="57.6" x14ac:dyDescent="0.3">
      <c r="A45" s="167" t="s">
        <v>18</v>
      </c>
      <c r="B45" s="135" t="s">
        <v>110</v>
      </c>
      <c r="C45" s="123" t="s">
        <v>111</v>
      </c>
      <c r="D45" s="116" t="s">
        <v>112</v>
      </c>
      <c r="E45" s="127" t="s">
        <v>22</v>
      </c>
      <c r="F45" s="118">
        <v>124748.28</v>
      </c>
      <c r="G45" s="118">
        <v>13860.92</v>
      </c>
      <c r="H45" s="168" t="s">
        <v>90</v>
      </c>
      <c r="I45" s="93"/>
      <c r="J45" s="93">
        <v>1</v>
      </c>
      <c r="K45" s="93"/>
      <c r="L45" s="93"/>
      <c r="M45" s="93"/>
      <c r="N45" s="93"/>
      <c r="O45" s="93"/>
    </row>
    <row r="46" spans="1:15" ht="28.8" x14ac:dyDescent="0.3">
      <c r="A46" s="167" t="s">
        <v>25</v>
      </c>
      <c r="B46" s="135" t="s">
        <v>105</v>
      </c>
      <c r="C46" s="123" t="s">
        <v>111</v>
      </c>
      <c r="D46" s="116" t="s">
        <v>112</v>
      </c>
      <c r="E46" s="127" t="s">
        <v>41</v>
      </c>
      <c r="F46" s="118">
        <v>975</v>
      </c>
      <c r="G46" s="118">
        <v>0</v>
      </c>
      <c r="H46" s="168">
        <v>2023</v>
      </c>
      <c r="I46" s="92"/>
      <c r="J46" s="92"/>
      <c r="K46" s="92"/>
      <c r="L46" s="92"/>
      <c r="M46" s="92"/>
      <c r="N46" s="94"/>
      <c r="O46" s="92"/>
    </row>
    <row r="47" spans="1:15" s="81" customFormat="1" x14ac:dyDescent="0.3">
      <c r="A47" s="287" t="s">
        <v>113</v>
      </c>
      <c r="B47" s="288"/>
      <c r="C47" s="288"/>
      <c r="D47" s="289"/>
      <c r="E47" s="120" t="s">
        <v>15</v>
      </c>
      <c r="F47" s="121">
        <f>F48</f>
        <v>975</v>
      </c>
      <c r="G47" s="121">
        <f>G48</f>
        <v>0</v>
      </c>
      <c r="H47" s="169"/>
      <c r="J47" s="81">
        <v>1</v>
      </c>
      <c r="M47" s="81">
        <v>1</v>
      </c>
    </row>
    <row r="48" spans="1:15" ht="28.8" x14ac:dyDescent="0.3">
      <c r="A48" s="174" t="s">
        <v>18</v>
      </c>
      <c r="B48" s="115" t="s">
        <v>105</v>
      </c>
      <c r="C48" s="123" t="s">
        <v>114</v>
      </c>
      <c r="D48" s="116" t="s">
        <v>115</v>
      </c>
      <c r="E48" s="127" t="s">
        <v>41</v>
      </c>
      <c r="F48" s="118">
        <v>975</v>
      </c>
      <c r="G48" s="118">
        <v>0</v>
      </c>
      <c r="H48" s="168">
        <v>2023</v>
      </c>
      <c r="I48" s="92"/>
      <c r="J48" s="92"/>
      <c r="K48" s="92"/>
      <c r="L48" s="92"/>
      <c r="M48" s="92"/>
      <c r="N48" s="92"/>
      <c r="O48" s="92"/>
    </row>
    <row r="49" spans="1:21" s="81" customFormat="1" x14ac:dyDescent="0.3">
      <c r="A49" s="287" t="s">
        <v>116</v>
      </c>
      <c r="B49" s="288"/>
      <c r="C49" s="288"/>
      <c r="D49" s="289"/>
      <c r="E49" s="136" t="s">
        <v>15</v>
      </c>
      <c r="F49" s="137">
        <f>SUM(F50:F51)</f>
        <v>118640.5</v>
      </c>
      <c r="G49" s="137">
        <f>SUM(G50:G51)</f>
        <v>50403.5</v>
      </c>
      <c r="H49" s="175"/>
    </row>
    <row r="50" spans="1:21" ht="57.6" x14ac:dyDescent="0.3">
      <c r="A50" s="174" t="s">
        <v>18</v>
      </c>
      <c r="B50" s="115" t="s">
        <v>117</v>
      </c>
      <c r="C50" s="138" t="s">
        <v>118</v>
      </c>
      <c r="D50" s="116" t="s">
        <v>119</v>
      </c>
      <c r="E50" s="115" t="s">
        <v>44</v>
      </c>
      <c r="F50" s="118">
        <v>117665.5</v>
      </c>
      <c r="G50" s="118">
        <v>50403.5</v>
      </c>
      <c r="H50" s="168">
        <v>2020</v>
      </c>
      <c r="I50" s="93"/>
      <c r="J50" s="93"/>
      <c r="K50" s="93"/>
      <c r="L50" s="93"/>
      <c r="M50" s="93"/>
      <c r="N50" s="93"/>
      <c r="O50" s="93"/>
    </row>
    <row r="51" spans="1:21" ht="29.4" thickBot="1" x14ac:dyDescent="0.35">
      <c r="A51" s="210" t="s">
        <v>25</v>
      </c>
      <c r="B51" s="212" t="s">
        <v>105</v>
      </c>
      <c r="C51" s="226" t="s">
        <v>118</v>
      </c>
      <c r="D51" s="196" t="s">
        <v>120</v>
      </c>
      <c r="E51" s="225" t="s">
        <v>41</v>
      </c>
      <c r="F51" s="213">
        <v>975</v>
      </c>
      <c r="G51" s="213">
        <v>0</v>
      </c>
      <c r="H51" s="214">
        <v>2023</v>
      </c>
      <c r="I51" s="93"/>
      <c r="J51" s="93">
        <v>1</v>
      </c>
      <c r="K51" s="93"/>
      <c r="L51" s="93"/>
      <c r="M51" s="93"/>
      <c r="N51" s="93" t="s">
        <v>121</v>
      </c>
      <c r="O51" s="93"/>
    </row>
    <row r="52" spans="1:21" ht="15.75" customHeight="1" x14ac:dyDescent="0.3">
      <c r="A52" s="279" t="s">
        <v>122</v>
      </c>
      <c r="B52" s="280"/>
      <c r="C52" s="280"/>
      <c r="D52" s="280"/>
      <c r="E52" s="192" t="s">
        <v>15</v>
      </c>
      <c r="F52" s="222">
        <f>SUM(F53:F70)</f>
        <v>5702703.0200000005</v>
      </c>
      <c r="G52" s="222">
        <f>SUM(G53:G70)</f>
        <v>3340823.2800000007</v>
      </c>
      <c r="H52" s="223"/>
      <c r="I52" s="95"/>
      <c r="J52" s="95"/>
      <c r="K52" s="95"/>
      <c r="L52" s="95"/>
      <c r="M52" s="95"/>
      <c r="N52" s="95"/>
      <c r="O52" s="95"/>
    </row>
    <row r="53" spans="1:21" ht="43.2" x14ac:dyDescent="0.3">
      <c r="A53" s="167" t="s">
        <v>18</v>
      </c>
      <c r="B53" s="139" t="s">
        <v>123</v>
      </c>
      <c r="C53" s="140" t="s">
        <v>122</v>
      </c>
      <c r="D53" s="116" t="s">
        <v>124</v>
      </c>
      <c r="E53" s="127" t="s">
        <v>22</v>
      </c>
      <c r="F53" s="118">
        <v>116510.92</v>
      </c>
      <c r="G53" s="118">
        <v>61039.93</v>
      </c>
      <c r="H53" s="168" t="s">
        <v>125</v>
      </c>
      <c r="I53" s="92"/>
      <c r="J53" s="92">
        <v>1</v>
      </c>
      <c r="K53" s="92"/>
      <c r="L53" s="92"/>
      <c r="M53" s="92"/>
      <c r="N53" s="92"/>
      <c r="O53" s="92"/>
      <c r="P53" s="86"/>
      <c r="Q53" s="96"/>
    </row>
    <row r="54" spans="1:21" s="7" customFormat="1" ht="28.8" x14ac:dyDescent="0.3">
      <c r="A54" s="170" t="s">
        <v>25</v>
      </c>
      <c r="B54" s="141" t="s">
        <v>126</v>
      </c>
      <c r="C54" s="45" t="s">
        <v>122</v>
      </c>
      <c r="D54" s="25" t="s">
        <v>127</v>
      </c>
      <c r="E54" s="124" t="s">
        <v>44</v>
      </c>
      <c r="F54" s="126">
        <v>3727058.82</v>
      </c>
      <c r="G54" s="126">
        <v>2334679.2300000004</v>
      </c>
      <c r="H54" s="171" t="s">
        <v>128</v>
      </c>
      <c r="I54" s="7">
        <v>1</v>
      </c>
      <c r="J54" s="7">
        <v>1</v>
      </c>
      <c r="P54" s="97"/>
      <c r="Q54" s="98"/>
    </row>
    <row r="55" spans="1:21" ht="28.8" x14ac:dyDescent="0.3">
      <c r="A55" s="167" t="s">
        <v>27</v>
      </c>
      <c r="B55" s="141" t="s">
        <v>129</v>
      </c>
      <c r="C55" s="140" t="s">
        <v>122</v>
      </c>
      <c r="D55" s="116" t="s">
        <v>127</v>
      </c>
      <c r="E55" s="127" t="s">
        <v>22</v>
      </c>
      <c r="F55" s="118">
        <v>584999.98</v>
      </c>
      <c r="G55" s="118">
        <v>106378.73</v>
      </c>
      <c r="H55" s="168" t="s">
        <v>130</v>
      </c>
      <c r="P55" s="86"/>
      <c r="Q55" s="96"/>
      <c r="U55" s="86"/>
    </row>
    <row r="56" spans="1:21" ht="57.6" x14ac:dyDescent="0.3">
      <c r="A56" s="167" t="s">
        <v>37</v>
      </c>
      <c r="B56" s="139" t="s">
        <v>131</v>
      </c>
      <c r="C56" s="140" t="s">
        <v>122</v>
      </c>
      <c r="D56" s="116" t="s">
        <v>132</v>
      </c>
      <c r="E56" s="115" t="s">
        <v>133</v>
      </c>
      <c r="F56" s="118">
        <v>66561</v>
      </c>
      <c r="G56" s="118">
        <v>20515.87</v>
      </c>
      <c r="H56" s="176" t="s">
        <v>134</v>
      </c>
      <c r="P56" s="86"/>
      <c r="Q56" s="96"/>
    </row>
    <row r="57" spans="1:21" ht="39.75" customHeight="1" x14ac:dyDescent="0.3">
      <c r="A57" s="167" t="s">
        <v>39</v>
      </c>
      <c r="B57" s="139" t="s">
        <v>135</v>
      </c>
      <c r="C57" s="140" t="s">
        <v>122</v>
      </c>
      <c r="D57" s="116" t="s">
        <v>127</v>
      </c>
      <c r="E57" s="127" t="s">
        <v>22</v>
      </c>
      <c r="F57" s="118">
        <v>360000</v>
      </c>
      <c r="G57" s="118">
        <v>87677</v>
      </c>
      <c r="H57" s="168" t="s">
        <v>136</v>
      </c>
      <c r="P57" s="86"/>
      <c r="Q57" s="96"/>
    </row>
    <row r="58" spans="1:21" ht="48" customHeight="1" x14ac:dyDescent="0.3">
      <c r="A58" s="167" t="s">
        <v>42</v>
      </c>
      <c r="B58" s="141" t="s">
        <v>137</v>
      </c>
      <c r="C58" s="140" t="s">
        <v>122</v>
      </c>
      <c r="D58" s="116" t="s">
        <v>127</v>
      </c>
      <c r="E58" s="127" t="s">
        <v>22</v>
      </c>
      <c r="F58" s="118">
        <v>51376.67</v>
      </c>
      <c r="G58" s="118">
        <v>11500.52</v>
      </c>
      <c r="H58" s="168" t="s">
        <v>138</v>
      </c>
      <c r="P58" s="86"/>
      <c r="Q58" s="96"/>
      <c r="R58" s="99"/>
    </row>
    <row r="59" spans="1:21" ht="72" customHeight="1" x14ac:dyDescent="0.3">
      <c r="A59" s="167" t="s">
        <v>45</v>
      </c>
      <c r="B59" s="141" t="s">
        <v>139</v>
      </c>
      <c r="C59" s="140" t="s">
        <v>122</v>
      </c>
      <c r="D59" s="116" t="s">
        <v>140</v>
      </c>
      <c r="E59" s="115" t="s">
        <v>141</v>
      </c>
      <c r="F59" s="118">
        <v>0</v>
      </c>
      <c r="G59" s="118">
        <f>66841+128598</f>
        <v>195439</v>
      </c>
      <c r="H59" s="168" t="s">
        <v>142</v>
      </c>
      <c r="P59" s="86"/>
      <c r="Q59" s="96"/>
    </row>
    <row r="60" spans="1:21" ht="69.75" customHeight="1" x14ac:dyDescent="0.3">
      <c r="A60" s="167" t="s">
        <v>86</v>
      </c>
      <c r="B60" s="141" t="s">
        <v>143</v>
      </c>
      <c r="C60" s="140" t="s">
        <v>122</v>
      </c>
      <c r="D60" s="116" t="s">
        <v>144</v>
      </c>
      <c r="E60" s="115" t="s">
        <v>141</v>
      </c>
      <c r="F60" s="118">
        <v>0</v>
      </c>
      <c r="G60" s="118">
        <v>174490</v>
      </c>
      <c r="H60" s="168" t="s">
        <v>142</v>
      </c>
      <c r="P60" s="86"/>
      <c r="Q60" s="96"/>
    </row>
    <row r="61" spans="1:21" ht="57.6" x14ac:dyDescent="0.3">
      <c r="A61" s="167" t="s">
        <v>88</v>
      </c>
      <c r="B61" s="139" t="s">
        <v>145</v>
      </c>
      <c r="C61" s="140" t="s">
        <v>122</v>
      </c>
      <c r="D61" s="116" t="s">
        <v>146</v>
      </c>
      <c r="E61" s="127" t="s">
        <v>22</v>
      </c>
      <c r="F61" s="118">
        <v>584999.99</v>
      </c>
      <c r="G61" s="118">
        <v>71952</v>
      </c>
      <c r="H61" s="168" t="s">
        <v>147</v>
      </c>
      <c r="P61" s="86"/>
      <c r="Q61" s="96"/>
    </row>
    <row r="62" spans="1:21" ht="28.8" x14ac:dyDescent="0.3">
      <c r="A62" s="167" t="s">
        <v>91</v>
      </c>
      <c r="B62" s="139" t="s">
        <v>148</v>
      </c>
      <c r="C62" s="140" t="s">
        <v>122</v>
      </c>
      <c r="D62" s="116" t="s">
        <v>149</v>
      </c>
      <c r="E62" s="127" t="s">
        <v>22</v>
      </c>
      <c r="F62" s="118">
        <v>97133</v>
      </c>
      <c r="G62" s="118">
        <v>18451</v>
      </c>
      <c r="H62" s="168" t="s">
        <v>147</v>
      </c>
      <c r="P62" s="86"/>
      <c r="Q62" s="96"/>
      <c r="T62" s="100"/>
    </row>
    <row r="63" spans="1:21" ht="71.25" customHeight="1" x14ac:dyDescent="0.3">
      <c r="A63" s="167" t="s">
        <v>93</v>
      </c>
      <c r="B63" s="141" t="s">
        <v>150</v>
      </c>
      <c r="C63" s="140" t="s">
        <v>122</v>
      </c>
      <c r="D63" s="116" t="s">
        <v>151</v>
      </c>
      <c r="E63" s="115" t="s">
        <v>141</v>
      </c>
      <c r="F63" s="118">
        <v>0</v>
      </c>
      <c r="G63" s="118">
        <f>10141+57468</f>
        <v>67609</v>
      </c>
      <c r="H63" s="168" t="s">
        <v>152</v>
      </c>
      <c r="P63" s="86"/>
      <c r="Q63" s="96"/>
    </row>
    <row r="64" spans="1:21" ht="72" customHeight="1" x14ac:dyDescent="0.3">
      <c r="A64" s="167" t="s">
        <v>96</v>
      </c>
      <c r="B64" s="141" t="s">
        <v>153</v>
      </c>
      <c r="C64" s="140" t="s">
        <v>122</v>
      </c>
      <c r="D64" s="116" t="s">
        <v>154</v>
      </c>
      <c r="E64" s="115" t="s">
        <v>141</v>
      </c>
      <c r="F64" s="118">
        <v>0</v>
      </c>
      <c r="G64" s="118">
        <f>22500+127500</f>
        <v>150000</v>
      </c>
      <c r="H64" s="168" t="s">
        <v>155</v>
      </c>
      <c r="P64" s="86"/>
      <c r="Q64" s="96"/>
    </row>
    <row r="65" spans="1:17" ht="28.8" x14ac:dyDescent="0.3">
      <c r="A65" s="167" t="s">
        <v>100</v>
      </c>
      <c r="B65" s="139" t="s">
        <v>156</v>
      </c>
      <c r="C65" s="140" t="s">
        <v>122</v>
      </c>
      <c r="D65" s="116" t="s">
        <v>157</v>
      </c>
      <c r="E65" s="127" t="s">
        <v>22</v>
      </c>
      <c r="F65" s="118">
        <v>40000</v>
      </c>
      <c r="G65" s="118">
        <v>32510</v>
      </c>
      <c r="H65" s="168" t="s">
        <v>158</v>
      </c>
      <c r="P65" s="86"/>
      <c r="Q65" s="96"/>
    </row>
    <row r="66" spans="1:17" ht="28.8" x14ac:dyDescent="0.3">
      <c r="A66" s="167" t="s">
        <v>159</v>
      </c>
      <c r="B66" s="139" t="s">
        <v>160</v>
      </c>
      <c r="C66" s="140" t="s">
        <v>122</v>
      </c>
      <c r="D66" s="116" t="s">
        <v>157</v>
      </c>
      <c r="E66" s="127" t="s">
        <v>22</v>
      </c>
      <c r="F66" s="118">
        <v>44168</v>
      </c>
      <c r="G66" s="118">
        <v>8581</v>
      </c>
      <c r="H66" s="168" t="s">
        <v>161</v>
      </c>
      <c r="P66" s="86"/>
      <c r="Q66" s="96"/>
    </row>
    <row r="67" spans="1:17" ht="34.5" customHeight="1" x14ac:dyDescent="0.3">
      <c r="A67" s="167" t="s">
        <v>162</v>
      </c>
      <c r="B67" s="139" t="s">
        <v>105</v>
      </c>
      <c r="C67" s="140" t="s">
        <v>122</v>
      </c>
      <c r="D67" s="116" t="s">
        <v>149</v>
      </c>
      <c r="E67" s="127" t="s">
        <v>41</v>
      </c>
      <c r="F67" s="118">
        <v>6316.2</v>
      </c>
      <c r="G67" s="118">
        <v>0</v>
      </c>
      <c r="H67" s="168" t="s">
        <v>163</v>
      </c>
      <c r="P67" s="86"/>
      <c r="Q67" s="96"/>
    </row>
    <row r="68" spans="1:17" ht="29.25" customHeight="1" x14ac:dyDescent="0.3">
      <c r="A68" s="167" t="s">
        <v>164</v>
      </c>
      <c r="B68" s="139" t="s">
        <v>105</v>
      </c>
      <c r="C68" s="140" t="s">
        <v>122</v>
      </c>
      <c r="D68" s="116" t="s">
        <v>149</v>
      </c>
      <c r="E68" s="127" t="s">
        <v>41</v>
      </c>
      <c r="F68" s="118">
        <v>6527.95</v>
      </c>
      <c r="G68" s="118">
        <v>0</v>
      </c>
      <c r="H68" s="168" t="s">
        <v>165</v>
      </c>
      <c r="P68" s="86"/>
      <c r="Q68" s="96"/>
    </row>
    <row r="69" spans="1:17" ht="28.8" x14ac:dyDescent="0.3">
      <c r="A69" s="167" t="s">
        <v>166</v>
      </c>
      <c r="B69" s="139" t="s">
        <v>105</v>
      </c>
      <c r="C69" s="140" t="s">
        <v>122</v>
      </c>
      <c r="D69" s="116" t="s">
        <v>149</v>
      </c>
      <c r="E69" s="127" t="s">
        <v>41</v>
      </c>
      <c r="F69" s="118">
        <v>8500.49</v>
      </c>
      <c r="G69" s="118">
        <v>0</v>
      </c>
      <c r="H69" s="168" t="s">
        <v>152</v>
      </c>
      <c r="P69" s="86"/>
      <c r="Q69" s="96"/>
    </row>
    <row r="70" spans="1:17" ht="29.4" thickBot="1" x14ac:dyDescent="0.35">
      <c r="A70" s="210" t="s">
        <v>167</v>
      </c>
      <c r="B70" s="211" t="s">
        <v>105</v>
      </c>
      <c r="C70" s="206" t="s">
        <v>122</v>
      </c>
      <c r="D70" s="196" t="s">
        <v>149</v>
      </c>
      <c r="E70" s="225" t="s">
        <v>41</v>
      </c>
      <c r="F70" s="213">
        <v>8550</v>
      </c>
      <c r="G70" s="213">
        <v>0</v>
      </c>
      <c r="H70" s="214" t="s">
        <v>168</v>
      </c>
      <c r="P70" s="86"/>
      <c r="Q70" s="96"/>
    </row>
    <row r="71" spans="1:17" ht="15.6" customHeight="1" x14ac:dyDescent="0.3">
      <c r="A71" s="279" t="s">
        <v>169</v>
      </c>
      <c r="B71" s="280"/>
      <c r="C71" s="280"/>
      <c r="D71" s="280"/>
      <c r="E71" s="192" t="s">
        <v>15</v>
      </c>
      <c r="F71" s="222">
        <f>F72+F76+F97</f>
        <v>2369876.9400000004</v>
      </c>
      <c r="G71" s="222">
        <f>G72+G76+G97</f>
        <v>627197.56000000006</v>
      </c>
      <c r="H71" s="223"/>
      <c r="I71" s="95"/>
      <c r="J71" s="95"/>
      <c r="K71" s="95"/>
      <c r="L71" s="95"/>
      <c r="M71" s="95"/>
      <c r="N71" s="95"/>
      <c r="O71" s="95"/>
    </row>
    <row r="72" spans="1:17" s="79" customFormat="1" x14ac:dyDescent="0.3">
      <c r="A72" s="177"/>
      <c r="B72" s="119"/>
      <c r="C72" s="122" t="s">
        <v>170</v>
      </c>
      <c r="D72" s="119"/>
      <c r="E72" s="120"/>
      <c r="F72" s="121">
        <f>SUM(F73:F75)</f>
        <v>317382.54000000004</v>
      </c>
      <c r="G72" s="121">
        <f>SUM(G73:G75)</f>
        <v>189833.79</v>
      </c>
      <c r="H72" s="169"/>
      <c r="J72" s="79">
        <v>1</v>
      </c>
    </row>
    <row r="73" spans="1:17" ht="28.8" x14ac:dyDescent="0.3">
      <c r="A73" s="167" t="s">
        <v>18</v>
      </c>
      <c r="B73" s="132" t="s">
        <v>171</v>
      </c>
      <c r="C73" s="123" t="s">
        <v>172</v>
      </c>
      <c r="D73" s="116" t="s">
        <v>173</v>
      </c>
      <c r="E73" s="115" t="s">
        <v>22</v>
      </c>
      <c r="F73" s="118">
        <v>66320.100000000006</v>
      </c>
      <c r="G73" s="118">
        <v>7368.9</v>
      </c>
      <c r="H73" s="168">
        <v>2021</v>
      </c>
      <c r="J73" s="74">
        <v>1</v>
      </c>
      <c r="N73" s="74" t="s">
        <v>24</v>
      </c>
    </row>
    <row r="74" spans="1:17" ht="28.8" x14ac:dyDescent="0.3">
      <c r="A74" s="167" t="s">
        <v>25</v>
      </c>
      <c r="B74" s="140" t="s">
        <v>174</v>
      </c>
      <c r="C74" s="123" t="s">
        <v>172</v>
      </c>
      <c r="D74" s="116" t="s">
        <v>173</v>
      </c>
      <c r="E74" s="115" t="s">
        <v>22</v>
      </c>
      <c r="F74" s="118">
        <v>73947.48</v>
      </c>
      <c r="G74" s="118">
        <v>9202.69</v>
      </c>
      <c r="H74" s="168">
        <v>2023</v>
      </c>
    </row>
    <row r="75" spans="1:17" ht="28.8" x14ac:dyDescent="0.3">
      <c r="A75" s="167" t="s">
        <v>27</v>
      </c>
      <c r="B75" s="140" t="s">
        <v>175</v>
      </c>
      <c r="C75" s="123" t="s">
        <v>172</v>
      </c>
      <c r="D75" s="116" t="s">
        <v>173</v>
      </c>
      <c r="E75" s="115" t="s">
        <v>22</v>
      </c>
      <c r="F75" s="118">
        <v>177114.96</v>
      </c>
      <c r="G75" s="118">
        <v>173262.2</v>
      </c>
      <c r="H75" s="168">
        <v>2023</v>
      </c>
      <c r="J75" s="74">
        <v>1</v>
      </c>
    </row>
    <row r="76" spans="1:17" s="79" customFormat="1" x14ac:dyDescent="0.3">
      <c r="A76" s="292" t="s">
        <v>176</v>
      </c>
      <c r="B76" s="293"/>
      <c r="C76" s="293"/>
      <c r="D76" s="294"/>
      <c r="E76" s="120" t="s">
        <v>15</v>
      </c>
      <c r="F76" s="121">
        <f>SUM(F77:F96)</f>
        <v>1726617.9800000002</v>
      </c>
      <c r="G76" s="121">
        <f>SUM(G77:G96)</f>
        <v>368022.52</v>
      </c>
      <c r="H76" s="169"/>
      <c r="J76" s="79">
        <v>1</v>
      </c>
    </row>
    <row r="77" spans="1:17" ht="28.8" x14ac:dyDescent="0.3">
      <c r="A77" s="167" t="s">
        <v>18</v>
      </c>
      <c r="B77" s="142" t="s">
        <v>177</v>
      </c>
      <c r="C77" s="140" t="s">
        <v>178</v>
      </c>
      <c r="D77" s="116" t="s">
        <v>179</v>
      </c>
      <c r="E77" s="115" t="s">
        <v>180</v>
      </c>
      <c r="F77" s="118">
        <v>27000</v>
      </c>
      <c r="G77" s="118">
        <v>124958.07</v>
      </c>
      <c r="H77" s="168">
        <v>2020</v>
      </c>
    </row>
    <row r="78" spans="1:17" ht="28.8" x14ac:dyDescent="0.3">
      <c r="A78" s="167" t="s">
        <v>25</v>
      </c>
      <c r="B78" s="132" t="s">
        <v>105</v>
      </c>
      <c r="C78" s="140" t="s">
        <v>178</v>
      </c>
      <c r="D78" s="116" t="s">
        <v>179</v>
      </c>
      <c r="E78" s="115" t="s">
        <v>41</v>
      </c>
      <c r="F78" s="118">
        <v>14012.47</v>
      </c>
      <c r="G78" s="118">
        <v>0</v>
      </c>
      <c r="H78" s="168">
        <v>2020</v>
      </c>
    </row>
    <row r="79" spans="1:17" ht="28.8" x14ac:dyDescent="0.3">
      <c r="A79" s="167" t="s">
        <v>27</v>
      </c>
      <c r="B79" s="142" t="s">
        <v>181</v>
      </c>
      <c r="C79" s="140" t="s">
        <v>178</v>
      </c>
      <c r="D79" s="116" t="s">
        <v>179</v>
      </c>
      <c r="E79" s="115" t="s">
        <v>182</v>
      </c>
      <c r="F79" s="118">
        <v>2904</v>
      </c>
      <c r="G79" s="118">
        <v>726</v>
      </c>
      <c r="H79" s="168">
        <v>2020</v>
      </c>
    </row>
    <row r="80" spans="1:17" ht="43.2" x14ac:dyDescent="0.3">
      <c r="A80" s="178" t="s">
        <v>37</v>
      </c>
      <c r="B80" s="132" t="s">
        <v>183</v>
      </c>
      <c r="C80" s="140" t="s">
        <v>178</v>
      </c>
      <c r="D80" s="116" t="s">
        <v>179</v>
      </c>
      <c r="E80" s="115" t="s">
        <v>182</v>
      </c>
      <c r="F80" s="118">
        <v>9678.34</v>
      </c>
      <c r="G80" s="118">
        <v>2419.58</v>
      </c>
      <c r="H80" s="168">
        <v>2020</v>
      </c>
    </row>
    <row r="81" spans="1:15" ht="28.8" x14ac:dyDescent="0.3">
      <c r="A81" s="179" t="s">
        <v>39</v>
      </c>
      <c r="B81" s="132" t="s">
        <v>184</v>
      </c>
      <c r="C81" s="140" t="s">
        <v>178</v>
      </c>
      <c r="D81" s="116" t="s">
        <v>179</v>
      </c>
      <c r="E81" s="115" t="s">
        <v>22</v>
      </c>
      <c r="F81" s="118">
        <v>177036.43</v>
      </c>
      <c r="G81" s="118">
        <v>19670.72</v>
      </c>
      <c r="H81" s="168">
        <v>2021</v>
      </c>
    </row>
    <row r="82" spans="1:15" ht="28.8" x14ac:dyDescent="0.3">
      <c r="A82" s="167" t="s">
        <v>42</v>
      </c>
      <c r="B82" s="132" t="s">
        <v>185</v>
      </c>
      <c r="C82" s="140" t="s">
        <v>178</v>
      </c>
      <c r="D82" s="116" t="s">
        <v>179</v>
      </c>
      <c r="E82" s="115" t="s">
        <v>22</v>
      </c>
      <c r="F82" s="118">
        <v>128550.92</v>
      </c>
      <c r="G82" s="118">
        <v>15771.64</v>
      </c>
      <c r="H82" s="168">
        <v>2021</v>
      </c>
    </row>
    <row r="83" spans="1:15" ht="28.8" x14ac:dyDescent="0.3">
      <c r="A83" s="167" t="s">
        <v>45</v>
      </c>
      <c r="B83" s="132" t="s">
        <v>186</v>
      </c>
      <c r="C83" s="140" t="s">
        <v>178</v>
      </c>
      <c r="D83" s="116" t="s">
        <v>179</v>
      </c>
      <c r="E83" s="115" t="s">
        <v>22</v>
      </c>
      <c r="F83" s="118">
        <v>77474.399999999994</v>
      </c>
      <c r="G83" s="118">
        <v>23219.35</v>
      </c>
      <c r="H83" s="168">
        <v>2021</v>
      </c>
    </row>
    <row r="84" spans="1:15" ht="28.8" x14ac:dyDescent="0.3">
      <c r="A84" s="167" t="s">
        <v>86</v>
      </c>
      <c r="B84" s="132" t="s">
        <v>187</v>
      </c>
      <c r="C84" s="140" t="s">
        <v>178</v>
      </c>
      <c r="D84" s="116" t="s">
        <v>188</v>
      </c>
      <c r="E84" s="115" t="s">
        <v>22</v>
      </c>
      <c r="F84" s="118">
        <v>178289.76</v>
      </c>
      <c r="G84" s="118">
        <v>47538.58</v>
      </c>
      <c r="H84" s="168">
        <v>2021</v>
      </c>
    </row>
    <row r="85" spans="1:15" ht="28.8" x14ac:dyDescent="0.3">
      <c r="A85" s="167" t="s">
        <v>88</v>
      </c>
      <c r="B85" s="132" t="s">
        <v>189</v>
      </c>
      <c r="C85" s="140" t="s">
        <v>178</v>
      </c>
      <c r="D85" s="116" t="s">
        <v>179</v>
      </c>
      <c r="E85" s="115" t="s">
        <v>22</v>
      </c>
      <c r="F85" s="118">
        <v>146096.32999999999</v>
      </c>
      <c r="G85" s="118">
        <v>20412.439999999999</v>
      </c>
      <c r="H85" s="168">
        <v>2021</v>
      </c>
    </row>
    <row r="86" spans="1:15" ht="43.2" x14ac:dyDescent="0.3">
      <c r="A86" s="167" t="s">
        <v>91</v>
      </c>
      <c r="B86" s="132" t="s">
        <v>190</v>
      </c>
      <c r="C86" s="140" t="s">
        <v>178</v>
      </c>
      <c r="D86" s="116" t="s">
        <v>179</v>
      </c>
      <c r="E86" s="115" t="s">
        <v>22</v>
      </c>
      <c r="F86" s="118">
        <v>57455.86</v>
      </c>
      <c r="G86" s="118">
        <v>13497.68</v>
      </c>
      <c r="H86" s="168">
        <v>2022</v>
      </c>
    </row>
    <row r="87" spans="1:15" ht="43.2" x14ac:dyDescent="0.3">
      <c r="A87" s="167" t="s">
        <v>93</v>
      </c>
      <c r="B87" s="144" t="s">
        <v>191</v>
      </c>
      <c r="C87" s="140" t="s">
        <v>178</v>
      </c>
      <c r="D87" s="116" t="s">
        <v>188</v>
      </c>
      <c r="E87" s="115" t="s">
        <v>22</v>
      </c>
      <c r="F87" s="118">
        <v>77040</v>
      </c>
      <c r="G87" s="118">
        <v>8560</v>
      </c>
      <c r="H87" s="168">
        <v>2022</v>
      </c>
      <c r="I87" s="74">
        <v>1</v>
      </c>
      <c r="J87" s="74">
        <v>1</v>
      </c>
    </row>
    <row r="88" spans="1:15" ht="28.8" x14ac:dyDescent="0.3">
      <c r="A88" s="167" t="s">
        <v>96</v>
      </c>
      <c r="B88" s="140" t="s">
        <v>192</v>
      </c>
      <c r="C88" s="140" t="s">
        <v>178</v>
      </c>
      <c r="D88" s="116" t="s">
        <v>193</v>
      </c>
      <c r="E88" s="115" t="s">
        <v>133</v>
      </c>
      <c r="F88" s="118">
        <v>282025.39</v>
      </c>
      <c r="G88" s="118">
        <v>31336.15</v>
      </c>
      <c r="H88" s="168">
        <v>2022</v>
      </c>
      <c r="I88" s="82">
        <v>1</v>
      </c>
      <c r="J88" s="82">
        <v>1</v>
      </c>
      <c r="K88" s="82"/>
    </row>
    <row r="89" spans="1:15" ht="28.8" x14ac:dyDescent="0.3">
      <c r="A89" s="167" t="s">
        <v>100</v>
      </c>
      <c r="B89" s="140" t="s">
        <v>194</v>
      </c>
      <c r="C89" s="140" t="s">
        <v>178</v>
      </c>
      <c r="D89" s="116" t="s">
        <v>179</v>
      </c>
      <c r="E89" s="115" t="s">
        <v>22</v>
      </c>
      <c r="F89" s="118">
        <v>231079.05</v>
      </c>
      <c r="G89" s="118">
        <v>25675.45</v>
      </c>
      <c r="H89" s="168">
        <v>2022</v>
      </c>
      <c r="J89" s="74">
        <v>1</v>
      </c>
    </row>
    <row r="90" spans="1:15" ht="43.2" x14ac:dyDescent="0.3">
      <c r="A90" s="167" t="s">
        <v>159</v>
      </c>
      <c r="B90" s="132" t="s">
        <v>195</v>
      </c>
      <c r="C90" s="140" t="s">
        <v>178</v>
      </c>
      <c r="D90" s="116" t="s">
        <v>179</v>
      </c>
      <c r="E90" s="115" t="s">
        <v>182</v>
      </c>
      <c r="F90" s="118">
        <v>9843.33</v>
      </c>
      <c r="G90" s="118">
        <v>0</v>
      </c>
      <c r="H90" s="168">
        <v>2022</v>
      </c>
      <c r="J90" s="74">
        <v>1</v>
      </c>
      <c r="N90" s="74" t="s">
        <v>196</v>
      </c>
    </row>
    <row r="91" spans="1:15" ht="28.8" x14ac:dyDescent="0.3">
      <c r="A91" s="167" t="s">
        <v>162</v>
      </c>
      <c r="B91" s="132" t="s">
        <v>197</v>
      </c>
      <c r="C91" s="140" t="s">
        <v>178</v>
      </c>
      <c r="D91" s="116" t="s">
        <v>188</v>
      </c>
      <c r="E91" s="115" t="s">
        <v>22</v>
      </c>
      <c r="F91" s="118">
        <v>111805.46</v>
      </c>
      <c r="G91" s="118">
        <v>12422.83</v>
      </c>
      <c r="H91" s="168">
        <v>2023</v>
      </c>
      <c r="I91" s="101"/>
      <c r="J91" s="101"/>
      <c r="K91" s="101"/>
      <c r="L91" s="101"/>
      <c r="M91" s="101"/>
      <c r="N91" s="101"/>
      <c r="O91" s="101"/>
    </row>
    <row r="92" spans="1:15" ht="28.8" x14ac:dyDescent="0.3">
      <c r="A92" s="167" t="s">
        <v>164</v>
      </c>
      <c r="B92" s="133" t="s">
        <v>198</v>
      </c>
      <c r="C92" s="140" t="s">
        <v>178</v>
      </c>
      <c r="D92" s="116" t="s">
        <v>179</v>
      </c>
      <c r="E92" s="115" t="s">
        <v>22</v>
      </c>
      <c r="F92" s="145">
        <v>63592.12</v>
      </c>
      <c r="G92" s="145">
        <v>7065.79</v>
      </c>
      <c r="H92" s="168">
        <v>2023</v>
      </c>
      <c r="I92" s="101"/>
      <c r="J92" s="101"/>
      <c r="K92" s="101"/>
      <c r="L92" s="101"/>
      <c r="M92" s="101"/>
      <c r="N92" s="101"/>
      <c r="O92" s="101"/>
    </row>
    <row r="93" spans="1:15" ht="42" customHeight="1" x14ac:dyDescent="0.3">
      <c r="A93" s="167" t="s">
        <v>166</v>
      </c>
      <c r="B93" s="133" t="s">
        <v>199</v>
      </c>
      <c r="C93" s="140" t="s">
        <v>178</v>
      </c>
      <c r="D93" s="116" t="s">
        <v>179</v>
      </c>
      <c r="E93" s="115" t="s">
        <v>180</v>
      </c>
      <c r="F93" s="118">
        <v>35907.040000000001</v>
      </c>
      <c r="G93" s="118">
        <v>3989.67</v>
      </c>
      <c r="H93" s="168">
        <v>2023</v>
      </c>
      <c r="I93" s="101"/>
      <c r="J93" s="101"/>
      <c r="K93" s="101"/>
      <c r="L93" s="101"/>
      <c r="M93" s="101"/>
      <c r="N93" s="101"/>
      <c r="O93" s="101"/>
    </row>
    <row r="94" spans="1:15" ht="28.8" x14ac:dyDescent="0.3">
      <c r="A94" s="167" t="s">
        <v>167</v>
      </c>
      <c r="B94" s="133" t="s">
        <v>200</v>
      </c>
      <c r="C94" s="140" t="s">
        <v>178</v>
      </c>
      <c r="D94" s="165" t="s">
        <v>179</v>
      </c>
      <c r="E94" s="146" t="s">
        <v>201</v>
      </c>
      <c r="F94" s="147">
        <v>14220</v>
      </c>
      <c r="G94" s="147">
        <v>1580</v>
      </c>
      <c r="H94" s="180">
        <v>2023</v>
      </c>
      <c r="I94" s="101"/>
      <c r="J94" s="101"/>
      <c r="K94" s="101"/>
      <c r="L94" s="101"/>
      <c r="M94" s="101"/>
      <c r="N94" s="101"/>
      <c r="O94" s="101"/>
    </row>
    <row r="95" spans="1:15" ht="28.8" x14ac:dyDescent="0.3">
      <c r="A95" s="178" t="s">
        <v>202</v>
      </c>
      <c r="B95" s="132" t="s">
        <v>203</v>
      </c>
      <c r="C95" s="140" t="s">
        <v>178</v>
      </c>
      <c r="D95" s="165" t="s">
        <v>204</v>
      </c>
      <c r="E95" s="146" t="s">
        <v>22</v>
      </c>
      <c r="F95" s="147">
        <v>53852.58</v>
      </c>
      <c r="G95" s="147">
        <v>5983.62</v>
      </c>
      <c r="H95" s="180">
        <v>2023</v>
      </c>
      <c r="I95" s="101"/>
      <c r="J95" s="101"/>
      <c r="K95" s="101"/>
      <c r="L95" s="101"/>
      <c r="M95" s="101"/>
      <c r="N95" s="101"/>
      <c r="O95" s="101"/>
    </row>
    <row r="96" spans="1:15" ht="28.8" x14ac:dyDescent="0.3">
      <c r="A96" s="178" t="s">
        <v>205</v>
      </c>
      <c r="B96" s="132" t="s">
        <v>206</v>
      </c>
      <c r="C96" s="140" t="s">
        <v>178</v>
      </c>
      <c r="D96" s="165" t="s">
        <v>207</v>
      </c>
      <c r="E96" s="146" t="s">
        <v>22</v>
      </c>
      <c r="F96" s="147">
        <v>28754.5</v>
      </c>
      <c r="G96" s="147">
        <v>3194.95</v>
      </c>
      <c r="H96" s="180">
        <v>2023</v>
      </c>
      <c r="I96" s="101"/>
      <c r="J96" s="101"/>
      <c r="K96" s="101"/>
      <c r="L96" s="101"/>
      <c r="M96" s="101"/>
      <c r="N96" s="101"/>
      <c r="O96" s="101"/>
    </row>
    <row r="97" spans="1:15" s="79" customFormat="1" x14ac:dyDescent="0.3">
      <c r="A97" s="304" t="s">
        <v>208</v>
      </c>
      <c r="B97" s="305"/>
      <c r="C97" s="305"/>
      <c r="D97" s="306"/>
      <c r="E97" s="148" t="s">
        <v>15</v>
      </c>
      <c r="F97" s="149">
        <f>SUM(F98:F100)</f>
        <v>325876.42000000004</v>
      </c>
      <c r="G97" s="149">
        <f>SUM(G98:G100)</f>
        <v>69341.25</v>
      </c>
      <c r="H97" s="182"/>
      <c r="I97" s="102"/>
      <c r="J97" s="102"/>
      <c r="K97" s="102"/>
      <c r="L97" s="102"/>
      <c r="M97" s="102"/>
      <c r="N97" s="102"/>
      <c r="O97" s="102"/>
    </row>
    <row r="98" spans="1:15" ht="28.8" x14ac:dyDescent="0.3">
      <c r="A98" s="178" t="s">
        <v>18</v>
      </c>
      <c r="B98" s="132" t="s">
        <v>209</v>
      </c>
      <c r="C98" s="45" t="s">
        <v>210</v>
      </c>
      <c r="D98" s="165" t="s">
        <v>211</v>
      </c>
      <c r="E98" s="146" t="s">
        <v>22</v>
      </c>
      <c r="F98" s="147">
        <v>182331.73</v>
      </c>
      <c r="G98" s="147">
        <v>20259.09</v>
      </c>
      <c r="H98" s="180">
        <v>2023</v>
      </c>
      <c r="I98" s="101"/>
      <c r="J98" s="101"/>
      <c r="K98" s="101"/>
      <c r="L98" s="101"/>
      <c r="M98" s="101"/>
      <c r="N98" s="101"/>
      <c r="O98" s="101"/>
    </row>
    <row r="99" spans="1:15" ht="28.8" x14ac:dyDescent="0.3">
      <c r="A99" s="170" t="s">
        <v>25</v>
      </c>
      <c r="B99" s="132" t="s">
        <v>212</v>
      </c>
      <c r="C99" s="45" t="s">
        <v>210</v>
      </c>
      <c r="D99" s="165" t="s">
        <v>213</v>
      </c>
      <c r="E99" s="146" t="s">
        <v>22</v>
      </c>
      <c r="F99" s="147">
        <v>66163.34</v>
      </c>
      <c r="G99" s="147">
        <v>40484.33</v>
      </c>
      <c r="H99" s="180">
        <v>2023</v>
      </c>
      <c r="I99" s="101"/>
      <c r="J99" s="101"/>
      <c r="K99" s="101"/>
      <c r="L99" s="101"/>
      <c r="M99" s="101"/>
      <c r="N99" s="101"/>
      <c r="O99" s="101"/>
    </row>
    <row r="100" spans="1:15" ht="29.4" thickBot="1" x14ac:dyDescent="0.35">
      <c r="A100" s="210" t="s">
        <v>27</v>
      </c>
      <c r="B100" s="247" t="s">
        <v>214</v>
      </c>
      <c r="C100" s="220" t="s">
        <v>210</v>
      </c>
      <c r="D100" s="188" t="s">
        <v>211</v>
      </c>
      <c r="E100" s="189" t="s">
        <v>22</v>
      </c>
      <c r="F100" s="208">
        <v>77381.350000000006</v>
      </c>
      <c r="G100" s="208">
        <v>8597.83</v>
      </c>
      <c r="H100" s="209">
        <v>2023</v>
      </c>
      <c r="I100" s="93"/>
      <c r="J100" s="93"/>
      <c r="K100" s="93"/>
      <c r="L100" s="93"/>
      <c r="M100" s="93"/>
      <c r="N100" s="93"/>
      <c r="O100" s="93"/>
    </row>
    <row r="101" spans="1:15" s="78" customFormat="1" ht="21" customHeight="1" x14ac:dyDescent="0.3">
      <c r="A101" s="279" t="s">
        <v>215</v>
      </c>
      <c r="B101" s="280"/>
      <c r="C101" s="280"/>
      <c r="D101" s="280"/>
      <c r="E101" s="192" t="s">
        <v>15</v>
      </c>
      <c r="F101" s="192">
        <f>F102+F113</f>
        <v>796439.73999999987</v>
      </c>
      <c r="G101" s="192">
        <f>G102+G113</f>
        <v>112943.71</v>
      </c>
      <c r="H101" s="205"/>
      <c r="I101" s="75"/>
      <c r="J101" s="75"/>
      <c r="K101" s="75"/>
      <c r="L101" s="75"/>
      <c r="M101" s="75"/>
      <c r="N101" s="75"/>
      <c r="O101" s="75"/>
    </row>
    <row r="102" spans="1:15" s="79" customFormat="1" x14ac:dyDescent="0.3">
      <c r="A102" s="292" t="s">
        <v>216</v>
      </c>
      <c r="B102" s="293"/>
      <c r="C102" s="293"/>
      <c r="D102" s="294"/>
      <c r="E102" s="120" t="s">
        <v>15</v>
      </c>
      <c r="F102" s="121">
        <f>SUM(F103:F112)</f>
        <v>622532.96999999986</v>
      </c>
      <c r="G102" s="121">
        <f>SUM(G103:G112)</f>
        <v>77822.73000000001</v>
      </c>
      <c r="H102" s="169"/>
      <c r="I102" s="103"/>
      <c r="J102" s="103">
        <v>1</v>
      </c>
      <c r="K102" s="103"/>
      <c r="N102" s="79" t="s">
        <v>121</v>
      </c>
    </row>
    <row r="103" spans="1:15" ht="28.8" x14ac:dyDescent="0.3">
      <c r="A103" s="183" t="s">
        <v>18</v>
      </c>
      <c r="B103" s="151" t="s">
        <v>217</v>
      </c>
      <c r="C103" s="140" t="s">
        <v>218</v>
      </c>
      <c r="D103" s="152" t="s">
        <v>219</v>
      </c>
      <c r="E103" s="146" t="s">
        <v>22</v>
      </c>
      <c r="F103" s="153">
        <v>26100</v>
      </c>
      <c r="G103" s="153">
        <v>6005.8</v>
      </c>
      <c r="H103" s="184">
        <v>2023</v>
      </c>
      <c r="I103" s="104"/>
      <c r="J103" s="104"/>
      <c r="K103" s="104"/>
    </row>
    <row r="104" spans="1:15" ht="33" customHeight="1" x14ac:dyDescent="0.3">
      <c r="A104" s="183" t="s">
        <v>25</v>
      </c>
      <c r="B104" s="152" t="s">
        <v>220</v>
      </c>
      <c r="C104" s="140" t="s">
        <v>218</v>
      </c>
      <c r="D104" s="154" t="s">
        <v>221</v>
      </c>
      <c r="E104" s="146" t="s">
        <v>22</v>
      </c>
      <c r="F104" s="153">
        <v>15546.35</v>
      </c>
      <c r="G104" s="153">
        <v>5007.01</v>
      </c>
      <c r="H104" s="184">
        <v>2023</v>
      </c>
      <c r="J104" s="74">
        <v>1</v>
      </c>
      <c r="N104" s="74" t="s">
        <v>222</v>
      </c>
    </row>
    <row r="105" spans="1:15" ht="34.5" customHeight="1" x14ac:dyDescent="0.3">
      <c r="A105" s="183" t="s">
        <v>27</v>
      </c>
      <c r="B105" s="151" t="s">
        <v>223</v>
      </c>
      <c r="C105" s="140" t="s">
        <v>218</v>
      </c>
      <c r="D105" s="152" t="s">
        <v>224</v>
      </c>
      <c r="E105" s="146" t="s">
        <v>22</v>
      </c>
      <c r="F105" s="153">
        <v>129517.67</v>
      </c>
      <c r="G105" s="153">
        <v>14390.85</v>
      </c>
      <c r="H105" s="184">
        <v>2020</v>
      </c>
    </row>
    <row r="106" spans="1:15" ht="29.25" customHeight="1" x14ac:dyDescent="0.3">
      <c r="A106" s="183" t="s">
        <v>37</v>
      </c>
      <c r="B106" s="151" t="s">
        <v>225</v>
      </c>
      <c r="C106" s="140" t="s">
        <v>218</v>
      </c>
      <c r="D106" s="152" t="s">
        <v>221</v>
      </c>
      <c r="E106" s="146" t="s">
        <v>22</v>
      </c>
      <c r="F106" s="153">
        <v>46557.52</v>
      </c>
      <c r="G106" s="153">
        <v>5427.3</v>
      </c>
      <c r="H106" s="184">
        <v>2021</v>
      </c>
    </row>
    <row r="107" spans="1:15" ht="28.8" x14ac:dyDescent="0.3">
      <c r="A107" s="183" t="s">
        <v>39</v>
      </c>
      <c r="B107" s="151" t="s">
        <v>226</v>
      </c>
      <c r="C107" s="140" t="s">
        <v>218</v>
      </c>
      <c r="D107" s="152" t="s">
        <v>227</v>
      </c>
      <c r="E107" s="150" t="s">
        <v>228</v>
      </c>
      <c r="F107" s="153">
        <v>330929.09999999998</v>
      </c>
      <c r="G107" s="153">
        <v>43799.44</v>
      </c>
      <c r="H107" s="184">
        <v>2023</v>
      </c>
    </row>
    <row r="108" spans="1:15" ht="28.8" x14ac:dyDescent="0.3">
      <c r="A108" s="183" t="s">
        <v>42</v>
      </c>
      <c r="B108" s="151" t="s">
        <v>229</v>
      </c>
      <c r="C108" s="140" t="s">
        <v>218</v>
      </c>
      <c r="D108" s="152" t="s">
        <v>219</v>
      </c>
      <c r="E108" s="150" t="s">
        <v>41</v>
      </c>
      <c r="F108" s="153">
        <v>8276.4</v>
      </c>
      <c r="G108" s="153">
        <v>919.6</v>
      </c>
      <c r="H108" s="184">
        <v>2020</v>
      </c>
    </row>
    <row r="109" spans="1:15" ht="72" x14ac:dyDescent="0.3">
      <c r="A109" s="183" t="s">
        <v>45</v>
      </c>
      <c r="B109" s="151" t="s">
        <v>105</v>
      </c>
      <c r="C109" s="140" t="s">
        <v>218</v>
      </c>
      <c r="D109" s="152" t="s">
        <v>230</v>
      </c>
      <c r="E109" s="150" t="s">
        <v>41</v>
      </c>
      <c r="F109" s="153">
        <v>15629.33</v>
      </c>
      <c r="G109" s="153">
        <v>0</v>
      </c>
      <c r="H109" s="184">
        <v>2020</v>
      </c>
    </row>
    <row r="110" spans="1:15" ht="72" x14ac:dyDescent="0.3">
      <c r="A110" s="183" t="s">
        <v>86</v>
      </c>
      <c r="B110" s="151" t="s">
        <v>105</v>
      </c>
      <c r="C110" s="140" t="s">
        <v>218</v>
      </c>
      <c r="D110" s="152" t="s">
        <v>230</v>
      </c>
      <c r="E110" s="150" t="s">
        <v>41</v>
      </c>
      <c r="F110" s="153">
        <v>17293.060000000001</v>
      </c>
      <c r="G110" s="153">
        <v>2272.73</v>
      </c>
      <c r="H110" s="184">
        <v>2021</v>
      </c>
    </row>
    <row r="111" spans="1:15" ht="72" x14ac:dyDescent="0.3">
      <c r="A111" s="183" t="s">
        <v>88</v>
      </c>
      <c r="B111" s="151" t="s">
        <v>105</v>
      </c>
      <c r="C111" s="140" t="s">
        <v>218</v>
      </c>
      <c r="D111" s="152" t="s">
        <v>230</v>
      </c>
      <c r="E111" s="150" t="s">
        <v>41</v>
      </c>
      <c r="F111" s="153">
        <v>16070.09</v>
      </c>
      <c r="G111" s="153">
        <v>0</v>
      </c>
      <c r="H111" s="184">
        <v>2022</v>
      </c>
    </row>
    <row r="112" spans="1:15" ht="72" x14ac:dyDescent="0.3">
      <c r="A112" s="183" t="s">
        <v>91</v>
      </c>
      <c r="B112" s="151" t="s">
        <v>105</v>
      </c>
      <c r="C112" s="140" t="s">
        <v>218</v>
      </c>
      <c r="D112" s="152" t="s">
        <v>230</v>
      </c>
      <c r="E112" s="150" t="s">
        <v>41</v>
      </c>
      <c r="F112" s="153">
        <v>16613.45</v>
      </c>
      <c r="G112" s="153">
        <v>0</v>
      </c>
      <c r="H112" s="184">
        <v>2023</v>
      </c>
      <c r="J112" s="74">
        <v>1</v>
      </c>
    </row>
    <row r="113" spans="1:15" s="79" customFormat="1" ht="23.4" customHeight="1" x14ac:dyDescent="0.3">
      <c r="A113" s="292" t="s">
        <v>231</v>
      </c>
      <c r="B113" s="293"/>
      <c r="C113" s="293"/>
      <c r="D113" s="294"/>
      <c r="E113" s="120" t="s">
        <v>15</v>
      </c>
      <c r="F113" s="121">
        <f>SUM(F114:F122)</f>
        <v>173906.77000000002</v>
      </c>
      <c r="G113" s="121">
        <f>SUM(G114:G122)</f>
        <v>35120.979999999996</v>
      </c>
      <c r="H113" s="169"/>
      <c r="J113" s="79">
        <v>1</v>
      </c>
    </row>
    <row r="114" spans="1:15" ht="28.5" customHeight="1" x14ac:dyDescent="0.3">
      <c r="A114" s="183" t="s">
        <v>18</v>
      </c>
      <c r="B114" s="152" t="s">
        <v>232</v>
      </c>
      <c r="C114" s="140" t="s">
        <v>233</v>
      </c>
      <c r="D114" s="152" t="s">
        <v>234</v>
      </c>
      <c r="E114" s="146" t="s">
        <v>22</v>
      </c>
      <c r="F114" s="153">
        <v>20601.97</v>
      </c>
      <c r="G114" s="153">
        <v>2289.11</v>
      </c>
      <c r="H114" s="184">
        <v>2022</v>
      </c>
    </row>
    <row r="115" spans="1:15" ht="28.8" x14ac:dyDescent="0.3">
      <c r="A115" s="183" t="s">
        <v>25</v>
      </c>
      <c r="B115" s="152" t="s">
        <v>220</v>
      </c>
      <c r="C115" s="140" t="s">
        <v>233</v>
      </c>
      <c r="D115" s="154" t="s">
        <v>235</v>
      </c>
      <c r="E115" s="146" t="s">
        <v>22</v>
      </c>
      <c r="F115" s="155">
        <v>15546.35</v>
      </c>
      <c r="G115" s="155">
        <v>5007.0200000000004</v>
      </c>
      <c r="H115" s="184">
        <v>2023</v>
      </c>
      <c r="J115" s="74">
        <v>1</v>
      </c>
      <c r="N115" s="74" t="s">
        <v>24</v>
      </c>
    </row>
    <row r="116" spans="1:15" ht="28.8" x14ac:dyDescent="0.3">
      <c r="A116" s="183" t="s">
        <v>27</v>
      </c>
      <c r="B116" s="152" t="s">
        <v>236</v>
      </c>
      <c r="C116" s="140" t="s">
        <v>233</v>
      </c>
      <c r="D116" s="152" t="s">
        <v>235</v>
      </c>
      <c r="E116" s="146" t="s">
        <v>22</v>
      </c>
      <c r="F116" s="153">
        <v>16875.080000000002</v>
      </c>
      <c r="G116" s="153">
        <v>2414.14</v>
      </c>
      <c r="H116" s="184">
        <v>2022</v>
      </c>
    </row>
    <row r="117" spans="1:15" ht="28.8" x14ac:dyDescent="0.3">
      <c r="A117" s="183" t="s">
        <v>37</v>
      </c>
      <c r="B117" s="152" t="s">
        <v>237</v>
      </c>
      <c r="C117" s="140" t="s">
        <v>233</v>
      </c>
      <c r="D117" s="152" t="s">
        <v>238</v>
      </c>
      <c r="E117" s="146" t="s">
        <v>22</v>
      </c>
      <c r="F117" s="153">
        <v>60078</v>
      </c>
      <c r="G117" s="153">
        <v>6675.33</v>
      </c>
      <c r="H117" s="184">
        <v>2020</v>
      </c>
    </row>
    <row r="118" spans="1:15" ht="28.8" x14ac:dyDescent="0.3">
      <c r="A118" s="183" t="s">
        <v>39</v>
      </c>
      <c r="B118" s="152" t="s">
        <v>229</v>
      </c>
      <c r="C118" s="140" t="s">
        <v>233</v>
      </c>
      <c r="D118" s="152" t="s">
        <v>238</v>
      </c>
      <c r="E118" s="150" t="s">
        <v>41</v>
      </c>
      <c r="F118" s="153">
        <v>37741.599999999999</v>
      </c>
      <c r="G118" s="153">
        <v>16175.2</v>
      </c>
      <c r="H118" s="184">
        <v>2020</v>
      </c>
    </row>
    <row r="119" spans="1:15" ht="43.2" x14ac:dyDescent="0.3">
      <c r="A119" s="183" t="s">
        <v>42</v>
      </c>
      <c r="B119" s="152" t="s">
        <v>105</v>
      </c>
      <c r="C119" s="140" t="s">
        <v>233</v>
      </c>
      <c r="D119" s="152" t="s">
        <v>239</v>
      </c>
      <c r="E119" s="150" t="s">
        <v>41</v>
      </c>
      <c r="F119" s="153">
        <v>4959.82</v>
      </c>
      <c r="G119" s="153">
        <v>2560.1799999999998</v>
      </c>
      <c r="H119" s="184">
        <v>2020</v>
      </c>
    </row>
    <row r="120" spans="1:15" ht="43.2" x14ac:dyDescent="0.3">
      <c r="A120" s="183" t="s">
        <v>45</v>
      </c>
      <c r="B120" s="152" t="s">
        <v>105</v>
      </c>
      <c r="C120" s="140" t="s">
        <v>233</v>
      </c>
      <c r="D120" s="152" t="s">
        <v>239</v>
      </c>
      <c r="E120" s="150" t="s">
        <v>41</v>
      </c>
      <c r="F120" s="153">
        <v>4959.82</v>
      </c>
      <c r="G120" s="153">
        <v>0</v>
      </c>
      <c r="H120" s="184">
        <v>2021</v>
      </c>
    </row>
    <row r="121" spans="1:15" ht="43.2" x14ac:dyDescent="0.3">
      <c r="A121" s="183" t="s">
        <v>86</v>
      </c>
      <c r="B121" s="152" t="s">
        <v>105</v>
      </c>
      <c r="C121" s="140" t="s">
        <v>233</v>
      </c>
      <c r="D121" s="152" t="s">
        <v>239</v>
      </c>
      <c r="E121" s="150" t="s">
        <v>41</v>
      </c>
      <c r="F121" s="153">
        <v>6437.54</v>
      </c>
      <c r="G121" s="153">
        <v>0</v>
      </c>
      <c r="H121" s="184">
        <v>2022</v>
      </c>
    </row>
    <row r="122" spans="1:15" ht="43.8" thickBot="1" x14ac:dyDescent="0.35">
      <c r="A122" s="268" t="s">
        <v>88</v>
      </c>
      <c r="B122" s="269" t="s">
        <v>105</v>
      </c>
      <c r="C122" s="270" t="s">
        <v>233</v>
      </c>
      <c r="D122" s="269" t="s">
        <v>239</v>
      </c>
      <c r="E122" s="271" t="s">
        <v>41</v>
      </c>
      <c r="F122" s="272">
        <v>6706.59</v>
      </c>
      <c r="G122" s="272">
        <v>0</v>
      </c>
      <c r="H122" s="273">
        <v>2023</v>
      </c>
      <c r="J122" s="74">
        <v>1</v>
      </c>
    </row>
    <row r="123" spans="1:15" s="78" customFormat="1" ht="21.6" customHeight="1" x14ac:dyDescent="0.3">
      <c r="A123" s="279" t="s">
        <v>240</v>
      </c>
      <c r="B123" s="280"/>
      <c r="C123" s="280"/>
      <c r="D123" s="280"/>
      <c r="E123" s="192" t="s">
        <v>15</v>
      </c>
      <c r="F123" s="192">
        <f>SUM(F124:F142)</f>
        <v>1377151.5</v>
      </c>
      <c r="G123" s="192">
        <f>SUM(G124:G142)</f>
        <v>4827311.66</v>
      </c>
      <c r="H123" s="205"/>
      <c r="I123" s="75"/>
      <c r="J123" s="75"/>
      <c r="K123" s="75"/>
      <c r="L123" s="75"/>
      <c r="M123" s="75"/>
      <c r="N123" s="75"/>
      <c r="O123" s="75"/>
    </row>
    <row r="124" spans="1:15" x14ac:dyDescent="0.3">
      <c r="A124" s="167" t="s">
        <v>18</v>
      </c>
      <c r="B124" s="142" t="s">
        <v>241</v>
      </c>
      <c r="C124" s="140" t="s">
        <v>240</v>
      </c>
      <c r="D124" s="25" t="s">
        <v>242</v>
      </c>
      <c r="E124" s="115" t="s">
        <v>59</v>
      </c>
      <c r="F124" s="118">
        <v>0</v>
      </c>
      <c r="G124" s="126">
        <f>SUM(11903.38)</f>
        <v>11903.38</v>
      </c>
      <c r="H124" s="168" t="s">
        <v>74</v>
      </c>
    </row>
    <row r="125" spans="1:15" x14ac:dyDescent="0.3">
      <c r="A125" s="167" t="s">
        <v>25</v>
      </c>
      <c r="B125" s="141" t="s">
        <v>243</v>
      </c>
      <c r="C125" s="140" t="s">
        <v>240</v>
      </c>
      <c r="D125" s="25" t="s">
        <v>242</v>
      </c>
      <c r="E125" s="115" t="s">
        <v>59</v>
      </c>
      <c r="F125" s="118">
        <v>0</v>
      </c>
      <c r="G125" s="126">
        <v>80699.64</v>
      </c>
      <c r="H125" s="171" t="s">
        <v>23</v>
      </c>
      <c r="I125" s="7"/>
      <c r="J125" s="7"/>
      <c r="K125" s="7"/>
      <c r="L125" s="7"/>
      <c r="M125" s="7"/>
      <c r="N125" s="7"/>
      <c r="O125" s="7"/>
    </row>
    <row r="126" spans="1:15" ht="28.8" x14ac:dyDescent="0.3">
      <c r="A126" s="167" t="s">
        <v>27</v>
      </c>
      <c r="B126" s="142" t="s">
        <v>244</v>
      </c>
      <c r="C126" s="140" t="s">
        <v>240</v>
      </c>
      <c r="D126" s="25" t="s">
        <v>242</v>
      </c>
      <c r="E126" s="115" t="s">
        <v>59</v>
      </c>
      <c r="F126" s="118">
        <v>0</v>
      </c>
      <c r="G126" s="126">
        <v>3327112</v>
      </c>
      <c r="H126" s="168" t="s">
        <v>74</v>
      </c>
    </row>
    <row r="127" spans="1:15" ht="15.75" customHeight="1" x14ac:dyDescent="0.3">
      <c r="A127" s="167" t="s">
        <v>37</v>
      </c>
      <c r="B127" s="142" t="s">
        <v>245</v>
      </c>
      <c r="C127" s="140" t="s">
        <v>240</v>
      </c>
      <c r="D127" s="116" t="s">
        <v>242</v>
      </c>
      <c r="E127" s="115" t="s">
        <v>59</v>
      </c>
      <c r="F127" s="118">
        <v>0</v>
      </c>
      <c r="G127" s="126">
        <v>197344</v>
      </c>
      <c r="H127" s="168" t="s">
        <v>74</v>
      </c>
    </row>
    <row r="128" spans="1:15" ht="28.8" x14ac:dyDescent="0.3">
      <c r="A128" s="167" t="s">
        <v>39</v>
      </c>
      <c r="B128" s="142" t="s">
        <v>246</v>
      </c>
      <c r="C128" s="140" t="s">
        <v>240</v>
      </c>
      <c r="D128" s="25" t="s">
        <v>247</v>
      </c>
      <c r="E128" s="115" t="s">
        <v>59</v>
      </c>
      <c r="F128" s="118">
        <v>0</v>
      </c>
      <c r="G128" s="126">
        <v>43177.94</v>
      </c>
      <c r="H128" s="168" t="s">
        <v>74</v>
      </c>
    </row>
    <row r="129" spans="1:15" s="7" customFormat="1" ht="28.8" x14ac:dyDescent="0.3">
      <c r="A129" s="170" t="s">
        <v>42</v>
      </c>
      <c r="B129" s="142" t="s">
        <v>248</v>
      </c>
      <c r="C129" s="45" t="s">
        <v>240</v>
      </c>
      <c r="D129" s="25" t="s">
        <v>242</v>
      </c>
      <c r="E129" s="124" t="s">
        <v>249</v>
      </c>
      <c r="F129" s="126">
        <v>127245</v>
      </c>
      <c r="G129" s="126">
        <v>0</v>
      </c>
      <c r="H129" s="171" t="s">
        <v>250</v>
      </c>
    </row>
    <row r="130" spans="1:15" s="7" customFormat="1" x14ac:dyDescent="0.3">
      <c r="A130" s="170" t="s">
        <v>45</v>
      </c>
      <c r="B130" s="142" t="s">
        <v>251</v>
      </c>
      <c r="C130" s="45" t="s">
        <v>240</v>
      </c>
      <c r="D130" s="25" t="s">
        <v>252</v>
      </c>
      <c r="E130" s="124" t="s">
        <v>59</v>
      </c>
      <c r="F130" s="126">
        <v>0</v>
      </c>
      <c r="G130" s="126">
        <v>165900</v>
      </c>
      <c r="H130" s="171">
        <v>2021</v>
      </c>
    </row>
    <row r="131" spans="1:15" s="7" customFormat="1" ht="57.6" x14ac:dyDescent="0.3">
      <c r="A131" s="170" t="s">
        <v>86</v>
      </c>
      <c r="B131" s="141" t="s">
        <v>253</v>
      </c>
      <c r="C131" s="45" t="s">
        <v>240</v>
      </c>
      <c r="D131" s="25" t="s">
        <v>254</v>
      </c>
      <c r="E131" s="156" t="s">
        <v>22</v>
      </c>
      <c r="F131" s="126">
        <v>97415.08</v>
      </c>
      <c r="G131" s="126">
        <v>10823.9</v>
      </c>
      <c r="H131" s="171" t="s">
        <v>90</v>
      </c>
    </row>
    <row r="132" spans="1:15" s="7" customFormat="1" ht="43.2" x14ac:dyDescent="0.3">
      <c r="A132" s="170" t="s">
        <v>88</v>
      </c>
      <c r="B132" s="141" t="s">
        <v>255</v>
      </c>
      <c r="C132" s="45" t="s">
        <v>240</v>
      </c>
      <c r="D132" s="25" t="s">
        <v>256</v>
      </c>
      <c r="E132" s="156" t="s">
        <v>22</v>
      </c>
      <c r="F132" s="126">
        <v>558647.57999999996</v>
      </c>
      <c r="G132" s="126">
        <v>641411.78</v>
      </c>
      <c r="H132" s="171" t="s">
        <v>257</v>
      </c>
    </row>
    <row r="133" spans="1:15" s="7" customFormat="1" x14ac:dyDescent="0.3">
      <c r="A133" s="170" t="s">
        <v>91</v>
      </c>
      <c r="B133" s="141" t="s">
        <v>258</v>
      </c>
      <c r="C133" s="45" t="s">
        <v>240</v>
      </c>
      <c r="D133" s="25" t="s">
        <v>259</v>
      </c>
      <c r="E133" s="124" t="s">
        <v>59</v>
      </c>
      <c r="F133" s="126">
        <v>0</v>
      </c>
      <c r="G133" s="126">
        <v>110450.8</v>
      </c>
      <c r="H133" s="171" t="s">
        <v>90</v>
      </c>
    </row>
    <row r="134" spans="1:15" s="7" customFormat="1" x14ac:dyDescent="0.3">
      <c r="A134" s="170" t="s">
        <v>93</v>
      </c>
      <c r="B134" s="141" t="s">
        <v>260</v>
      </c>
      <c r="C134" s="45" t="s">
        <v>240</v>
      </c>
      <c r="D134" s="25" t="s">
        <v>261</v>
      </c>
      <c r="E134" s="124" t="s">
        <v>59</v>
      </c>
      <c r="F134" s="126">
        <v>0</v>
      </c>
      <c r="G134" s="126">
        <v>21327.46</v>
      </c>
      <c r="H134" s="171">
        <v>2023</v>
      </c>
    </row>
    <row r="135" spans="1:15" s="7" customFormat="1" ht="15.6" customHeight="1" x14ac:dyDescent="0.3">
      <c r="A135" s="170" t="s">
        <v>96</v>
      </c>
      <c r="B135" s="141" t="s">
        <v>262</v>
      </c>
      <c r="C135" s="45" t="s">
        <v>240</v>
      </c>
      <c r="D135" s="25" t="s">
        <v>263</v>
      </c>
      <c r="E135" s="124" t="s">
        <v>59</v>
      </c>
      <c r="F135" s="126">
        <v>0</v>
      </c>
      <c r="G135" s="157">
        <v>85716.98</v>
      </c>
      <c r="H135" s="171">
        <v>2020</v>
      </c>
    </row>
    <row r="136" spans="1:15" s="7" customFormat="1" ht="49.5" customHeight="1" x14ac:dyDescent="0.3">
      <c r="A136" s="170" t="s">
        <v>100</v>
      </c>
      <c r="B136" s="141" t="s">
        <v>264</v>
      </c>
      <c r="C136" s="45" t="s">
        <v>240</v>
      </c>
      <c r="D136" s="25" t="s">
        <v>265</v>
      </c>
      <c r="E136" s="124" t="s">
        <v>41</v>
      </c>
      <c r="F136" s="126">
        <v>19032.16</v>
      </c>
      <c r="G136" s="126">
        <v>0</v>
      </c>
      <c r="H136" s="171">
        <v>2020</v>
      </c>
    </row>
    <row r="137" spans="1:15" s="7" customFormat="1" ht="45.75" customHeight="1" x14ac:dyDescent="0.3">
      <c r="A137" s="170" t="s">
        <v>159</v>
      </c>
      <c r="B137" s="141" t="s">
        <v>266</v>
      </c>
      <c r="C137" s="45" t="s">
        <v>240</v>
      </c>
      <c r="D137" s="25" t="s">
        <v>265</v>
      </c>
      <c r="E137" s="124" t="s">
        <v>41</v>
      </c>
      <c r="F137" s="126">
        <v>38029.18</v>
      </c>
      <c r="G137" s="126">
        <v>0</v>
      </c>
      <c r="H137" s="185" t="s">
        <v>267</v>
      </c>
    </row>
    <row r="138" spans="1:15" s="7" customFormat="1" ht="39" customHeight="1" x14ac:dyDescent="0.3">
      <c r="A138" s="170" t="s">
        <v>162</v>
      </c>
      <c r="B138" s="141" t="s">
        <v>268</v>
      </c>
      <c r="C138" s="45" t="s">
        <v>240</v>
      </c>
      <c r="D138" s="25" t="s">
        <v>269</v>
      </c>
      <c r="E138" s="124" t="s">
        <v>133</v>
      </c>
      <c r="F138" s="126">
        <v>369540</v>
      </c>
      <c r="G138" s="126">
        <v>41060</v>
      </c>
      <c r="H138" s="171" t="s">
        <v>270</v>
      </c>
    </row>
    <row r="139" spans="1:15" s="7" customFormat="1" ht="36" customHeight="1" x14ac:dyDescent="0.3">
      <c r="A139" s="170" t="s">
        <v>164</v>
      </c>
      <c r="B139" s="141" t="s">
        <v>271</v>
      </c>
      <c r="C139" s="45" t="s">
        <v>240</v>
      </c>
      <c r="D139" s="25" t="s">
        <v>265</v>
      </c>
      <c r="E139" s="124" t="s">
        <v>133</v>
      </c>
      <c r="F139" s="126">
        <v>24097.5</v>
      </c>
      <c r="G139" s="126">
        <v>2764.5</v>
      </c>
      <c r="H139" s="171" t="s">
        <v>270</v>
      </c>
      <c r="I139" s="7">
        <v>1</v>
      </c>
      <c r="J139" s="7">
        <v>1</v>
      </c>
    </row>
    <row r="140" spans="1:15" s="7" customFormat="1" ht="42" customHeight="1" x14ac:dyDescent="0.3">
      <c r="A140" s="170" t="s">
        <v>166</v>
      </c>
      <c r="B140" s="141" t="s">
        <v>272</v>
      </c>
      <c r="C140" s="45" t="s">
        <v>240</v>
      </c>
      <c r="D140" s="25" t="s">
        <v>273</v>
      </c>
      <c r="E140" s="124" t="s">
        <v>59</v>
      </c>
      <c r="F140" s="126">
        <v>0</v>
      </c>
      <c r="G140" s="126">
        <v>22842.38</v>
      </c>
      <c r="H140" s="171" t="s">
        <v>274</v>
      </c>
    </row>
    <row r="141" spans="1:15" s="7" customFormat="1" ht="57.6" x14ac:dyDescent="0.3">
      <c r="A141" s="170" t="s">
        <v>167</v>
      </c>
      <c r="B141" s="141" t="s">
        <v>275</v>
      </c>
      <c r="C141" s="45" t="s">
        <v>240</v>
      </c>
      <c r="D141" s="25" t="s">
        <v>276</v>
      </c>
      <c r="E141" s="124" t="s">
        <v>59</v>
      </c>
      <c r="F141" s="126">
        <v>0</v>
      </c>
      <c r="G141" s="126">
        <v>48871.9</v>
      </c>
      <c r="H141" s="171" t="s">
        <v>257</v>
      </c>
    </row>
    <row r="142" spans="1:15" s="7" customFormat="1" ht="29.4" thickBot="1" x14ac:dyDescent="0.35">
      <c r="A142" s="218" t="s">
        <v>277</v>
      </c>
      <c r="B142" s="219" t="s">
        <v>278</v>
      </c>
      <c r="C142" s="220" t="s">
        <v>240</v>
      </c>
      <c r="D142" s="215" t="s">
        <v>279</v>
      </c>
      <c r="E142" s="216" t="s">
        <v>280</v>
      </c>
      <c r="F142" s="221">
        <v>143145</v>
      </c>
      <c r="G142" s="221">
        <v>15905</v>
      </c>
      <c r="H142" s="217" t="s">
        <v>281</v>
      </c>
    </row>
    <row r="143" spans="1:15" s="78" customFormat="1" ht="15.6" customHeight="1" x14ac:dyDescent="0.3">
      <c r="A143" s="281" t="s">
        <v>282</v>
      </c>
      <c r="B143" s="282"/>
      <c r="C143" s="282"/>
      <c r="D143" s="282"/>
      <c r="E143" s="274" t="s">
        <v>15</v>
      </c>
      <c r="F143" s="274">
        <f>SUM(F144:F155)</f>
        <v>396906.88</v>
      </c>
      <c r="G143" s="274">
        <f>SUM(G144:G155)</f>
        <v>949843.69</v>
      </c>
      <c r="H143" s="275"/>
      <c r="I143" s="75"/>
      <c r="J143" s="75"/>
      <c r="K143" s="75"/>
      <c r="L143" s="75"/>
      <c r="M143" s="75"/>
      <c r="N143" s="75"/>
      <c r="O143" s="75"/>
    </row>
    <row r="144" spans="1:15" ht="111" customHeight="1" x14ac:dyDescent="0.3">
      <c r="A144" s="178" t="s">
        <v>18</v>
      </c>
      <c r="B144" s="116" t="s">
        <v>283</v>
      </c>
      <c r="C144" s="140" t="s">
        <v>282</v>
      </c>
      <c r="D144" s="116" t="s">
        <v>284</v>
      </c>
      <c r="E144" s="143" t="s">
        <v>59</v>
      </c>
      <c r="F144" s="159">
        <v>0</v>
      </c>
      <c r="G144" s="159">
        <v>655904</v>
      </c>
      <c r="H144" s="186" t="s">
        <v>285</v>
      </c>
      <c r="I144" s="106" t="s">
        <v>286</v>
      </c>
      <c r="J144" s="106" t="s">
        <v>286</v>
      </c>
      <c r="K144" s="106"/>
    </row>
    <row r="145" spans="1:15" ht="46.2" customHeight="1" x14ac:dyDescent="0.3">
      <c r="A145" s="178" t="s">
        <v>25</v>
      </c>
      <c r="B145" s="116" t="s">
        <v>287</v>
      </c>
      <c r="C145" s="140" t="s">
        <v>282</v>
      </c>
      <c r="D145" s="116" t="s">
        <v>288</v>
      </c>
      <c r="E145" s="143" t="s">
        <v>59</v>
      </c>
      <c r="F145" s="159">
        <v>0</v>
      </c>
      <c r="G145" s="159">
        <v>9600</v>
      </c>
      <c r="H145" s="186" t="s">
        <v>289</v>
      </c>
      <c r="I145" s="106"/>
      <c r="J145" s="106"/>
      <c r="K145" s="106"/>
    </row>
    <row r="146" spans="1:15" ht="42" customHeight="1" x14ac:dyDescent="0.3">
      <c r="A146" s="178" t="s">
        <v>27</v>
      </c>
      <c r="B146" s="116" t="s">
        <v>290</v>
      </c>
      <c r="C146" s="140" t="s">
        <v>282</v>
      </c>
      <c r="D146" s="116" t="s">
        <v>291</v>
      </c>
      <c r="E146" s="143" t="s">
        <v>59</v>
      </c>
      <c r="F146" s="159">
        <v>0</v>
      </c>
      <c r="G146" s="159">
        <v>4696</v>
      </c>
      <c r="H146" s="186" t="s">
        <v>292</v>
      </c>
      <c r="I146" s="106"/>
      <c r="J146" s="106"/>
      <c r="K146" s="106"/>
    </row>
    <row r="147" spans="1:15" ht="38.25" customHeight="1" x14ac:dyDescent="0.3">
      <c r="A147" s="178" t="s">
        <v>37</v>
      </c>
      <c r="B147" s="116" t="s">
        <v>293</v>
      </c>
      <c r="C147" s="140" t="s">
        <v>282</v>
      </c>
      <c r="D147" s="116" t="s">
        <v>294</v>
      </c>
      <c r="E147" s="143" t="s">
        <v>59</v>
      </c>
      <c r="F147" s="159">
        <v>0</v>
      </c>
      <c r="G147" s="159">
        <v>42108</v>
      </c>
      <c r="H147" s="186">
        <v>2021</v>
      </c>
      <c r="I147" s="106"/>
      <c r="J147" s="106"/>
      <c r="K147" s="106"/>
    </row>
    <row r="148" spans="1:15" ht="57.75" customHeight="1" x14ac:dyDescent="0.3">
      <c r="A148" s="178" t="s">
        <v>39</v>
      </c>
      <c r="B148" s="132" t="s">
        <v>295</v>
      </c>
      <c r="C148" s="140" t="s">
        <v>282</v>
      </c>
      <c r="D148" s="116" t="s">
        <v>296</v>
      </c>
      <c r="E148" s="143" t="s">
        <v>59</v>
      </c>
      <c r="F148" s="159">
        <v>0</v>
      </c>
      <c r="G148" s="159">
        <v>53408</v>
      </c>
      <c r="H148" s="186">
        <v>2021</v>
      </c>
      <c r="I148" s="106"/>
      <c r="J148" s="106"/>
      <c r="K148" s="106"/>
    </row>
    <row r="149" spans="1:15" ht="45" customHeight="1" x14ac:dyDescent="0.3">
      <c r="A149" s="178" t="s">
        <v>42</v>
      </c>
      <c r="B149" s="132" t="s">
        <v>297</v>
      </c>
      <c r="C149" s="140" t="s">
        <v>282</v>
      </c>
      <c r="D149" s="116" t="s">
        <v>298</v>
      </c>
      <c r="E149" s="143" t="s">
        <v>41</v>
      </c>
      <c r="F149" s="159">
        <v>7519.93</v>
      </c>
      <c r="G149" s="159">
        <v>0</v>
      </c>
      <c r="H149" s="186">
        <v>2021</v>
      </c>
      <c r="I149" s="106"/>
      <c r="J149" s="106"/>
      <c r="K149" s="106"/>
    </row>
    <row r="150" spans="1:15" ht="86.4" x14ac:dyDescent="0.3">
      <c r="A150" s="178" t="s">
        <v>45</v>
      </c>
      <c r="B150" s="116" t="s">
        <v>299</v>
      </c>
      <c r="C150" s="140" t="s">
        <v>282</v>
      </c>
      <c r="D150" s="116" t="s">
        <v>294</v>
      </c>
      <c r="E150" s="143" t="s">
        <v>59</v>
      </c>
      <c r="F150" s="159">
        <v>0</v>
      </c>
      <c r="G150" s="159">
        <v>49300</v>
      </c>
      <c r="H150" s="186">
        <v>2022</v>
      </c>
      <c r="I150" s="106"/>
      <c r="J150" s="106"/>
      <c r="K150" s="106"/>
    </row>
    <row r="151" spans="1:15" ht="41.4" customHeight="1" x14ac:dyDescent="0.3">
      <c r="A151" s="178" t="s">
        <v>86</v>
      </c>
      <c r="B151" s="132" t="s">
        <v>300</v>
      </c>
      <c r="C151" s="140" t="s">
        <v>282</v>
      </c>
      <c r="D151" s="116" t="s">
        <v>301</v>
      </c>
      <c r="E151" s="143" t="s">
        <v>41</v>
      </c>
      <c r="F151" s="159">
        <v>5747.5</v>
      </c>
      <c r="G151" s="159">
        <v>0</v>
      </c>
      <c r="H151" s="186">
        <v>2022</v>
      </c>
      <c r="I151" s="106"/>
      <c r="J151" s="106"/>
      <c r="K151" s="106"/>
    </row>
    <row r="152" spans="1:15" ht="57.6" x14ac:dyDescent="0.3">
      <c r="A152" s="178" t="s">
        <v>88</v>
      </c>
      <c r="B152" s="132" t="s">
        <v>302</v>
      </c>
      <c r="C152" s="140" t="s">
        <v>282</v>
      </c>
      <c r="D152" s="116" t="s">
        <v>301</v>
      </c>
      <c r="E152" s="143" t="s">
        <v>59</v>
      </c>
      <c r="F152" s="159">
        <v>0</v>
      </c>
      <c r="G152" s="159">
        <v>32270</v>
      </c>
      <c r="H152" s="186">
        <v>2023</v>
      </c>
      <c r="I152" s="106"/>
      <c r="J152" s="106"/>
      <c r="K152" s="106"/>
    </row>
    <row r="153" spans="1:15" ht="65.25" customHeight="1" x14ac:dyDescent="0.3">
      <c r="A153" s="178" t="s">
        <v>91</v>
      </c>
      <c r="B153" s="116" t="s">
        <v>303</v>
      </c>
      <c r="C153" s="140" t="s">
        <v>282</v>
      </c>
      <c r="D153" s="116" t="s">
        <v>296</v>
      </c>
      <c r="E153" s="143" t="s">
        <v>59</v>
      </c>
      <c r="F153" s="159">
        <v>0</v>
      </c>
      <c r="G153" s="159">
        <v>49473</v>
      </c>
      <c r="H153" s="186">
        <v>2023</v>
      </c>
      <c r="I153" s="106"/>
      <c r="J153" s="106"/>
      <c r="K153" s="106"/>
    </row>
    <row r="154" spans="1:15" ht="52.95" customHeight="1" x14ac:dyDescent="0.3">
      <c r="A154" s="167" t="s">
        <v>93</v>
      </c>
      <c r="B154" s="116" t="s">
        <v>304</v>
      </c>
      <c r="C154" s="140" t="s">
        <v>282</v>
      </c>
      <c r="D154" s="116" t="s">
        <v>296</v>
      </c>
      <c r="E154" s="115" t="s">
        <v>305</v>
      </c>
      <c r="F154" s="118">
        <v>7622.93</v>
      </c>
      <c r="G154" s="118">
        <v>0</v>
      </c>
      <c r="H154" s="168">
        <v>2023</v>
      </c>
    </row>
    <row r="155" spans="1:15" ht="43.8" thickBot="1" x14ac:dyDescent="0.35">
      <c r="A155" s="210" t="s">
        <v>96</v>
      </c>
      <c r="B155" s="215" t="s">
        <v>306</v>
      </c>
      <c r="C155" s="206" t="s">
        <v>282</v>
      </c>
      <c r="D155" s="215" t="s">
        <v>307</v>
      </c>
      <c r="E155" s="216" t="s">
        <v>228</v>
      </c>
      <c r="F155" s="213">
        <v>376016.52</v>
      </c>
      <c r="G155" s="213">
        <v>53084.69</v>
      </c>
      <c r="H155" s="217">
        <v>2023</v>
      </c>
    </row>
    <row r="156" spans="1:15" s="78" customFormat="1" ht="15.6" customHeight="1" x14ac:dyDescent="0.3">
      <c r="A156" s="281" t="s">
        <v>308</v>
      </c>
      <c r="B156" s="282"/>
      <c r="C156" s="282"/>
      <c r="D156" s="282"/>
      <c r="E156" s="274" t="s">
        <v>15</v>
      </c>
      <c r="F156" s="274">
        <f>SUM(F157:F165)</f>
        <v>3185491.03</v>
      </c>
      <c r="G156" s="274">
        <f>SUM(G157:G165)</f>
        <v>774118.44</v>
      </c>
      <c r="H156" s="275"/>
      <c r="I156" s="75"/>
      <c r="J156" s="75"/>
      <c r="K156" s="75"/>
      <c r="L156" s="75"/>
      <c r="M156" s="75"/>
      <c r="N156" s="75"/>
      <c r="O156" s="75"/>
    </row>
    <row r="157" spans="1:15" x14ac:dyDescent="0.3">
      <c r="A157" s="167" t="s">
        <v>18</v>
      </c>
      <c r="B157" s="139" t="s">
        <v>309</v>
      </c>
      <c r="C157" s="140" t="s">
        <v>308</v>
      </c>
      <c r="D157" s="116" t="s">
        <v>310</v>
      </c>
      <c r="E157" s="115" t="s">
        <v>59</v>
      </c>
      <c r="F157" s="118">
        <v>0</v>
      </c>
      <c r="G157" s="118">
        <v>175879.87</v>
      </c>
      <c r="H157" s="168">
        <v>2021</v>
      </c>
      <c r="J157" s="74">
        <v>1</v>
      </c>
      <c r="N157" s="74" t="s">
        <v>311</v>
      </c>
    </row>
    <row r="158" spans="1:15" ht="28.8" x14ac:dyDescent="0.3">
      <c r="A158" s="167" t="s">
        <v>25</v>
      </c>
      <c r="B158" s="139" t="s">
        <v>312</v>
      </c>
      <c r="C158" s="140" t="s">
        <v>308</v>
      </c>
      <c r="D158" s="116" t="s">
        <v>313</v>
      </c>
      <c r="E158" s="115" t="s">
        <v>22</v>
      </c>
      <c r="F158" s="118">
        <v>40233</v>
      </c>
      <c r="G158" s="118">
        <v>4470</v>
      </c>
      <c r="H158" s="168">
        <v>2021</v>
      </c>
    </row>
    <row r="159" spans="1:15" x14ac:dyDescent="0.3">
      <c r="A159" s="167" t="s">
        <v>27</v>
      </c>
      <c r="B159" s="139" t="s">
        <v>314</v>
      </c>
      <c r="C159" s="140" t="s">
        <v>308</v>
      </c>
      <c r="D159" s="116" t="s">
        <v>315</v>
      </c>
      <c r="E159" s="115" t="s">
        <v>22</v>
      </c>
      <c r="F159" s="118">
        <v>45496</v>
      </c>
      <c r="G159" s="118">
        <v>5055</v>
      </c>
      <c r="H159" s="168" t="s">
        <v>90</v>
      </c>
    </row>
    <row r="160" spans="1:15" ht="28.8" x14ac:dyDescent="0.3">
      <c r="A160" s="167" t="s">
        <v>37</v>
      </c>
      <c r="B160" s="139" t="s">
        <v>316</v>
      </c>
      <c r="C160" s="140" t="s">
        <v>308</v>
      </c>
      <c r="D160" s="116" t="s">
        <v>315</v>
      </c>
      <c r="E160" s="115" t="s">
        <v>22</v>
      </c>
      <c r="F160" s="118">
        <v>359941</v>
      </c>
      <c r="G160" s="118">
        <v>142605</v>
      </c>
      <c r="H160" s="168" t="s">
        <v>90</v>
      </c>
    </row>
    <row r="161" spans="1:15" x14ac:dyDescent="0.3">
      <c r="A161" s="167" t="s">
        <v>39</v>
      </c>
      <c r="B161" s="139" t="s">
        <v>317</v>
      </c>
      <c r="C161" s="140" t="s">
        <v>308</v>
      </c>
      <c r="D161" s="116" t="s">
        <v>310</v>
      </c>
      <c r="E161" s="115" t="s">
        <v>22</v>
      </c>
      <c r="F161" s="118">
        <v>49162</v>
      </c>
      <c r="G161" s="118">
        <v>48707</v>
      </c>
      <c r="H161" s="168" t="s">
        <v>90</v>
      </c>
    </row>
    <row r="162" spans="1:15" x14ac:dyDescent="0.3">
      <c r="A162" s="167" t="s">
        <v>42</v>
      </c>
      <c r="B162" s="139" t="s">
        <v>318</v>
      </c>
      <c r="C162" s="140" t="s">
        <v>308</v>
      </c>
      <c r="D162" s="116" t="s">
        <v>319</v>
      </c>
      <c r="E162" s="115" t="s">
        <v>133</v>
      </c>
      <c r="F162" s="118">
        <v>27090</v>
      </c>
      <c r="G162" s="118">
        <v>4781</v>
      </c>
      <c r="H162" s="168" t="s">
        <v>257</v>
      </c>
    </row>
    <row r="163" spans="1:15" ht="28.8" x14ac:dyDescent="0.3">
      <c r="A163" s="167" t="s">
        <v>45</v>
      </c>
      <c r="B163" s="139" t="s">
        <v>105</v>
      </c>
      <c r="C163" s="140" t="s">
        <v>308</v>
      </c>
      <c r="D163" s="116" t="s">
        <v>315</v>
      </c>
      <c r="E163" s="115" t="s">
        <v>59</v>
      </c>
      <c r="F163" s="118">
        <v>0</v>
      </c>
      <c r="G163" s="118">
        <v>10621</v>
      </c>
      <c r="H163" s="168">
        <v>2022</v>
      </c>
    </row>
    <row r="164" spans="1:15" s="7" customFormat="1" ht="43.2" x14ac:dyDescent="0.3">
      <c r="A164" s="170" t="s">
        <v>86</v>
      </c>
      <c r="B164" s="25" t="s">
        <v>320</v>
      </c>
      <c r="C164" s="45" t="s">
        <v>308</v>
      </c>
      <c r="D164" s="25" t="s">
        <v>315</v>
      </c>
      <c r="E164" s="124" t="s">
        <v>44</v>
      </c>
      <c r="F164" s="126">
        <v>2458383</v>
      </c>
      <c r="G164" s="126">
        <v>344366</v>
      </c>
      <c r="H164" s="171" t="s">
        <v>321</v>
      </c>
    </row>
    <row r="165" spans="1:15" ht="29.4" thickBot="1" x14ac:dyDescent="0.35">
      <c r="A165" s="210" t="s">
        <v>88</v>
      </c>
      <c r="B165" s="211" t="s">
        <v>322</v>
      </c>
      <c r="C165" s="206" t="s">
        <v>308</v>
      </c>
      <c r="D165" s="196" t="s">
        <v>313</v>
      </c>
      <c r="E165" s="212" t="s">
        <v>22</v>
      </c>
      <c r="F165" s="213">
        <v>205186.03</v>
      </c>
      <c r="G165" s="213">
        <v>37633.57</v>
      </c>
      <c r="H165" s="214" t="s">
        <v>23</v>
      </c>
    </row>
    <row r="166" spans="1:15" s="78" customFormat="1" ht="15.6" customHeight="1" x14ac:dyDescent="0.3">
      <c r="A166" s="279" t="s">
        <v>323</v>
      </c>
      <c r="B166" s="280"/>
      <c r="C166" s="280"/>
      <c r="D166" s="280"/>
      <c r="E166" s="192" t="s">
        <v>15</v>
      </c>
      <c r="F166" s="192">
        <f>SUM(F167:F178)</f>
        <v>1067730.5499999998</v>
      </c>
      <c r="G166" s="192">
        <f>SUM(G167:G178)</f>
        <v>160936.93</v>
      </c>
      <c r="H166" s="205"/>
      <c r="I166" s="75"/>
      <c r="J166" s="75"/>
      <c r="K166" s="75"/>
      <c r="L166" s="75"/>
      <c r="M166" s="75"/>
      <c r="N166" s="75"/>
      <c r="O166" s="75"/>
    </row>
    <row r="167" spans="1:15" ht="28.8" x14ac:dyDescent="0.3">
      <c r="A167" s="178" t="s">
        <v>18</v>
      </c>
      <c r="B167" s="133" t="s">
        <v>324</v>
      </c>
      <c r="C167" s="140" t="s">
        <v>325</v>
      </c>
      <c r="D167" s="165" t="s">
        <v>326</v>
      </c>
      <c r="E167" s="146" t="s">
        <v>22</v>
      </c>
      <c r="F167" s="147">
        <v>442497.2</v>
      </c>
      <c r="G167" s="147">
        <v>49166.38</v>
      </c>
      <c r="H167" s="180" t="s">
        <v>327</v>
      </c>
      <c r="I167" s="106" t="s">
        <v>328</v>
      </c>
      <c r="J167" s="106" t="s">
        <v>328</v>
      </c>
      <c r="K167" s="106"/>
    </row>
    <row r="168" spans="1:15" ht="28.8" x14ac:dyDescent="0.3">
      <c r="A168" s="178" t="s">
        <v>25</v>
      </c>
      <c r="B168" s="133" t="s">
        <v>329</v>
      </c>
      <c r="C168" s="140" t="s">
        <v>325</v>
      </c>
      <c r="D168" s="165" t="s">
        <v>326</v>
      </c>
      <c r="E168" s="146" t="s">
        <v>22</v>
      </c>
      <c r="F168" s="147">
        <v>18000</v>
      </c>
      <c r="G168" s="147">
        <v>36813</v>
      </c>
      <c r="H168" s="180">
        <v>2023</v>
      </c>
      <c r="I168" s="106"/>
      <c r="J168" s="106"/>
      <c r="K168" s="106"/>
    </row>
    <row r="169" spans="1:15" ht="30" customHeight="1" x14ac:dyDescent="0.3">
      <c r="A169" s="178" t="s">
        <v>27</v>
      </c>
      <c r="B169" s="133" t="s">
        <v>330</v>
      </c>
      <c r="C169" s="140" t="s">
        <v>325</v>
      </c>
      <c r="D169" s="165" t="s">
        <v>326</v>
      </c>
      <c r="E169" s="146" t="s">
        <v>22</v>
      </c>
      <c r="F169" s="147">
        <v>49500</v>
      </c>
      <c r="G169" s="147">
        <v>5500</v>
      </c>
      <c r="H169" s="180">
        <v>2023</v>
      </c>
      <c r="I169" s="106"/>
      <c r="J169" s="106"/>
      <c r="K169" s="106"/>
    </row>
    <row r="170" spans="1:15" ht="28.8" x14ac:dyDescent="0.3">
      <c r="A170" s="178" t="s">
        <v>37</v>
      </c>
      <c r="B170" s="133" t="s">
        <v>105</v>
      </c>
      <c r="C170" s="140" t="s">
        <v>325</v>
      </c>
      <c r="D170" s="165" t="s">
        <v>331</v>
      </c>
      <c r="E170" s="160" t="s">
        <v>41</v>
      </c>
      <c r="F170" s="145">
        <v>10029</v>
      </c>
      <c r="G170" s="147">
        <v>3734.75</v>
      </c>
      <c r="H170" s="180">
        <v>2023</v>
      </c>
    </row>
    <row r="171" spans="1:15" ht="28.8" x14ac:dyDescent="0.3">
      <c r="A171" s="178" t="s">
        <v>39</v>
      </c>
      <c r="B171" s="133" t="s">
        <v>332</v>
      </c>
      <c r="C171" s="140" t="s">
        <v>325</v>
      </c>
      <c r="D171" s="165" t="s">
        <v>326</v>
      </c>
      <c r="E171" s="146" t="s">
        <v>22</v>
      </c>
      <c r="F171" s="145">
        <v>48183.44</v>
      </c>
      <c r="G171" s="145">
        <v>5359.06</v>
      </c>
      <c r="H171" s="180">
        <v>2022</v>
      </c>
      <c r="I171" s="106"/>
      <c r="J171" s="106"/>
      <c r="K171" s="106"/>
    </row>
    <row r="172" spans="1:15" ht="32.25" customHeight="1" x14ac:dyDescent="0.3">
      <c r="A172" s="178" t="s">
        <v>42</v>
      </c>
      <c r="B172" s="133" t="s">
        <v>333</v>
      </c>
      <c r="C172" s="140" t="s">
        <v>325</v>
      </c>
      <c r="D172" s="165" t="s">
        <v>331</v>
      </c>
      <c r="E172" s="146" t="s">
        <v>22</v>
      </c>
      <c r="F172" s="145">
        <v>47274.58</v>
      </c>
      <c r="G172" s="147">
        <v>5252.73</v>
      </c>
      <c r="H172" s="180">
        <v>2022</v>
      </c>
      <c r="I172" s="106"/>
      <c r="J172" s="106"/>
      <c r="K172" s="106"/>
    </row>
    <row r="173" spans="1:15" ht="30.6" customHeight="1" x14ac:dyDescent="0.3">
      <c r="A173" s="178" t="s">
        <v>45</v>
      </c>
      <c r="B173" s="133" t="s">
        <v>334</v>
      </c>
      <c r="C173" s="140" t="s">
        <v>325</v>
      </c>
      <c r="D173" s="165" t="s">
        <v>326</v>
      </c>
      <c r="E173" s="146" t="s">
        <v>22</v>
      </c>
      <c r="F173" s="145">
        <v>358942.5</v>
      </c>
      <c r="G173" s="145">
        <v>39882.5</v>
      </c>
      <c r="H173" s="180" t="s">
        <v>335</v>
      </c>
    </row>
    <row r="174" spans="1:15" ht="33.75" customHeight="1" x14ac:dyDescent="0.3">
      <c r="A174" s="178" t="s">
        <v>86</v>
      </c>
      <c r="B174" s="132" t="s">
        <v>336</v>
      </c>
      <c r="C174" s="140" t="s">
        <v>325</v>
      </c>
      <c r="D174" s="165" t="s">
        <v>331</v>
      </c>
      <c r="E174" s="146" t="s">
        <v>22</v>
      </c>
      <c r="F174" s="145">
        <v>44145.46</v>
      </c>
      <c r="G174" s="145">
        <v>4905.05</v>
      </c>
      <c r="H174" s="180">
        <v>2022</v>
      </c>
    </row>
    <row r="175" spans="1:15" ht="30.6" customHeight="1" x14ac:dyDescent="0.3">
      <c r="A175" s="178" t="s">
        <v>88</v>
      </c>
      <c r="B175" s="133" t="s">
        <v>105</v>
      </c>
      <c r="C175" s="140" t="s">
        <v>325</v>
      </c>
      <c r="D175" s="165" t="s">
        <v>326</v>
      </c>
      <c r="E175" s="160" t="s">
        <v>41</v>
      </c>
      <c r="F175" s="145">
        <v>8305</v>
      </c>
      <c r="G175" s="145">
        <v>695</v>
      </c>
      <c r="H175" s="180">
        <v>2020</v>
      </c>
      <c r="I175" s="106"/>
      <c r="J175" s="106"/>
      <c r="K175" s="106"/>
    </row>
    <row r="176" spans="1:15" ht="27.75" customHeight="1" x14ac:dyDescent="0.3">
      <c r="A176" s="178" t="s">
        <v>91</v>
      </c>
      <c r="B176" s="133" t="s">
        <v>105</v>
      </c>
      <c r="C176" s="45" t="s">
        <v>337</v>
      </c>
      <c r="D176" s="165" t="s">
        <v>338</v>
      </c>
      <c r="E176" s="160" t="s">
        <v>41</v>
      </c>
      <c r="F176" s="145">
        <v>13548.37</v>
      </c>
      <c r="G176" s="147">
        <v>0</v>
      </c>
      <c r="H176" s="180">
        <v>2022</v>
      </c>
    </row>
    <row r="177" spans="1:15" ht="38.25" customHeight="1" x14ac:dyDescent="0.3">
      <c r="A177" s="178" t="s">
        <v>93</v>
      </c>
      <c r="B177" s="133" t="s">
        <v>105</v>
      </c>
      <c r="C177" s="45" t="s">
        <v>337</v>
      </c>
      <c r="D177" s="165" t="s">
        <v>338</v>
      </c>
      <c r="E177" s="160" t="s">
        <v>41</v>
      </c>
      <c r="F177" s="147">
        <v>7305</v>
      </c>
      <c r="G177" s="145">
        <v>7025.7</v>
      </c>
      <c r="H177" s="180">
        <v>2021</v>
      </c>
      <c r="I177" s="106"/>
      <c r="J177" s="106"/>
      <c r="K177" s="106"/>
    </row>
    <row r="178" spans="1:15" ht="33" customHeight="1" thickBot="1" x14ac:dyDescent="0.35">
      <c r="A178" s="195" t="s">
        <v>96</v>
      </c>
      <c r="B178" s="247" t="s">
        <v>339</v>
      </c>
      <c r="C178" s="45" t="s">
        <v>337</v>
      </c>
      <c r="D178" s="188" t="s">
        <v>340</v>
      </c>
      <c r="E178" s="207" t="s">
        <v>180</v>
      </c>
      <c r="F178" s="208">
        <v>20000</v>
      </c>
      <c r="G178" s="208">
        <v>2602.7600000000002</v>
      </c>
      <c r="H178" s="209">
        <v>2021</v>
      </c>
      <c r="I178" s="106"/>
      <c r="J178" s="106"/>
      <c r="K178" s="106"/>
    </row>
    <row r="179" spans="1:15" s="78" customFormat="1" ht="15.75" customHeight="1" x14ac:dyDescent="0.3">
      <c r="A179" s="283" t="s">
        <v>341</v>
      </c>
      <c r="B179" s="284"/>
      <c r="C179" s="284"/>
      <c r="D179" s="284"/>
      <c r="E179" s="192" t="s">
        <v>15</v>
      </c>
      <c r="F179" s="193">
        <f>F180+F188+F198+F212</f>
        <v>1648108.33</v>
      </c>
      <c r="G179" s="193">
        <f>G180+G188+G198+G212</f>
        <v>2469316.29</v>
      </c>
      <c r="H179" s="194"/>
      <c r="I179" s="91"/>
      <c r="J179" s="91"/>
      <c r="K179" s="91"/>
      <c r="L179" s="91"/>
      <c r="M179" s="91"/>
      <c r="N179" s="91"/>
      <c r="O179" s="91"/>
    </row>
    <row r="180" spans="1:15" s="79" customFormat="1" ht="15.6" customHeight="1" x14ac:dyDescent="0.3">
      <c r="A180" s="276" t="s">
        <v>342</v>
      </c>
      <c r="B180" s="277"/>
      <c r="C180" s="277"/>
      <c r="D180" s="278"/>
      <c r="E180" s="113" t="s">
        <v>15</v>
      </c>
      <c r="F180" s="114">
        <f>SUM(F181:F187)</f>
        <v>393062.83</v>
      </c>
      <c r="G180" s="114">
        <f>SUM(G181:G187)</f>
        <v>399032.76</v>
      </c>
      <c r="H180" s="166"/>
      <c r="I180" s="107"/>
      <c r="J180" s="107"/>
      <c r="K180" s="107"/>
    </row>
    <row r="181" spans="1:15" s="7" customFormat="1" ht="72" x14ac:dyDescent="0.3">
      <c r="A181" s="187" t="s">
        <v>18</v>
      </c>
      <c r="B181" s="141" t="s">
        <v>343</v>
      </c>
      <c r="C181" s="45" t="s">
        <v>344</v>
      </c>
      <c r="D181" s="25" t="s">
        <v>345</v>
      </c>
      <c r="E181" s="158" t="s">
        <v>44</v>
      </c>
      <c r="F181" s="126">
        <v>195582.63</v>
      </c>
      <c r="G181" s="161">
        <v>222167.04000000001</v>
      </c>
      <c r="H181" s="185" t="s">
        <v>346</v>
      </c>
      <c r="I181" s="108"/>
      <c r="J181" s="108"/>
      <c r="K181" s="108"/>
    </row>
    <row r="182" spans="1:15" ht="43.2" x14ac:dyDescent="0.3">
      <c r="A182" s="178" t="s">
        <v>25</v>
      </c>
      <c r="B182" s="141" t="s">
        <v>347</v>
      </c>
      <c r="C182" s="140" t="s">
        <v>344</v>
      </c>
      <c r="D182" s="116" t="s">
        <v>348</v>
      </c>
      <c r="E182" s="143" t="s">
        <v>41</v>
      </c>
      <c r="F182" s="118">
        <v>3692</v>
      </c>
      <c r="G182" s="159">
        <v>0</v>
      </c>
      <c r="H182" s="186">
        <v>2020</v>
      </c>
      <c r="I182" s="106"/>
      <c r="J182" s="106"/>
      <c r="K182" s="106"/>
    </row>
    <row r="183" spans="1:15" ht="31.95" customHeight="1" x14ac:dyDescent="0.3">
      <c r="A183" s="178" t="s">
        <v>27</v>
      </c>
      <c r="B183" s="162" t="s">
        <v>349</v>
      </c>
      <c r="C183" s="140" t="s">
        <v>344</v>
      </c>
      <c r="D183" s="116" t="s">
        <v>342</v>
      </c>
      <c r="E183" s="143" t="s">
        <v>22</v>
      </c>
      <c r="F183" s="118">
        <v>179219.3</v>
      </c>
      <c r="G183" s="159">
        <v>176557.12</v>
      </c>
      <c r="H183" s="186" t="s">
        <v>257</v>
      </c>
      <c r="I183" s="106"/>
      <c r="J183" s="106"/>
      <c r="K183" s="106"/>
    </row>
    <row r="184" spans="1:15" ht="38.4" customHeight="1" x14ac:dyDescent="0.3">
      <c r="A184" s="178" t="s">
        <v>37</v>
      </c>
      <c r="B184" s="141" t="s">
        <v>350</v>
      </c>
      <c r="C184" s="140" t="s">
        <v>344</v>
      </c>
      <c r="D184" s="116" t="s">
        <v>351</v>
      </c>
      <c r="E184" s="143" t="s">
        <v>41</v>
      </c>
      <c r="F184" s="118">
        <v>3692</v>
      </c>
      <c r="G184" s="159">
        <v>0</v>
      </c>
      <c r="H184" s="186">
        <v>2021</v>
      </c>
      <c r="I184" s="106"/>
      <c r="J184" s="106"/>
      <c r="K184" s="106"/>
    </row>
    <row r="185" spans="1:15" ht="28.8" x14ac:dyDescent="0.3">
      <c r="A185" s="178" t="s">
        <v>39</v>
      </c>
      <c r="B185" s="141" t="s">
        <v>350</v>
      </c>
      <c r="C185" s="140" t="s">
        <v>344</v>
      </c>
      <c r="D185" s="116" t="s">
        <v>351</v>
      </c>
      <c r="E185" s="143" t="s">
        <v>41</v>
      </c>
      <c r="F185" s="118">
        <v>3900</v>
      </c>
      <c r="G185" s="159">
        <v>0</v>
      </c>
      <c r="H185" s="186">
        <v>2022</v>
      </c>
      <c r="I185" s="106"/>
      <c r="J185" s="106"/>
      <c r="K185" s="106"/>
    </row>
    <row r="186" spans="1:15" ht="38.4" customHeight="1" x14ac:dyDescent="0.3">
      <c r="A186" s="178" t="s">
        <v>42</v>
      </c>
      <c r="B186" s="141" t="s">
        <v>352</v>
      </c>
      <c r="C186" s="140" t="s">
        <v>344</v>
      </c>
      <c r="D186" s="116" t="s">
        <v>348</v>
      </c>
      <c r="E186" s="143" t="s">
        <v>22</v>
      </c>
      <c r="F186" s="118">
        <v>2776.9</v>
      </c>
      <c r="G186" s="159">
        <v>308.60000000000002</v>
      </c>
      <c r="H186" s="186">
        <v>2023</v>
      </c>
      <c r="I186" s="106"/>
      <c r="J186" s="106"/>
      <c r="K186" s="106"/>
    </row>
    <row r="187" spans="1:15" ht="28.8" x14ac:dyDescent="0.3">
      <c r="A187" s="178" t="s">
        <v>45</v>
      </c>
      <c r="B187" s="141" t="s">
        <v>350</v>
      </c>
      <c r="C187" s="140" t="s">
        <v>344</v>
      </c>
      <c r="D187" s="116" t="s">
        <v>351</v>
      </c>
      <c r="E187" s="143" t="s">
        <v>41</v>
      </c>
      <c r="F187" s="118">
        <v>4200</v>
      </c>
      <c r="G187" s="159">
        <v>0</v>
      </c>
      <c r="H187" s="186">
        <v>2023</v>
      </c>
      <c r="I187" s="106"/>
      <c r="J187" s="106"/>
      <c r="K187" s="106"/>
    </row>
    <row r="188" spans="1:15" s="79" customFormat="1" ht="15.6" customHeight="1" x14ac:dyDescent="0.3">
      <c r="A188" s="181"/>
      <c r="B188" s="309" t="s">
        <v>353</v>
      </c>
      <c r="C188" s="277"/>
      <c r="D188" s="278"/>
      <c r="E188" s="113" t="s">
        <v>15</v>
      </c>
      <c r="F188" s="114">
        <f>SUM(F189:F197)</f>
        <v>57103</v>
      </c>
      <c r="G188" s="114">
        <f>SUM(G189:G197)</f>
        <v>25510</v>
      </c>
      <c r="H188" s="166"/>
      <c r="I188" s="107"/>
      <c r="J188" s="107"/>
      <c r="K188" s="107"/>
    </row>
    <row r="189" spans="1:15" ht="28.8" x14ac:dyDescent="0.3">
      <c r="A189" s="178" t="s">
        <v>18</v>
      </c>
      <c r="B189" s="140" t="s">
        <v>354</v>
      </c>
      <c r="C189" s="140" t="s">
        <v>355</v>
      </c>
      <c r="D189" s="116" t="s">
        <v>356</v>
      </c>
      <c r="E189" s="143" t="s">
        <v>41</v>
      </c>
      <c r="F189" s="159">
        <v>2600</v>
      </c>
      <c r="G189" s="159">
        <v>0</v>
      </c>
      <c r="H189" s="186">
        <v>2020</v>
      </c>
      <c r="I189" s="106"/>
      <c r="J189" s="106"/>
      <c r="K189" s="106"/>
    </row>
    <row r="190" spans="1:15" ht="29.4" customHeight="1" x14ac:dyDescent="0.3">
      <c r="A190" s="178" t="s">
        <v>25</v>
      </c>
      <c r="B190" s="163" t="s">
        <v>357</v>
      </c>
      <c r="C190" s="140" t="s">
        <v>355</v>
      </c>
      <c r="D190" s="116" t="s">
        <v>358</v>
      </c>
      <c r="E190" s="143" t="s">
        <v>22</v>
      </c>
      <c r="F190" s="159">
        <v>31500</v>
      </c>
      <c r="G190" s="159">
        <v>25510</v>
      </c>
      <c r="H190" s="186" t="s">
        <v>257</v>
      </c>
      <c r="I190" s="106"/>
      <c r="J190" s="106"/>
      <c r="K190" s="106"/>
    </row>
    <row r="191" spans="1:15" ht="28.8" x14ac:dyDescent="0.3">
      <c r="A191" s="178" t="s">
        <v>27</v>
      </c>
      <c r="B191" s="140" t="s">
        <v>354</v>
      </c>
      <c r="C191" s="140" t="s">
        <v>355</v>
      </c>
      <c r="D191" s="116" t="s">
        <v>356</v>
      </c>
      <c r="E191" s="143" t="s">
        <v>41</v>
      </c>
      <c r="F191" s="159">
        <v>3672</v>
      </c>
      <c r="G191" s="159">
        <v>0</v>
      </c>
      <c r="H191" s="186">
        <v>2021</v>
      </c>
      <c r="I191" s="106"/>
      <c r="J191" s="106"/>
      <c r="K191" s="106"/>
    </row>
    <row r="192" spans="1:15" ht="28.8" x14ac:dyDescent="0.3">
      <c r="A192" s="178" t="s">
        <v>37</v>
      </c>
      <c r="B192" s="140" t="s">
        <v>354</v>
      </c>
      <c r="C192" s="140" t="s">
        <v>355</v>
      </c>
      <c r="D192" s="116" t="s">
        <v>356</v>
      </c>
      <c r="E192" s="143" t="s">
        <v>41</v>
      </c>
      <c r="F192" s="159">
        <v>3600</v>
      </c>
      <c r="G192" s="159">
        <v>0</v>
      </c>
      <c r="H192" s="186">
        <v>2022</v>
      </c>
      <c r="I192" s="106"/>
      <c r="J192" s="106"/>
      <c r="K192" s="106"/>
    </row>
    <row r="193" spans="1:11" ht="28.8" x14ac:dyDescent="0.3">
      <c r="A193" s="178" t="s">
        <v>39</v>
      </c>
      <c r="B193" s="140" t="s">
        <v>354</v>
      </c>
      <c r="C193" s="140" t="s">
        <v>355</v>
      </c>
      <c r="D193" s="116" t="s">
        <v>356</v>
      </c>
      <c r="E193" s="143" t="s">
        <v>41</v>
      </c>
      <c r="F193" s="159">
        <v>3800</v>
      </c>
      <c r="G193" s="159">
        <v>0</v>
      </c>
      <c r="H193" s="186">
        <v>2023</v>
      </c>
      <c r="I193" s="106"/>
      <c r="J193" s="106"/>
      <c r="K193" s="106"/>
    </row>
    <row r="194" spans="1:11" ht="43.2" x14ac:dyDescent="0.3">
      <c r="A194" s="178" t="s">
        <v>45</v>
      </c>
      <c r="B194" s="141" t="s">
        <v>359</v>
      </c>
      <c r="C194" s="140" t="s">
        <v>355</v>
      </c>
      <c r="D194" s="25" t="s">
        <v>360</v>
      </c>
      <c r="E194" s="143" t="s">
        <v>41</v>
      </c>
      <c r="F194" s="159">
        <v>4000</v>
      </c>
      <c r="G194" s="159">
        <v>0</v>
      </c>
      <c r="H194" s="186">
        <v>2020</v>
      </c>
      <c r="I194" s="106"/>
      <c r="J194" s="106"/>
      <c r="K194" s="106"/>
    </row>
    <row r="195" spans="1:11" ht="43.2" x14ac:dyDescent="0.3">
      <c r="A195" s="178" t="s">
        <v>86</v>
      </c>
      <c r="B195" s="141" t="s">
        <v>361</v>
      </c>
      <c r="C195" s="140" t="s">
        <v>355</v>
      </c>
      <c r="D195" s="25" t="s">
        <v>362</v>
      </c>
      <c r="E195" s="143" t="s">
        <v>41</v>
      </c>
      <c r="F195" s="159">
        <v>3000</v>
      </c>
      <c r="G195" s="159">
        <v>0</v>
      </c>
      <c r="H195" s="186">
        <v>2021</v>
      </c>
      <c r="I195" s="106"/>
      <c r="J195" s="106"/>
      <c r="K195" s="106"/>
    </row>
    <row r="196" spans="1:11" ht="43.2" x14ac:dyDescent="0.3">
      <c r="A196" s="178" t="s">
        <v>88</v>
      </c>
      <c r="B196" s="141" t="s">
        <v>363</v>
      </c>
      <c r="C196" s="140" t="s">
        <v>355</v>
      </c>
      <c r="D196" s="25" t="s">
        <v>362</v>
      </c>
      <c r="E196" s="143" t="s">
        <v>41</v>
      </c>
      <c r="F196" s="159">
        <v>2018</v>
      </c>
      <c r="G196" s="159">
        <v>0</v>
      </c>
      <c r="H196" s="186">
        <v>2022</v>
      </c>
      <c r="I196" s="106"/>
      <c r="J196" s="106"/>
      <c r="K196" s="106"/>
    </row>
    <row r="197" spans="1:11" ht="43.2" x14ac:dyDescent="0.3">
      <c r="A197" s="178" t="s">
        <v>91</v>
      </c>
      <c r="B197" s="141" t="s">
        <v>363</v>
      </c>
      <c r="C197" s="140" t="s">
        <v>355</v>
      </c>
      <c r="D197" s="25" t="s">
        <v>362</v>
      </c>
      <c r="E197" s="143" t="s">
        <v>41</v>
      </c>
      <c r="F197" s="159">
        <v>2913</v>
      </c>
      <c r="G197" s="159">
        <v>0</v>
      </c>
      <c r="H197" s="186">
        <v>2023</v>
      </c>
      <c r="I197" s="106"/>
      <c r="J197" s="106"/>
      <c r="K197" s="106"/>
    </row>
    <row r="198" spans="1:11" s="79" customFormat="1" ht="15.6" customHeight="1" x14ac:dyDescent="0.3">
      <c r="A198" s="276" t="s">
        <v>364</v>
      </c>
      <c r="B198" s="277"/>
      <c r="C198" s="277"/>
      <c r="D198" s="278"/>
      <c r="E198" s="113" t="s">
        <v>15</v>
      </c>
      <c r="F198" s="114">
        <f>SUM(F199:F211)</f>
        <v>1177929.5</v>
      </c>
      <c r="G198" s="114">
        <f>SUM(G199:G211)</f>
        <v>1981234.53</v>
      </c>
      <c r="H198" s="166"/>
      <c r="I198" s="107"/>
      <c r="J198" s="107"/>
      <c r="K198" s="107"/>
    </row>
    <row r="199" spans="1:11" s="7" customFormat="1" ht="43.2" x14ac:dyDescent="0.3">
      <c r="A199" s="187" t="s">
        <v>18</v>
      </c>
      <c r="B199" s="45" t="s">
        <v>365</v>
      </c>
      <c r="C199" s="45" t="s">
        <v>366</v>
      </c>
      <c r="D199" s="25" t="s">
        <v>367</v>
      </c>
      <c r="E199" s="158" t="s">
        <v>44</v>
      </c>
      <c r="F199" s="126">
        <v>847278.5</v>
      </c>
      <c r="G199" s="161">
        <v>235032.4</v>
      </c>
      <c r="H199" s="185" t="s">
        <v>368</v>
      </c>
      <c r="I199" s="108"/>
      <c r="J199" s="108"/>
      <c r="K199" s="108"/>
    </row>
    <row r="200" spans="1:11" ht="46.2" customHeight="1" x14ac:dyDescent="0.3">
      <c r="A200" s="178" t="s">
        <v>25</v>
      </c>
      <c r="B200" s="140" t="s">
        <v>369</v>
      </c>
      <c r="C200" s="140" t="s">
        <v>366</v>
      </c>
      <c r="D200" s="116" t="s">
        <v>367</v>
      </c>
      <c r="E200" s="143" t="s">
        <v>41</v>
      </c>
      <c r="F200" s="118">
        <v>7600</v>
      </c>
      <c r="G200" s="159">
        <v>0</v>
      </c>
      <c r="H200" s="186">
        <v>2020</v>
      </c>
      <c r="I200" s="106"/>
      <c r="J200" s="106"/>
      <c r="K200" s="106"/>
    </row>
    <row r="201" spans="1:11" ht="30.6" customHeight="1" x14ac:dyDescent="0.3">
      <c r="A201" s="178" t="s">
        <v>27</v>
      </c>
      <c r="B201" s="140" t="s">
        <v>370</v>
      </c>
      <c r="C201" s="140" t="s">
        <v>366</v>
      </c>
      <c r="D201" s="116" t="s">
        <v>367</v>
      </c>
      <c r="E201" s="143" t="s">
        <v>59</v>
      </c>
      <c r="F201" s="118">
        <v>0</v>
      </c>
      <c r="G201" s="159">
        <v>530088.15</v>
      </c>
      <c r="H201" s="186" t="s">
        <v>53</v>
      </c>
      <c r="I201" s="106"/>
      <c r="J201" s="106"/>
      <c r="K201" s="106"/>
    </row>
    <row r="202" spans="1:11" ht="25.95" customHeight="1" x14ac:dyDescent="0.3">
      <c r="A202" s="178" t="s">
        <v>37</v>
      </c>
      <c r="B202" s="163" t="s">
        <v>371</v>
      </c>
      <c r="C202" s="140" t="s">
        <v>366</v>
      </c>
      <c r="D202" s="116" t="s">
        <v>367</v>
      </c>
      <c r="E202" s="143" t="s">
        <v>22</v>
      </c>
      <c r="F202" s="159">
        <v>127304</v>
      </c>
      <c r="G202" s="159">
        <v>155184</v>
      </c>
      <c r="H202" s="186" t="s">
        <v>53</v>
      </c>
      <c r="I202" s="106"/>
      <c r="J202" s="106"/>
      <c r="K202" s="106"/>
    </row>
    <row r="203" spans="1:11" ht="25.95" customHeight="1" x14ac:dyDescent="0.3">
      <c r="A203" s="178" t="s">
        <v>39</v>
      </c>
      <c r="B203" s="140" t="s">
        <v>372</v>
      </c>
      <c r="C203" s="140" t="s">
        <v>366</v>
      </c>
      <c r="D203" s="116" t="s">
        <v>367</v>
      </c>
      <c r="E203" s="143" t="s">
        <v>59</v>
      </c>
      <c r="F203" s="118">
        <v>0</v>
      </c>
      <c r="G203" s="159">
        <v>646803.09</v>
      </c>
      <c r="H203" s="186" t="s">
        <v>90</v>
      </c>
      <c r="I203" s="106"/>
      <c r="J203" s="106"/>
      <c r="K203" s="106"/>
    </row>
    <row r="204" spans="1:11" ht="34.950000000000003" customHeight="1" x14ac:dyDescent="0.3">
      <c r="A204" s="178" t="s">
        <v>42</v>
      </c>
      <c r="B204" s="140" t="s">
        <v>373</v>
      </c>
      <c r="C204" s="140" t="s">
        <v>366</v>
      </c>
      <c r="D204" s="116" t="s">
        <v>367</v>
      </c>
      <c r="E204" s="143" t="s">
        <v>59</v>
      </c>
      <c r="F204" s="159">
        <v>0</v>
      </c>
      <c r="G204" s="159">
        <v>86059</v>
      </c>
      <c r="H204" s="186">
        <v>2021</v>
      </c>
      <c r="I204" s="106"/>
      <c r="J204" s="106"/>
      <c r="K204" s="106"/>
    </row>
    <row r="205" spans="1:11" ht="31.2" customHeight="1" x14ac:dyDescent="0.3">
      <c r="A205" s="178" t="s">
        <v>45</v>
      </c>
      <c r="B205" s="140" t="s">
        <v>374</v>
      </c>
      <c r="C205" s="140" t="s">
        <v>366</v>
      </c>
      <c r="D205" s="116" t="s">
        <v>367</v>
      </c>
      <c r="E205" s="143" t="s">
        <v>59</v>
      </c>
      <c r="F205" s="159">
        <v>0</v>
      </c>
      <c r="G205" s="159">
        <v>54450</v>
      </c>
      <c r="H205" s="186">
        <v>2021</v>
      </c>
      <c r="I205" s="106"/>
      <c r="J205" s="106"/>
      <c r="K205" s="106"/>
    </row>
    <row r="206" spans="1:11" ht="31.2" customHeight="1" x14ac:dyDescent="0.3">
      <c r="A206" s="178" t="s">
        <v>86</v>
      </c>
      <c r="B206" s="140" t="s">
        <v>375</v>
      </c>
      <c r="C206" s="140" t="s">
        <v>366</v>
      </c>
      <c r="D206" s="116" t="s">
        <v>367</v>
      </c>
      <c r="E206" s="143" t="s">
        <v>59</v>
      </c>
      <c r="F206" s="159">
        <v>0</v>
      </c>
      <c r="G206" s="159">
        <v>59339</v>
      </c>
      <c r="H206" s="186">
        <v>2021</v>
      </c>
      <c r="I206" s="106"/>
      <c r="J206" s="106"/>
      <c r="K206" s="106"/>
    </row>
    <row r="207" spans="1:11" ht="34.200000000000003" customHeight="1" x14ac:dyDescent="0.3">
      <c r="A207" s="178" t="s">
        <v>88</v>
      </c>
      <c r="B207" s="140" t="s">
        <v>376</v>
      </c>
      <c r="C207" s="140" t="s">
        <v>366</v>
      </c>
      <c r="D207" s="116" t="s">
        <v>367</v>
      </c>
      <c r="E207" s="143" t="s">
        <v>59</v>
      </c>
      <c r="F207" s="159">
        <v>0</v>
      </c>
      <c r="G207" s="159">
        <v>22975.89</v>
      </c>
      <c r="H207" s="186" t="s">
        <v>90</v>
      </c>
      <c r="I207" s="106"/>
      <c r="J207" s="106"/>
      <c r="K207" s="106"/>
    </row>
    <row r="208" spans="1:11" ht="43.2" x14ac:dyDescent="0.3">
      <c r="A208" s="178" t="s">
        <v>91</v>
      </c>
      <c r="B208" s="140" t="s">
        <v>377</v>
      </c>
      <c r="C208" s="140" t="s">
        <v>366</v>
      </c>
      <c r="D208" s="116" t="s">
        <v>367</v>
      </c>
      <c r="E208" s="143" t="s">
        <v>41</v>
      </c>
      <c r="F208" s="159">
        <v>8955</v>
      </c>
      <c r="G208" s="159">
        <v>0</v>
      </c>
      <c r="H208" s="186">
        <v>2021</v>
      </c>
      <c r="I208" s="106"/>
      <c r="J208" s="106"/>
      <c r="K208" s="106"/>
    </row>
    <row r="209" spans="1:15" ht="28.8" x14ac:dyDescent="0.3">
      <c r="A209" s="178" t="s">
        <v>93</v>
      </c>
      <c r="B209" s="140" t="s">
        <v>369</v>
      </c>
      <c r="C209" s="140" t="s">
        <v>366</v>
      </c>
      <c r="D209" s="116" t="s">
        <v>367</v>
      </c>
      <c r="E209" s="143" t="s">
        <v>41</v>
      </c>
      <c r="F209" s="159">
        <v>5300</v>
      </c>
      <c r="G209" s="159">
        <v>0</v>
      </c>
      <c r="H209" s="186">
        <v>2022</v>
      </c>
      <c r="I209" s="106"/>
      <c r="J209" s="106"/>
      <c r="K209" s="106"/>
    </row>
    <row r="210" spans="1:15" ht="34.200000000000003" customHeight="1" x14ac:dyDescent="0.3">
      <c r="A210" s="178" t="s">
        <v>96</v>
      </c>
      <c r="B210" s="140" t="s">
        <v>378</v>
      </c>
      <c r="C210" s="140" t="s">
        <v>366</v>
      </c>
      <c r="D210" s="116" t="s">
        <v>367</v>
      </c>
      <c r="E210" s="143" t="s">
        <v>22</v>
      </c>
      <c r="F210" s="159">
        <v>173492</v>
      </c>
      <c r="G210" s="159">
        <v>191303</v>
      </c>
      <c r="H210" s="186" t="s">
        <v>23</v>
      </c>
      <c r="I210" s="106"/>
      <c r="J210" s="106"/>
      <c r="K210" s="106"/>
    </row>
    <row r="211" spans="1:15" ht="28.8" x14ac:dyDescent="0.3">
      <c r="A211" s="178" t="s">
        <v>100</v>
      </c>
      <c r="B211" s="140" t="s">
        <v>369</v>
      </c>
      <c r="C211" s="140" t="s">
        <v>366</v>
      </c>
      <c r="D211" s="116" t="s">
        <v>367</v>
      </c>
      <c r="E211" s="143" t="s">
        <v>41</v>
      </c>
      <c r="F211" s="159">
        <v>8000</v>
      </c>
      <c r="G211" s="159">
        <v>0</v>
      </c>
      <c r="H211" s="186">
        <v>2023</v>
      </c>
      <c r="I211" s="106"/>
      <c r="J211" s="106"/>
      <c r="K211" s="106"/>
    </row>
    <row r="212" spans="1:15" s="79" customFormat="1" ht="15.6" customHeight="1" x14ac:dyDescent="0.3">
      <c r="A212" s="276" t="s">
        <v>379</v>
      </c>
      <c r="B212" s="277"/>
      <c r="C212" s="277"/>
      <c r="D212" s="278"/>
      <c r="E212" s="113" t="s">
        <v>15</v>
      </c>
      <c r="F212" s="114">
        <f>SUM(F213:F217)</f>
        <v>20013</v>
      </c>
      <c r="G212" s="114">
        <f>SUM(G213:G217)</f>
        <v>63539</v>
      </c>
      <c r="H212" s="166"/>
      <c r="I212" s="107"/>
      <c r="J212" s="107"/>
      <c r="K212" s="107"/>
    </row>
    <row r="213" spans="1:15" ht="63.6" customHeight="1" x14ac:dyDescent="0.3">
      <c r="A213" s="167" t="s">
        <v>380</v>
      </c>
      <c r="B213" s="140" t="s">
        <v>381</v>
      </c>
      <c r="C213" s="140" t="s">
        <v>382</v>
      </c>
      <c r="D213" s="116" t="s">
        <v>383</v>
      </c>
      <c r="E213" s="143" t="s">
        <v>41</v>
      </c>
      <c r="F213" s="159">
        <v>5969</v>
      </c>
      <c r="G213" s="159">
        <v>0</v>
      </c>
      <c r="H213" s="186">
        <v>2020</v>
      </c>
      <c r="I213" s="106"/>
      <c r="J213" s="106"/>
      <c r="K213" s="106"/>
    </row>
    <row r="214" spans="1:15" ht="43.2" x14ac:dyDescent="0.3">
      <c r="A214" s="178" t="s">
        <v>25</v>
      </c>
      <c r="B214" s="163" t="s">
        <v>384</v>
      </c>
      <c r="C214" s="140" t="s">
        <v>382</v>
      </c>
      <c r="D214" s="116" t="s">
        <v>383</v>
      </c>
      <c r="E214" s="143" t="s">
        <v>59</v>
      </c>
      <c r="F214" s="159">
        <v>0</v>
      </c>
      <c r="G214" s="159">
        <v>63539</v>
      </c>
      <c r="H214" s="186">
        <v>2021</v>
      </c>
      <c r="I214" s="106"/>
      <c r="J214" s="106"/>
      <c r="K214" s="106"/>
    </row>
    <row r="215" spans="1:15" ht="43.2" x14ac:dyDescent="0.3">
      <c r="A215" s="178" t="s">
        <v>27</v>
      </c>
      <c r="B215" s="140" t="s">
        <v>385</v>
      </c>
      <c r="C215" s="140" t="s">
        <v>382</v>
      </c>
      <c r="D215" s="116" t="s">
        <v>383</v>
      </c>
      <c r="E215" s="143" t="s">
        <v>41</v>
      </c>
      <c r="F215" s="159">
        <v>4744</v>
      </c>
      <c r="G215" s="159">
        <v>0</v>
      </c>
      <c r="H215" s="186">
        <v>2021</v>
      </c>
      <c r="I215" s="106"/>
      <c r="J215" s="106"/>
      <c r="K215" s="106"/>
    </row>
    <row r="216" spans="1:15" ht="57.6" x14ac:dyDescent="0.3">
      <c r="A216" s="178" t="s">
        <v>37</v>
      </c>
      <c r="B216" s="140" t="s">
        <v>386</v>
      </c>
      <c r="C216" s="140" t="s">
        <v>382</v>
      </c>
      <c r="D216" s="116" t="s">
        <v>383</v>
      </c>
      <c r="E216" s="143" t="s">
        <v>41</v>
      </c>
      <c r="F216" s="159">
        <v>4300</v>
      </c>
      <c r="G216" s="159">
        <v>0</v>
      </c>
      <c r="H216" s="186">
        <v>2022</v>
      </c>
      <c r="I216" s="106"/>
      <c r="J216" s="106"/>
      <c r="K216" s="106"/>
    </row>
    <row r="217" spans="1:15" ht="43.8" thickBot="1" x14ac:dyDescent="0.35">
      <c r="A217" s="195" t="s">
        <v>39</v>
      </c>
      <c r="B217" s="206" t="s">
        <v>387</v>
      </c>
      <c r="C217" s="206" t="s">
        <v>382</v>
      </c>
      <c r="D217" s="196" t="s">
        <v>383</v>
      </c>
      <c r="E217" s="197" t="s">
        <v>41</v>
      </c>
      <c r="F217" s="198">
        <v>5000</v>
      </c>
      <c r="G217" s="198">
        <v>0</v>
      </c>
      <c r="H217" s="199">
        <v>2023</v>
      </c>
      <c r="I217" s="106"/>
      <c r="J217" s="106"/>
      <c r="K217" s="106"/>
    </row>
    <row r="218" spans="1:15" s="110" customFormat="1" ht="15.75" customHeight="1" x14ac:dyDescent="0.3">
      <c r="A218" s="307" t="s">
        <v>388</v>
      </c>
      <c r="B218" s="308"/>
      <c r="C218" s="308"/>
      <c r="D218" s="308"/>
      <c r="E218" s="190" t="s">
        <v>15</v>
      </c>
      <c r="F218" s="190">
        <f>F219+F222+F225</f>
        <v>164381.12</v>
      </c>
      <c r="G218" s="190">
        <f>G219+G222+G225</f>
        <v>2222.02</v>
      </c>
      <c r="H218" s="191"/>
      <c r="I218" s="109"/>
      <c r="J218" s="109"/>
      <c r="K218" s="109"/>
      <c r="L218" s="109"/>
      <c r="M218" s="109"/>
      <c r="N218" s="109"/>
      <c r="O218" s="109"/>
    </row>
    <row r="219" spans="1:15" s="79" customFormat="1" x14ac:dyDescent="0.3">
      <c r="A219" s="276" t="s">
        <v>169</v>
      </c>
      <c r="B219" s="277"/>
      <c r="C219" s="277"/>
      <c r="D219" s="278"/>
      <c r="E219" s="114" t="s">
        <v>15</v>
      </c>
      <c r="F219" s="114">
        <f>SUM(F220:F221)</f>
        <v>60292</v>
      </c>
      <c r="G219" s="114">
        <f>SUM(G220:G221)</f>
        <v>0</v>
      </c>
      <c r="H219" s="166"/>
      <c r="J219" s="79">
        <v>1</v>
      </c>
    </row>
    <row r="220" spans="1:15" ht="28.8" x14ac:dyDescent="0.3">
      <c r="A220" s="167" t="s">
        <v>18</v>
      </c>
      <c r="B220" s="45" t="s">
        <v>389</v>
      </c>
      <c r="C220" s="140" t="s">
        <v>169</v>
      </c>
      <c r="D220" s="164" t="s">
        <v>390</v>
      </c>
      <c r="E220" s="115" t="s">
        <v>41</v>
      </c>
      <c r="F220" s="118">
        <v>30146</v>
      </c>
      <c r="G220" s="118">
        <v>0</v>
      </c>
      <c r="H220" s="168">
        <v>2022</v>
      </c>
      <c r="J220" s="74">
        <v>1</v>
      </c>
    </row>
    <row r="221" spans="1:15" ht="28.8" x14ac:dyDescent="0.3">
      <c r="A221" s="178" t="s">
        <v>25</v>
      </c>
      <c r="B221" s="132" t="s">
        <v>389</v>
      </c>
      <c r="C221" s="140" t="s">
        <v>169</v>
      </c>
      <c r="D221" s="164" t="s">
        <v>390</v>
      </c>
      <c r="E221" s="115" t="s">
        <v>41</v>
      </c>
      <c r="F221" s="118">
        <v>30146</v>
      </c>
      <c r="G221" s="118">
        <v>0</v>
      </c>
      <c r="H221" s="168">
        <v>2023</v>
      </c>
      <c r="I221" s="74">
        <v>100</v>
      </c>
      <c r="J221" s="74" t="e">
        <f>#REF!*100/#REF!</f>
        <v>#REF!</v>
      </c>
    </row>
    <row r="222" spans="1:15" s="79" customFormat="1" x14ac:dyDescent="0.3">
      <c r="A222" s="298" t="s">
        <v>341</v>
      </c>
      <c r="B222" s="299"/>
      <c r="C222" s="299"/>
      <c r="D222" s="300"/>
      <c r="E222" s="114" t="s">
        <v>15</v>
      </c>
      <c r="F222" s="114">
        <f>SUM(F223:F224)</f>
        <v>42999.979999999996</v>
      </c>
      <c r="G222" s="114">
        <f>SUM(G223:G224)</f>
        <v>2222.02</v>
      </c>
      <c r="H222" s="166"/>
    </row>
    <row r="223" spans="1:15" s="7" customFormat="1" ht="43.2" x14ac:dyDescent="0.3">
      <c r="A223" s="187" t="s">
        <v>18</v>
      </c>
      <c r="B223" s="141" t="s">
        <v>391</v>
      </c>
      <c r="C223" s="45" t="s">
        <v>392</v>
      </c>
      <c r="D223" s="25"/>
      <c r="E223" s="124" t="s">
        <v>393</v>
      </c>
      <c r="F223" s="126">
        <v>25000</v>
      </c>
      <c r="G223" s="126">
        <v>0</v>
      </c>
      <c r="H223" s="171" t="s">
        <v>270</v>
      </c>
      <c r="J223" s="7">
        <v>1</v>
      </c>
    </row>
    <row r="224" spans="1:15" ht="72" x14ac:dyDescent="0.3">
      <c r="A224" s="178" t="s">
        <v>25</v>
      </c>
      <c r="B224" s="116" t="s">
        <v>394</v>
      </c>
      <c r="C224" s="140" t="s">
        <v>341</v>
      </c>
      <c r="D224" s="116" t="s">
        <v>395</v>
      </c>
      <c r="E224" s="115" t="s">
        <v>180</v>
      </c>
      <c r="F224" s="118">
        <v>17999.98</v>
      </c>
      <c r="G224" s="118">
        <v>2222.02</v>
      </c>
      <c r="H224" s="168" t="s">
        <v>23</v>
      </c>
    </row>
    <row r="225" spans="1:14" s="79" customFormat="1" ht="15.75" customHeight="1" x14ac:dyDescent="0.3">
      <c r="A225" s="301" t="s">
        <v>14</v>
      </c>
      <c r="B225" s="302"/>
      <c r="C225" s="302"/>
      <c r="D225" s="303"/>
      <c r="E225" s="114" t="s">
        <v>15</v>
      </c>
      <c r="F225" s="114">
        <f>SUM(F226:F227)</f>
        <v>61089.14</v>
      </c>
      <c r="G225" s="114">
        <f>SUM(G226:G227)</f>
        <v>0</v>
      </c>
      <c r="H225" s="166"/>
    </row>
    <row r="226" spans="1:14" ht="43.2" x14ac:dyDescent="0.3">
      <c r="A226" s="167" t="s">
        <v>18</v>
      </c>
      <c r="B226" s="116" t="s">
        <v>396</v>
      </c>
      <c r="C226" s="138" t="s">
        <v>14</v>
      </c>
      <c r="D226" s="116" t="s">
        <v>397</v>
      </c>
      <c r="E226" s="115" t="s">
        <v>41</v>
      </c>
      <c r="F226" s="118">
        <v>27689.14</v>
      </c>
      <c r="G226" s="118">
        <v>0</v>
      </c>
      <c r="H226" s="168">
        <v>2022</v>
      </c>
      <c r="I226" s="74">
        <v>1</v>
      </c>
      <c r="J226" s="74">
        <v>1</v>
      </c>
      <c r="N226" s="85" t="s">
        <v>398</v>
      </c>
    </row>
    <row r="227" spans="1:14" ht="43.8" thickBot="1" x14ac:dyDescent="0.35">
      <c r="A227" s="200" t="s">
        <v>25</v>
      </c>
      <c r="B227" s="201" t="s">
        <v>396</v>
      </c>
      <c r="C227" s="224" t="s">
        <v>14</v>
      </c>
      <c r="D227" s="201" t="s">
        <v>397</v>
      </c>
      <c r="E227" s="202" t="s">
        <v>41</v>
      </c>
      <c r="F227" s="203">
        <v>33400</v>
      </c>
      <c r="G227" s="203">
        <v>0</v>
      </c>
      <c r="H227" s="204">
        <v>2023</v>
      </c>
      <c r="N227" s="85"/>
    </row>
    <row r="228" spans="1:14" ht="24" customHeight="1" thickBot="1" x14ac:dyDescent="0.35">
      <c r="A228" s="295" t="s">
        <v>399</v>
      </c>
      <c r="B228" s="296"/>
      <c r="C228" s="296"/>
      <c r="D228" s="297"/>
      <c r="E228" s="241"/>
      <c r="F228" s="243">
        <f>F2+F26+F40+F52+F71+F101+F123+F143+F156+F166+F179+F218</f>
        <v>27244434.23</v>
      </c>
      <c r="G228" s="243">
        <f>G2+G26+G40+G52+G71+G101+G123+G143+G156+G166+G179+G218</f>
        <v>17847056.059999999</v>
      </c>
      <c r="H228" s="242"/>
    </row>
    <row r="229" spans="1:14" ht="27.6" customHeight="1" thickBot="1" x14ac:dyDescent="0.35">
      <c r="B229" s="248"/>
      <c r="D229" s="88"/>
      <c r="E229" s="111"/>
      <c r="F229" s="290">
        <f>F228+G228</f>
        <v>45091490.289999999</v>
      </c>
      <c r="G229" s="291"/>
      <c r="H229" s="112"/>
    </row>
  </sheetData>
  <mergeCells count="34">
    <mergeCell ref="F229:G229"/>
    <mergeCell ref="A3:D3"/>
    <mergeCell ref="A7:D7"/>
    <mergeCell ref="A15:D15"/>
    <mergeCell ref="A18:D18"/>
    <mergeCell ref="A21:D21"/>
    <mergeCell ref="A228:D228"/>
    <mergeCell ref="A222:D222"/>
    <mergeCell ref="A225:D225"/>
    <mergeCell ref="A102:D102"/>
    <mergeCell ref="A113:D113"/>
    <mergeCell ref="A97:D97"/>
    <mergeCell ref="A76:D76"/>
    <mergeCell ref="A218:D218"/>
    <mergeCell ref="A180:D180"/>
    <mergeCell ref="B188:D188"/>
    <mergeCell ref="A2:D2"/>
    <mergeCell ref="A26:D26"/>
    <mergeCell ref="A40:D40"/>
    <mergeCell ref="A52:D52"/>
    <mergeCell ref="A71:D71"/>
    <mergeCell ref="A41:D41"/>
    <mergeCell ref="A44:D44"/>
    <mergeCell ref="A47:D47"/>
    <mergeCell ref="A49:D49"/>
    <mergeCell ref="A198:D198"/>
    <mergeCell ref="A212:D212"/>
    <mergeCell ref="A219:D219"/>
    <mergeCell ref="A101:D101"/>
    <mergeCell ref="A123:D123"/>
    <mergeCell ref="A143:D143"/>
    <mergeCell ref="A156:D156"/>
    <mergeCell ref="A166:D166"/>
    <mergeCell ref="A179:D179"/>
  </mergeCells>
  <hyperlinks>
    <hyperlink ref="N226" r:id="rId1" xr:uid="{9C3E7DF7-FB61-41F7-958C-B0C6034188BA}"/>
    <hyperlink ref="N9" r:id="rId2" display="https://www.nica.lv/mda/fmg/PROJEKTI/Publicit%C4%81te_6TM.pdf" xr:uid="{EDB23AA0-9D46-42A4-9BA8-44176194B398}"/>
    <hyperlink ref="N10" r:id="rId3" display="https://www.nica.lv/mda/fmg/PROJEKTI/Publicit%C4%81te_6TM.pdf" xr:uid="{B2E23883-02A6-4378-9EFE-3DB1F226D2B3}"/>
    <hyperlink ref="N11" r:id="rId4" display="https://www.nica.lv/mda/fmg/PROJEKTI/Publicit%C4%81te_6TM.pdf" xr:uid="{DF0A7A63-10D6-488D-B768-7DFD4A617FDB}"/>
    <hyperlink ref="N12" r:id="rId5" display="https://www.nica.lv/mda/fmg/PROJEKTI/Publicit%C4%81te_6TM.pdf" xr:uid="{0296B512-ED6D-475B-B557-204B9488E874}"/>
    <hyperlink ref="N13" r:id="rId6" display="https://www.nica.lv/mda/fmg/PROJEKTI/Publicit%C4%81te_6TM.pdf" xr:uid="{0235CBDD-85A2-4970-B303-AC840388AD6D}"/>
    <hyperlink ref="N14" r:id="rId7" display="https://www.nica.lv/mda/fmg/PROJEKTI/Publicit%C4%81te_6TM.pdf" xr:uid="{2DB5EF2E-3695-446D-9400-514D600DD15D}"/>
    <hyperlink ref="N25" r:id="rId8" xr:uid="{2F42FB1E-D752-4F52-9889-946A9014539C}"/>
    <hyperlink ref="N23" r:id="rId9" xr:uid="{324D920D-EDD4-47FC-A998-6B0EC0C37E23}"/>
    <hyperlink ref="N24" r:id="rId10" xr:uid="{2E8A7E34-1D69-47ED-A9F2-AC04ADF42223}"/>
  </hyperlinks>
  <pageMargins left="0.70866141732283472" right="0.70866141732283472" top="0.74803149606299213" bottom="0.74803149606299213" header="0.31496062992125984" footer="0.31496062992125984"/>
  <pageSetup paperSize="9" scale="52" fitToHeight="0" orientation="portrait" verticalDpi="4294967295" r:id="rId11"/>
  <headerFooter>
    <oddHeader>&amp;C
Investīcijas un projekti piekrastē 2016. - 2019. gadā &amp;R3.pielikums</oddHeader>
    <oddFooter>Page &amp;P of &amp;N</oddFooter>
  </headerFooter>
  <legacyDrawing r:id="rId1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212"/>
  <sheetViews>
    <sheetView tabSelected="1" zoomScaleNormal="100" workbookViewId="0">
      <pane ySplit="1" topLeftCell="A120" activePane="bottomLeft" state="frozen"/>
      <selection pane="bottomLeft" activeCell="B122" sqref="B122"/>
    </sheetView>
  </sheetViews>
  <sheetFormatPr defaultColWidth="9.109375" defaultRowHeight="14.4" x14ac:dyDescent="0.3"/>
  <cols>
    <col min="1" max="1" width="8.88671875" style="38" customWidth="1"/>
    <col min="2" max="2" width="40.109375" style="11" customWidth="1"/>
    <col min="3" max="3" width="19.33203125" style="46" customWidth="1"/>
    <col min="4" max="4" width="17" style="46" customWidth="1"/>
    <col min="5" max="5" width="17" style="38" customWidth="1"/>
    <col min="6" max="6" width="16.44140625" style="51" customWidth="1"/>
    <col min="7" max="7" width="18.109375" style="51" customWidth="1"/>
    <col min="8" max="8" width="11.33203125" style="38" customWidth="1"/>
    <col min="9" max="9" width="7.6640625" style="5" hidden="1" customWidth="1"/>
    <col min="10" max="10" width="7.5546875" style="5" hidden="1" customWidth="1"/>
    <col min="11" max="11" width="13.33203125" style="5" hidden="1" customWidth="1"/>
    <col min="12" max="13" width="13" style="5" hidden="1" customWidth="1"/>
    <col min="14" max="14" width="12.109375" style="5" hidden="1" customWidth="1"/>
    <col min="15" max="15" width="56" style="5" hidden="1" customWidth="1"/>
    <col min="16" max="16384" width="9.109375" style="5"/>
  </cols>
  <sheetData>
    <row r="1" spans="1:16" ht="41.4" x14ac:dyDescent="0.3">
      <c r="A1" s="68" t="s">
        <v>0</v>
      </c>
      <c r="B1" s="69" t="s">
        <v>1</v>
      </c>
      <c r="C1" s="70" t="s">
        <v>400</v>
      </c>
      <c r="D1" s="70" t="s">
        <v>3</v>
      </c>
      <c r="E1" s="69" t="s">
        <v>4</v>
      </c>
      <c r="F1" s="71" t="s">
        <v>5</v>
      </c>
      <c r="G1" s="71" t="s">
        <v>6</v>
      </c>
      <c r="H1" s="260" t="s">
        <v>7</v>
      </c>
      <c r="I1" s="2" t="s">
        <v>8</v>
      </c>
      <c r="J1" s="3" t="s">
        <v>9</v>
      </c>
      <c r="K1" s="4" t="s">
        <v>10</v>
      </c>
      <c r="L1" s="14" t="s">
        <v>11</v>
      </c>
      <c r="M1" s="14" t="s">
        <v>12</v>
      </c>
      <c r="N1" s="15" t="s">
        <v>13</v>
      </c>
      <c r="O1" s="15"/>
      <c r="P1" s="15"/>
    </row>
    <row r="2" spans="1:16" ht="15.6" x14ac:dyDescent="0.3">
      <c r="A2" s="313" t="s">
        <v>401</v>
      </c>
      <c r="B2" s="314"/>
      <c r="C2" s="314"/>
      <c r="D2" s="314"/>
      <c r="E2" s="314"/>
      <c r="F2" s="314"/>
      <c r="G2" s="314"/>
      <c r="H2" s="315"/>
      <c r="I2" s="16" t="s">
        <v>17</v>
      </c>
      <c r="J2" s="16" t="s">
        <v>17</v>
      </c>
      <c r="K2" s="16"/>
    </row>
    <row r="3" spans="1:16" ht="14.4" customHeight="1" x14ac:dyDescent="0.3">
      <c r="A3" s="310" t="s">
        <v>402</v>
      </c>
      <c r="B3" s="311"/>
      <c r="C3" s="312"/>
      <c r="D3" s="44"/>
      <c r="E3" s="254" t="s">
        <v>15</v>
      </c>
      <c r="F3" s="48">
        <f>SUBTOTAL(9,F4:F7)</f>
        <v>281594.28999999998</v>
      </c>
      <c r="G3" s="48">
        <f>SUBTOTAL(9,G4:G7)</f>
        <v>6336.06</v>
      </c>
      <c r="H3" s="261"/>
      <c r="I3" s="17"/>
      <c r="J3" s="17"/>
      <c r="K3" s="17"/>
    </row>
    <row r="4" spans="1:16" ht="69" x14ac:dyDescent="0.3">
      <c r="A4" s="55" t="s">
        <v>18</v>
      </c>
      <c r="B4" s="1" t="s">
        <v>403</v>
      </c>
      <c r="C4" s="10" t="s">
        <v>401</v>
      </c>
      <c r="D4" s="10" t="s">
        <v>21</v>
      </c>
      <c r="E4" s="246" t="s">
        <v>22</v>
      </c>
      <c r="F4" s="42">
        <v>38898.5</v>
      </c>
      <c r="G4" s="42">
        <v>6336.06</v>
      </c>
      <c r="H4" s="262">
        <v>2018</v>
      </c>
      <c r="I4" s="5">
        <v>1</v>
      </c>
      <c r="J4" s="5">
        <v>1</v>
      </c>
      <c r="N4" s="13" t="s">
        <v>398</v>
      </c>
    </row>
    <row r="5" spans="1:16" ht="82.8" x14ac:dyDescent="0.3">
      <c r="A5" s="55" t="s">
        <v>25</v>
      </c>
      <c r="B5" s="1" t="s">
        <v>404</v>
      </c>
      <c r="C5" s="10" t="s">
        <v>401</v>
      </c>
      <c r="D5" s="10" t="s">
        <v>405</v>
      </c>
      <c r="E5" s="246" t="s">
        <v>406</v>
      </c>
      <c r="F5" s="42">
        <v>7961.67</v>
      </c>
      <c r="G5" s="42">
        <v>0</v>
      </c>
      <c r="H5" s="262">
        <v>2018</v>
      </c>
      <c r="J5" s="5">
        <v>1</v>
      </c>
      <c r="N5" s="5" t="s">
        <v>24</v>
      </c>
    </row>
    <row r="6" spans="1:16" ht="124.2" x14ac:dyDescent="0.3">
      <c r="A6" s="55" t="s">
        <v>27</v>
      </c>
      <c r="B6" s="1" t="s">
        <v>407</v>
      </c>
      <c r="C6" s="10" t="s">
        <v>401</v>
      </c>
      <c r="D6" s="10" t="s">
        <v>21</v>
      </c>
      <c r="E6" s="246" t="s">
        <v>41</v>
      </c>
      <c r="F6" s="42">
        <v>8023</v>
      </c>
      <c r="G6" s="42">
        <v>0</v>
      </c>
      <c r="H6" s="262">
        <v>2019</v>
      </c>
      <c r="J6" s="5">
        <v>1</v>
      </c>
      <c r="N6" s="7" t="s">
        <v>121</v>
      </c>
    </row>
    <row r="7" spans="1:16" ht="41.4" x14ac:dyDescent="0.3">
      <c r="A7" s="62" t="s">
        <v>37</v>
      </c>
      <c r="B7" s="63" t="s">
        <v>408</v>
      </c>
      <c r="C7" s="64" t="s">
        <v>401</v>
      </c>
      <c r="D7" s="64" t="s">
        <v>21</v>
      </c>
      <c r="E7" s="255" t="s">
        <v>22</v>
      </c>
      <c r="F7" s="65">
        <v>226711.12</v>
      </c>
      <c r="G7" s="65" t="s">
        <v>409</v>
      </c>
      <c r="H7" s="263">
        <v>2019</v>
      </c>
      <c r="I7" s="5">
        <v>1</v>
      </c>
      <c r="J7" s="5">
        <v>1</v>
      </c>
      <c r="L7" s="5">
        <v>1</v>
      </c>
      <c r="N7" s="13" t="s">
        <v>410</v>
      </c>
    </row>
    <row r="8" spans="1:16" ht="15.6" x14ac:dyDescent="0.3">
      <c r="A8" s="313" t="s">
        <v>411</v>
      </c>
      <c r="B8" s="314"/>
      <c r="C8" s="314"/>
      <c r="D8" s="314"/>
      <c r="E8" s="314"/>
      <c r="F8" s="314"/>
      <c r="G8" s="314"/>
      <c r="H8" s="315"/>
      <c r="I8" s="16" t="s">
        <v>412</v>
      </c>
      <c r="J8" s="16" t="s">
        <v>412</v>
      </c>
      <c r="K8" s="16"/>
    </row>
    <row r="9" spans="1:16" ht="14.4" customHeight="1" x14ac:dyDescent="0.3">
      <c r="A9" s="310" t="s">
        <v>413</v>
      </c>
      <c r="B9" s="311"/>
      <c r="C9" s="312"/>
      <c r="D9" s="44"/>
      <c r="E9" s="254" t="s">
        <v>15</v>
      </c>
      <c r="F9" s="48">
        <f>SUBTOTAL(9,F10:F14)</f>
        <v>823295.28</v>
      </c>
      <c r="G9" s="48">
        <f>SUBTOTAL(9,G10:G14)</f>
        <v>152926.78999999998</v>
      </c>
      <c r="H9" s="261"/>
    </row>
    <row r="10" spans="1:16" ht="248.4" x14ac:dyDescent="0.3">
      <c r="A10" s="56" t="s">
        <v>18</v>
      </c>
      <c r="B10" s="1" t="s">
        <v>414</v>
      </c>
      <c r="C10" s="10" t="s">
        <v>411</v>
      </c>
      <c r="D10" s="10" t="s">
        <v>415</v>
      </c>
      <c r="E10" s="246" t="s">
        <v>41</v>
      </c>
      <c r="F10" s="42">
        <v>7796</v>
      </c>
      <c r="G10" s="42">
        <v>129</v>
      </c>
      <c r="H10" s="262">
        <v>2018</v>
      </c>
      <c r="J10" s="5">
        <v>1</v>
      </c>
      <c r="N10" s="5" t="s">
        <v>24</v>
      </c>
    </row>
    <row r="11" spans="1:16" ht="27.6" x14ac:dyDescent="0.3">
      <c r="A11" s="55" t="s">
        <v>25</v>
      </c>
      <c r="B11" s="1" t="s">
        <v>416</v>
      </c>
      <c r="C11" s="10" t="s">
        <v>411</v>
      </c>
      <c r="D11" s="10" t="s">
        <v>32</v>
      </c>
      <c r="E11" s="246" t="s">
        <v>417</v>
      </c>
      <c r="F11" s="42">
        <v>180364.99</v>
      </c>
      <c r="G11" s="42">
        <v>29061.82</v>
      </c>
      <c r="H11" s="262">
        <v>2019</v>
      </c>
      <c r="J11" s="5">
        <v>1</v>
      </c>
      <c r="L11" s="5">
        <v>1</v>
      </c>
      <c r="N11" s="13" t="s">
        <v>34</v>
      </c>
      <c r="O11" s="18"/>
    </row>
    <row r="12" spans="1:16" ht="27.6" x14ac:dyDescent="0.3">
      <c r="A12" s="55" t="s">
        <v>27</v>
      </c>
      <c r="B12" s="1" t="s">
        <v>418</v>
      </c>
      <c r="C12" s="10" t="s">
        <v>411</v>
      </c>
      <c r="D12" s="10" t="s">
        <v>32</v>
      </c>
      <c r="E12" s="246" t="s">
        <v>180</v>
      </c>
      <c r="F12" s="42">
        <v>587338.29</v>
      </c>
      <c r="G12" s="42">
        <v>93735.969999999972</v>
      </c>
      <c r="H12" s="262">
        <v>2019</v>
      </c>
      <c r="J12" s="5">
        <v>1</v>
      </c>
      <c r="N12" s="13" t="s">
        <v>419</v>
      </c>
      <c r="O12" s="18"/>
    </row>
    <row r="13" spans="1:16" ht="110.4" x14ac:dyDescent="0.3">
      <c r="A13" s="55" t="s">
        <v>37</v>
      </c>
      <c r="B13" s="1" t="s">
        <v>420</v>
      </c>
      <c r="C13" s="10" t="s">
        <v>411</v>
      </c>
      <c r="D13" s="10" t="s">
        <v>421</v>
      </c>
      <c r="E13" s="246" t="s">
        <v>41</v>
      </c>
      <c r="F13" s="42">
        <v>40000</v>
      </c>
      <c r="G13" s="42">
        <v>30000</v>
      </c>
      <c r="H13" s="262">
        <v>2019</v>
      </c>
      <c r="J13" s="5">
        <v>1</v>
      </c>
      <c r="N13" s="13" t="s">
        <v>422</v>
      </c>
    </row>
    <row r="14" spans="1:16" ht="110.4" x14ac:dyDescent="0.3">
      <c r="A14" s="62" t="s">
        <v>39</v>
      </c>
      <c r="B14" s="63" t="s">
        <v>423</v>
      </c>
      <c r="C14" s="64" t="s">
        <v>411</v>
      </c>
      <c r="D14" s="64" t="s">
        <v>421</v>
      </c>
      <c r="E14" s="255" t="s">
        <v>41</v>
      </c>
      <c r="F14" s="65">
        <v>7796</v>
      </c>
      <c r="G14" s="65">
        <v>0</v>
      </c>
      <c r="H14" s="263">
        <v>2019</v>
      </c>
      <c r="J14" s="5">
        <v>1</v>
      </c>
      <c r="N14" s="5" t="s">
        <v>121</v>
      </c>
    </row>
    <row r="15" spans="1:16" ht="15.6" x14ac:dyDescent="0.3">
      <c r="A15" s="313" t="s">
        <v>424</v>
      </c>
      <c r="B15" s="314"/>
      <c r="C15" s="314"/>
      <c r="D15" s="314"/>
      <c r="E15" s="314"/>
      <c r="F15" s="314"/>
      <c r="G15" s="314"/>
      <c r="H15" s="315"/>
      <c r="I15" s="16" t="s">
        <v>48</v>
      </c>
      <c r="J15" s="16" t="s">
        <v>48</v>
      </c>
      <c r="K15" s="16"/>
    </row>
    <row r="16" spans="1:16" ht="14.4" customHeight="1" x14ac:dyDescent="0.3">
      <c r="A16" s="310" t="s">
        <v>425</v>
      </c>
      <c r="B16" s="311"/>
      <c r="C16" s="312"/>
      <c r="D16" s="44"/>
      <c r="E16" s="254" t="s">
        <v>15</v>
      </c>
      <c r="F16" s="48">
        <f>SUBTOTAL(9,F17:F26)</f>
        <v>297354.82</v>
      </c>
      <c r="G16" s="48">
        <f>SUBTOTAL(9,G17:G26)</f>
        <v>402236.26</v>
      </c>
      <c r="H16" s="261"/>
    </row>
    <row r="17" spans="1:14" ht="55.2" x14ac:dyDescent="0.3">
      <c r="A17" s="56" t="s">
        <v>426</v>
      </c>
      <c r="B17" s="1" t="s">
        <v>427</v>
      </c>
      <c r="C17" s="10" t="s">
        <v>424</v>
      </c>
      <c r="D17" s="10" t="s">
        <v>72</v>
      </c>
      <c r="E17" s="246" t="s">
        <v>228</v>
      </c>
      <c r="F17" s="42">
        <v>124424</v>
      </c>
      <c r="G17" s="42">
        <v>0</v>
      </c>
      <c r="H17" s="262">
        <v>2017</v>
      </c>
      <c r="J17" s="5">
        <v>1</v>
      </c>
    </row>
    <row r="18" spans="1:14" ht="55.2" x14ac:dyDescent="0.3">
      <c r="A18" s="56" t="s">
        <v>428</v>
      </c>
      <c r="B18" s="1" t="s">
        <v>429</v>
      </c>
      <c r="C18" s="10" t="s">
        <v>424</v>
      </c>
      <c r="D18" s="10" t="s">
        <v>72</v>
      </c>
      <c r="E18" s="246" t="s">
        <v>430</v>
      </c>
      <c r="F18" s="42">
        <v>0</v>
      </c>
      <c r="G18" s="42">
        <v>6139</v>
      </c>
      <c r="H18" s="262">
        <v>2017</v>
      </c>
      <c r="J18" s="5">
        <v>1</v>
      </c>
    </row>
    <row r="19" spans="1:14" ht="55.2" x14ac:dyDescent="0.3">
      <c r="A19" s="56" t="s">
        <v>431</v>
      </c>
      <c r="B19" s="1" t="s">
        <v>432</v>
      </c>
      <c r="C19" s="10" t="s">
        <v>424</v>
      </c>
      <c r="D19" s="10" t="s">
        <v>72</v>
      </c>
      <c r="E19" s="246" t="s">
        <v>430</v>
      </c>
      <c r="F19" s="42">
        <v>0</v>
      </c>
      <c r="G19" s="42">
        <v>5000</v>
      </c>
      <c r="H19" s="262">
        <v>2017</v>
      </c>
      <c r="J19" s="5">
        <v>1</v>
      </c>
    </row>
    <row r="20" spans="1:14" ht="82.8" x14ac:dyDescent="0.3">
      <c r="A20" s="56" t="s">
        <v>433</v>
      </c>
      <c r="B20" s="1" t="s">
        <v>434</v>
      </c>
      <c r="C20" s="10" t="s">
        <v>424</v>
      </c>
      <c r="D20" s="10" t="s">
        <v>72</v>
      </c>
      <c r="E20" s="246" t="s">
        <v>41</v>
      </c>
      <c r="F20" s="42">
        <v>6053.71</v>
      </c>
      <c r="G20" s="42">
        <v>0</v>
      </c>
      <c r="H20" s="262">
        <v>2018</v>
      </c>
      <c r="J20" s="5">
        <v>1</v>
      </c>
      <c r="L20" s="19">
        <v>1</v>
      </c>
      <c r="N20" s="5" t="s">
        <v>24</v>
      </c>
    </row>
    <row r="21" spans="1:14" ht="55.2" x14ac:dyDescent="0.3">
      <c r="A21" s="56" t="s">
        <v>435</v>
      </c>
      <c r="B21" s="1" t="s">
        <v>436</v>
      </c>
      <c r="C21" s="10" t="s">
        <v>424</v>
      </c>
      <c r="D21" s="10" t="s">
        <v>72</v>
      </c>
      <c r="E21" s="246" t="s">
        <v>41</v>
      </c>
      <c r="F21" s="42" t="s">
        <v>437</v>
      </c>
      <c r="G21" s="42">
        <v>4734.24</v>
      </c>
      <c r="H21" s="262">
        <v>2018</v>
      </c>
      <c r="J21" s="5">
        <v>1</v>
      </c>
    </row>
    <row r="22" spans="1:14" x14ac:dyDescent="0.3">
      <c r="A22" s="316" t="s">
        <v>42</v>
      </c>
      <c r="B22" s="317" t="s">
        <v>438</v>
      </c>
      <c r="C22" s="10" t="s">
        <v>424</v>
      </c>
      <c r="D22" s="318" t="s">
        <v>72</v>
      </c>
      <c r="E22" s="246" t="s">
        <v>439</v>
      </c>
      <c r="F22" s="42">
        <v>116887.31</v>
      </c>
      <c r="G22" s="320">
        <v>195833.76</v>
      </c>
      <c r="H22" s="321" t="s">
        <v>440</v>
      </c>
      <c r="I22" s="19"/>
      <c r="J22" s="19">
        <v>1</v>
      </c>
      <c r="K22" s="19"/>
      <c r="N22" s="13" t="s">
        <v>441</v>
      </c>
    </row>
    <row r="23" spans="1:14" ht="27.6" x14ac:dyDescent="0.3">
      <c r="A23" s="316"/>
      <c r="B23" s="317"/>
      <c r="C23" s="10" t="s">
        <v>424</v>
      </c>
      <c r="D23" s="319"/>
      <c r="E23" s="246" t="s">
        <v>442</v>
      </c>
      <c r="F23" s="42">
        <v>5156.8</v>
      </c>
      <c r="G23" s="320"/>
      <c r="H23" s="321"/>
      <c r="I23" s="19"/>
      <c r="J23" s="19"/>
      <c r="K23" s="19"/>
      <c r="L23" s="13"/>
    </row>
    <row r="24" spans="1:14" ht="55.2" x14ac:dyDescent="0.3">
      <c r="A24" s="56" t="s">
        <v>443</v>
      </c>
      <c r="B24" s="1" t="s">
        <v>444</v>
      </c>
      <c r="C24" s="10" t="s">
        <v>424</v>
      </c>
      <c r="D24" s="10" t="s">
        <v>72</v>
      </c>
      <c r="E24" s="246" t="s">
        <v>22</v>
      </c>
      <c r="F24" s="42" t="s">
        <v>445</v>
      </c>
      <c r="G24" s="42">
        <v>186514.26</v>
      </c>
      <c r="H24" s="321" t="s">
        <v>446</v>
      </c>
      <c r="I24" s="5">
        <v>1</v>
      </c>
      <c r="J24" s="5">
        <v>1</v>
      </c>
      <c r="L24" s="19">
        <v>1</v>
      </c>
      <c r="N24" s="5" t="s">
        <v>447</v>
      </c>
    </row>
    <row r="25" spans="1:14" ht="55.2" x14ac:dyDescent="0.3">
      <c r="A25" s="56" t="s">
        <v>448</v>
      </c>
      <c r="B25" s="1" t="s">
        <v>449</v>
      </c>
      <c r="C25" s="10" t="s">
        <v>424</v>
      </c>
      <c r="D25" s="10" t="s">
        <v>72</v>
      </c>
      <c r="E25" s="246" t="s">
        <v>41</v>
      </c>
      <c r="F25" s="42">
        <v>37015</v>
      </c>
      <c r="G25" s="42">
        <v>4015</v>
      </c>
      <c r="H25" s="321"/>
      <c r="J25" s="5">
        <v>1</v>
      </c>
      <c r="L25" s="20"/>
      <c r="M25" s="21"/>
    </row>
    <row r="26" spans="1:14" ht="82.8" x14ac:dyDescent="0.3">
      <c r="A26" s="62" t="s">
        <v>88</v>
      </c>
      <c r="B26" s="63" t="s">
        <v>450</v>
      </c>
      <c r="C26" s="64" t="s">
        <v>424</v>
      </c>
      <c r="D26" s="64" t="s">
        <v>72</v>
      </c>
      <c r="E26" s="255" t="s">
        <v>41</v>
      </c>
      <c r="F26" s="65">
        <v>7818</v>
      </c>
      <c r="G26" s="65">
        <v>0</v>
      </c>
      <c r="H26" s="263">
        <v>2019</v>
      </c>
      <c r="J26" s="5">
        <v>1</v>
      </c>
      <c r="L26" s="5">
        <v>1</v>
      </c>
      <c r="N26" s="5" t="s">
        <v>121</v>
      </c>
    </row>
    <row r="27" spans="1:14" ht="15.6" x14ac:dyDescent="0.3">
      <c r="A27" s="313" t="s">
        <v>451</v>
      </c>
      <c r="B27" s="314"/>
      <c r="C27" s="314"/>
      <c r="D27" s="314"/>
      <c r="E27" s="314"/>
      <c r="F27" s="314"/>
      <c r="G27" s="314"/>
      <c r="H27" s="315"/>
      <c r="I27" s="16" t="s">
        <v>55</v>
      </c>
      <c r="J27" s="16" t="s">
        <v>55</v>
      </c>
      <c r="K27" s="16"/>
    </row>
    <row r="28" spans="1:14" ht="14.4" customHeight="1" x14ac:dyDescent="0.3">
      <c r="A28" s="310" t="s">
        <v>452</v>
      </c>
      <c r="B28" s="311"/>
      <c r="C28" s="312"/>
      <c r="D28" s="44"/>
      <c r="E28" s="254" t="s">
        <v>15</v>
      </c>
      <c r="F28" s="48">
        <f>SUBTOTAL(9,F29:F33)</f>
        <v>482605.14</v>
      </c>
      <c r="G28" s="48">
        <f>SUBTOTAL(9,G29:G33)</f>
        <v>516240.65</v>
      </c>
      <c r="H28" s="261"/>
    </row>
    <row r="29" spans="1:14" ht="27.6" x14ac:dyDescent="0.3">
      <c r="A29" s="55" t="s">
        <v>18</v>
      </c>
      <c r="B29" s="1" t="s">
        <v>453</v>
      </c>
      <c r="C29" s="10" t="s">
        <v>451</v>
      </c>
      <c r="D29" s="10" t="s">
        <v>51</v>
      </c>
      <c r="E29" s="246" t="s">
        <v>22</v>
      </c>
      <c r="F29" s="42">
        <v>18470.14</v>
      </c>
      <c r="G29" s="42">
        <v>3129.65</v>
      </c>
      <c r="H29" s="262">
        <v>2018</v>
      </c>
      <c r="I29" s="5">
        <v>1</v>
      </c>
      <c r="J29" s="5">
        <v>1</v>
      </c>
    </row>
    <row r="30" spans="1:14" ht="124.2" x14ac:dyDescent="0.3">
      <c r="A30" s="55" t="s">
        <v>25</v>
      </c>
      <c r="B30" s="1" t="s">
        <v>454</v>
      </c>
      <c r="C30" s="10" t="s">
        <v>451</v>
      </c>
      <c r="D30" s="10" t="s">
        <v>51</v>
      </c>
      <c r="E30" s="246" t="s">
        <v>455</v>
      </c>
      <c r="F30" s="42">
        <v>2603</v>
      </c>
      <c r="G30" s="42">
        <v>0</v>
      </c>
      <c r="H30" s="262">
        <v>2018</v>
      </c>
      <c r="J30" s="5">
        <v>1</v>
      </c>
      <c r="N30" s="5" t="s">
        <v>456</v>
      </c>
    </row>
    <row r="31" spans="1:14" x14ac:dyDescent="0.3">
      <c r="A31" s="322" t="s">
        <v>27</v>
      </c>
      <c r="B31" s="324" t="s">
        <v>457</v>
      </c>
      <c r="C31" s="318" t="s">
        <v>451</v>
      </c>
      <c r="D31" s="318" t="s">
        <v>458</v>
      </c>
      <c r="E31" s="246" t="s">
        <v>459</v>
      </c>
      <c r="F31" s="42">
        <v>400000</v>
      </c>
      <c r="G31" s="326">
        <v>513111</v>
      </c>
      <c r="H31" s="328" t="s">
        <v>460</v>
      </c>
      <c r="J31" s="5">
        <v>1</v>
      </c>
      <c r="K31" s="22"/>
      <c r="L31" s="21"/>
      <c r="M31" s="5">
        <v>1</v>
      </c>
      <c r="N31" s="23" t="s">
        <v>461</v>
      </c>
    </row>
    <row r="32" spans="1:14" ht="27.6" x14ac:dyDescent="0.3">
      <c r="A32" s="323"/>
      <c r="B32" s="325"/>
      <c r="C32" s="319"/>
      <c r="D32" s="319"/>
      <c r="E32" s="246" t="s">
        <v>462</v>
      </c>
      <c r="F32" s="42">
        <v>59729</v>
      </c>
      <c r="G32" s="327"/>
      <c r="H32" s="329"/>
      <c r="J32" s="5">
        <v>1</v>
      </c>
      <c r="K32" s="22"/>
      <c r="N32" s="13" t="s">
        <v>463</v>
      </c>
    </row>
    <row r="33" spans="1:14" ht="110.4" x14ac:dyDescent="0.3">
      <c r="A33" s="62" t="s">
        <v>37</v>
      </c>
      <c r="B33" s="63" t="s">
        <v>464</v>
      </c>
      <c r="C33" s="64" t="s">
        <v>451</v>
      </c>
      <c r="D33" s="64" t="s">
        <v>51</v>
      </c>
      <c r="E33" s="255" t="s">
        <v>455</v>
      </c>
      <c r="F33" s="65">
        <v>1803</v>
      </c>
      <c r="G33" s="65">
        <v>0</v>
      </c>
      <c r="H33" s="263">
        <v>2019</v>
      </c>
      <c r="J33" s="5">
        <v>1</v>
      </c>
      <c r="N33" s="5" t="s">
        <v>121</v>
      </c>
    </row>
    <row r="34" spans="1:14" ht="15.6" x14ac:dyDescent="0.3">
      <c r="A34" s="313" t="s">
        <v>465</v>
      </c>
      <c r="B34" s="314"/>
      <c r="C34" s="314"/>
      <c r="D34" s="314"/>
      <c r="E34" s="314"/>
      <c r="F34" s="314"/>
      <c r="G34" s="314"/>
      <c r="H34" s="315"/>
      <c r="I34" s="16" t="s">
        <v>466</v>
      </c>
      <c r="J34" s="16" t="s">
        <v>466</v>
      </c>
      <c r="K34" s="16"/>
    </row>
    <row r="35" spans="1:14" ht="14.4" customHeight="1" x14ac:dyDescent="0.3">
      <c r="A35" s="310" t="s">
        <v>413</v>
      </c>
      <c r="B35" s="311"/>
      <c r="C35" s="312"/>
      <c r="D35" s="44"/>
      <c r="E35" s="254" t="s">
        <v>15</v>
      </c>
      <c r="F35" s="48">
        <f>SUBTOTAL(9,F36:F52)</f>
        <v>5009928.1599999992</v>
      </c>
      <c r="G35" s="48">
        <f>SUBTOTAL(9,G36:G52)</f>
        <v>3005648.852</v>
      </c>
      <c r="H35" s="261"/>
      <c r="N35" s="5" t="s">
        <v>467</v>
      </c>
    </row>
    <row r="36" spans="1:14" ht="27.6" x14ac:dyDescent="0.3">
      <c r="A36" s="55" t="s">
        <v>18</v>
      </c>
      <c r="B36" s="1" t="s">
        <v>468</v>
      </c>
      <c r="C36" s="10" t="s">
        <v>465</v>
      </c>
      <c r="D36" s="10" t="s">
        <v>469</v>
      </c>
      <c r="E36" s="246" t="s">
        <v>22</v>
      </c>
      <c r="F36" s="42">
        <v>103281</v>
      </c>
      <c r="G36" s="42">
        <v>11475</v>
      </c>
      <c r="H36" s="262" t="s">
        <v>470</v>
      </c>
      <c r="I36" s="5">
        <v>1</v>
      </c>
      <c r="J36" s="5">
        <v>1</v>
      </c>
      <c r="N36" s="24" t="s">
        <v>471</v>
      </c>
    </row>
    <row r="37" spans="1:14" ht="27.6" x14ac:dyDescent="0.3">
      <c r="A37" s="55" t="s">
        <v>25</v>
      </c>
      <c r="B37" s="1" t="s">
        <v>472</v>
      </c>
      <c r="C37" s="10" t="s">
        <v>465</v>
      </c>
      <c r="D37" s="10" t="s">
        <v>469</v>
      </c>
      <c r="E37" s="246" t="s">
        <v>22</v>
      </c>
      <c r="F37" s="42">
        <v>92918</v>
      </c>
      <c r="G37" s="42">
        <v>10324</v>
      </c>
      <c r="H37" s="262" t="s">
        <v>470</v>
      </c>
      <c r="I37" s="5">
        <v>1</v>
      </c>
      <c r="J37" s="5">
        <v>1</v>
      </c>
      <c r="M37" s="5">
        <v>1</v>
      </c>
    </row>
    <row r="38" spans="1:14" ht="41.4" x14ac:dyDescent="0.3">
      <c r="A38" s="55" t="s">
        <v>27</v>
      </c>
      <c r="B38" s="1" t="s">
        <v>473</v>
      </c>
      <c r="C38" s="10" t="s">
        <v>465</v>
      </c>
      <c r="D38" s="10" t="s">
        <v>469</v>
      </c>
      <c r="E38" s="246" t="s">
        <v>180</v>
      </c>
      <c r="F38" s="42">
        <v>469427</v>
      </c>
      <c r="G38" s="42">
        <v>52158</v>
      </c>
      <c r="H38" s="262">
        <v>2017</v>
      </c>
      <c r="J38" s="5">
        <v>1</v>
      </c>
    </row>
    <row r="39" spans="1:14" ht="27.6" x14ac:dyDescent="0.3">
      <c r="A39" s="55" t="s">
        <v>37</v>
      </c>
      <c r="B39" s="1" t="s">
        <v>474</v>
      </c>
      <c r="C39" s="10" t="s">
        <v>465</v>
      </c>
      <c r="D39" s="10" t="s">
        <v>469</v>
      </c>
      <c r="E39" s="246" t="s">
        <v>22</v>
      </c>
      <c r="F39" s="42">
        <v>2976737</v>
      </c>
      <c r="G39" s="42">
        <v>2679063</v>
      </c>
      <c r="H39" s="262">
        <v>2018</v>
      </c>
      <c r="I39" s="5">
        <v>1</v>
      </c>
      <c r="J39" s="5">
        <v>1</v>
      </c>
      <c r="N39" s="5" t="s">
        <v>65</v>
      </c>
    </row>
    <row r="40" spans="1:14" ht="41.4" x14ac:dyDescent="0.3">
      <c r="A40" s="55" t="s">
        <v>39</v>
      </c>
      <c r="B40" s="1" t="s">
        <v>475</v>
      </c>
      <c r="C40" s="10" t="s">
        <v>465</v>
      </c>
      <c r="D40" s="10" t="s">
        <v>469</v>
      </c>
      <c r="E40" s="246" t="s">
        <v>476</v>
      </c>
      <c r="F40" s="42">
        <v>425000</v>
      </c>
      <c r="G40" s="42">
        <v>88572</v>
      </c>
      <c r="H40" s="262">
        <v>2017</v>
      </c>
      <c r="J40" s="5">
        <v>1</v>
      </c>
      <c r="N40" s="13" t="s">
        <v>67</v>
      </c>
    </row>
    <row r="41" spans="1:14" ht="41.4" x14ac:dyDescent="0.3">
      <c r="A41" s="55" t="s">
        <v>42</v>
      </c>
      <c r="B41" s="1" t="s">
        <v>477</v>
      </c>
      <c r="C41" s="10" t="s">
        <v>465</v>
      </c>
      <c r="D41" s="45" t="s">
        <v>61</v>
      </c>
      <c r="E41" s="246" t="s">
        <v>280</v>
      </c>
      <c r="F41" s="42">
        <v>235809.25</v>
      </c>
      <c r="G41" s="42">
        <v>37317</v>
      </c>
      <c r="H41" s="262">
        <v>2018</v>
      </c>
      <c r="J41" s="5">
        <v>1</v>
      </c>
      <c r="M41" s="5">
        <v>1</v>
      </c>
      <c r="N41" s="24" t="s">
        <v>478</v>
      </c>
    </row>
    <row r="42" spans="1:14" ht="27.6" x14ac:dyDescent="0.3">
      <c r="A42" s="55" t="s">
        <v>45</v>
      </c>
      <c r="B42" s="1" t="s">
        <v>479</v>
      </c>
      <c r="C42" s="10" t="s">
        <v>465</v>
      </c>
      <c r="D42" s="10" t="s">
        <v>469</v>
      </c>
      <c r="E42" s="246" t="s">
        <v>133</v>
      </c>
      <c r="F42" s="42">
        <v>148321.25</v>
      </c>
      <c r="G42" s="42">
        <v>22248</v>
      </c>
      <c r="H42" s="262" t="s">
        <v>460</v>
      </c>
      <c r="J42" s="5">
        <v>1</v>
      </c>
      <c r="M42" s="5">
        <f>M43*N42/N43</f>
        <v>65866.512000000002</v>
      </c>
      <c r="N42" s="5">
        <v>120</v>
      </c>
    </row>
    <row r="43" spans="1:14" ht="27.6" x14ac:dyDescent="0.3">
      <c r="A43" s="55" t="s">
        <v>86</v>
      </c>
      <c r="B43" s="1" t="s">
        <v>480</v>
      </c>
      <c r="C43" s="10" t="s">
        <v>465</v>
      </c>
      <c r="D43" s="10" t="s">
        <v>469</v>
      </c>
      <c r="E43" s="246" t="s">
        <v>22</v>
      </c>
      <c r="F43" s="42">
        <v>50495</v>
      </c>
      <c r="G43" s="42">
        <v>5610</v>
      </c>
      <c r="H43" s="262">
        <v>2018</v>
      </c>
      <c r="I43" s="5">
        <v>1</v>
      </c>
      <c r="J43" s="5">
        <v>1</v>
      </c>
      <c r="M43" s="26">
        <v>54888.76</v>
      </c>
      <c r="N43" s="5">
        <v>100</v>
      </c>
    </row>
    <row r="44" spans="1:14" ht="27.6" x14ac:dyDescent="0.3">
      <c r="A44" s="55" t="s">
        <v>88</v>
      </c>
      <c r="B44" s="1" t="s">
        <v>481</v>
      </c>
      <c r="C44" s="10" t="s">
        <v>465</v>
      </c>
      <c r="D44" s="10" t="s">
        <v>469</v>
      </c>
      <c r="E44" s="246" t="s">
        <v>41</v>
      </c>
      <c r="F44" s="42">
        <v>34420</v>
      </c>
      <c r="G44" s="42">
        <v>3630</v>
      </c>
      <c r="H44" s="262">
        <v>2018</v>
      </c>
      <c r="J44" s="5">
        <v>1</v>
      </c>
      <c r="M44" s="23">
        <v>40194.1</v>
      </c>
      <c r="N44" s="5">
        <f>M44*N43/M43</f>
        <v>73.228289361975015</v>
      </c>
    </row>
    <row r="45" spans="1:14" s="7" customFormat="1" ht="409.6" x14ac:dyDescent="0.3">
      <c r="A45" s="55" t="s">
        <v>91</v>
      </c>
      <c r="B45" s="1" t="s">
        <v>482</v>
      </c>
      <c r="C45" s="10" t="s">
        <v>465</v>
      </c>
      <c r="D45" s="10" t="s">
        <v>469</v>
      </c>
      <c r="E45" s="246" t="s">
        <v>41</v>
      </c>
      <c r="F45" s="42">
        <v>15248</v>
      </c>
      <c r="G45" s="42">
        <v>0</v>
      </c>
      <c r="H45" s="262">
        <v>2018</v>
      </c>
      <c r="J45" s="7">
        <v>1</v>
      </c>
      <c r="M45" s="7">
        <f>M43-M44</f>
        <v>14694.660000000003</v>
      </c>
      <c r="N45" s="7" t="s">
        <v>24</v>
      </c>
    </row>
    <row r="46" spans="1:14" ht="27.6" x14ac:dyDescent="0.3">
      <c r="A46" s="55" t="s">
        <v>93</v>
      </c>
      <c r="B46" s="1" t="s">
        <v>472</v>
      </c>
      <c r="C46" s="10" t="s">
        <v>465</v>
      </c>
      <c r="D46" s="10" t="s">
        <v>469</v>
      </c>
      <c r="E46" s="246" t="s">
        <v>22</v>
      </c>
      <c r="F46" s="42">
        <v>34965</v>
      </c>
      <c r="G46" s="42">
        <v>0</v>
      </c>
      <c r="H46" s="262">
        <v>2017</v>
      </c>
      <c r="I46" s="5">
        <v>1</v>
      </c>
      <c r="J46" s="5">
        <v>1</v>
      </c>
      <c r="L46" s="5">
        <v>1</v>
      </c>
      <c r="M46" s="5">
        <v>22211.13</v>
      </c>
    </row>
    <row r="47" spans="1:14" x14ac:dyDescent="0.3">
      <c r="A47" s="55" t="s">
        <v>96</v>
      </c>
      <c r="B47" s="1" t="s">
        <v>483</v>
      </c>
      <c r="C47" s="10" t="s">
        <v>465</v>
      </c>
      <c r="D47" s="10" t="s">
        <v>61</v>
      </c>
      <c r="E47" s="246" t="s">
        <v>22</v>
      </c>
      <c r="F47" s="42">
        <v>100944</v>
      </c>
      <c r="G47" s="42">
        <v>11216</v>
      </c>
      <c r="H47" s="262" t="s">
        <v>460</v>
      </c>
      <c r="I47" s="5">
        <v>1</v>
      </c>
      <c r="J47" s="5">
        <v>1</v>
      </c>
      <c r="K47" s="21"/>
      <c r="L47" s="21"/>
    </row>
    <row r="48" spans="1:14" ht="27.6" x14ac:dyDescent="0.3">
      <c r="A48" s="55" t="s">
        <v>100</v>
      </c>
      <c r="B48" s="1" t="s">
        <v>484</v>
      </c>
      <c r="C48" s="10" t="s">
        <v>465</v>
      </c>
      <c r="D48" s="10" t="s">
        <v>61</v>
      </c>
      <c r="E48" s="246" t="s">
        <v>22</v>
      </c>
      <c r="F48" s="42">
        <v>40194</v>
      </c>
      <c r="G48" s="42">
        <v>25278</v>
      </c>
      <c r="H48" s="262" t="s">
        <v>460</v>
      </c>
      <c r="I48" s="5">
        <v>1</v>
      </c>
      <c r="J48" s="5">
        <v>1</v>
      </c>
    </row>
    <row r="49" spans="1:15" ht="41.4" x14ac:dyDescent="0.3">
      <c r="A49" s="55" t="s">
        <v>159</v>
      </c>
      <c r="B49" s="1" t="s">
        <v>485</v>
      </c>
      <c r="C49" s="10" t="s">
        <v>465</v>
      </c>
      <c r="D49" s="10" t="s">
        <v>469</v>
      </c>
      <c r="E49" s="246" t="s">
        <v>22</v>
      </c>
      <c r="F49" s="42">
        <v>43885.56</v>
      </c>
      <c r="G49" s="42">
        <f>65866.512-F49</f>
        <v>21980.952000000005</v>
      </c>
      <c r="H49" s="262" t="s">
        <v>460</v>
      </c>
      <c r="I49" s="5">
        <v>1</v>
      </c>
      <c r="J49" s="5">
        <v>1</v>
      </c>
      <c r="L49" s="5">
        <v>1</v>
      </c>
      <c r="N49" s="13" t="s">
        <v>486</v>
      </c>
    </row>
    <row r="50" spans="1:15" ht="172.8" x14ac:dyDescent="0.3">
      <c r="A50" s="55" t="s">
        <v>162</v>
      </c>
      <c r="B50" s="1" t="s">
        <v>487</v>
      </c>
      <c r="C50" s="10" t="s">
        <v>465</v>
      </c>
      <c r="D50" s="10" t="s">
        <v>469</v>
      </c>
      <c r="E50" s="246" t="s">
        <v>280</v>
      </c>
      <c r="F50" s="42">
        <v>183537.1</v>
      </c>
      <c r="G50" s="42">
        <f>215926-F50</f>
        <v>32388.899999999994</v>
      </c>
      <c r="H50" s="262" t="s">
        <v>68</v>
      </c>
      <c r="J50" s="5">
        <v>1</v>
      </c>
      <c r="L50" s="5" t="s">
        <v>488</v>
      </c>
      <c r="N50" s="13" t="s">
        <v>489</v>
      </c>
      <c r="O50" s="27" t="s">
        <v>490</v>
      </c>
    </row>
    <row r="51" spans="1:15" ht="41.4" x14ac:dyDescent="0.3">
      <c r="A51" s="55" t="s">
        <v>164</v>
      </c>
      <c r="B51" s="1" t="s">
        <v>491</v>
      </c>
      <c r="C51" s="10" t="s">
        <v>465</v>
      </c>
      <c r="D51" s="10" t="s">
        <v>469</v>
      </c>
      <c r="E51" s="246" t="s">
        <v>22</v>
      </c>
      <c r="F51" s="42">
        <v>39498</v>
      </c>
      <c r="G51" s="42">
        <v>4388</v>
      </c>
      <c r="H51" s="262" t="s">
        <v>460</v>
      </c>
      <c r="I51" s="5">
        <v>1</v>
      </c>
      <c r="J51" s="5">
        <v>1</v>
      </c>
      <c r="N51" s="28">
        <v>34965</v>
      </c>
    </row>
    <row r="52" spans="1:15" s="7" customFormat="1" ht="345" x14ac:dyDescent="0.3">
      <c r="A52" s="62" t="s">
        <v>166</v>
      </c>
      <c r="B52" s="63" t="s">
        <v>492</v>
      </c>
      <c r="C52" s="64" t="s">
        <v>465</v>
      </c>
      <c r="D52" s="64" t="s">
        <v>493</v>
      </c>
      <c r="E52" s="255" t="s">
        <v>41</v>
      </c>
      <c r="F52" s="65">
        <v>15248</v>
      </c>
      <c r="G52" s="65">
        <v>0</v>
      </c>
      <c r="H52" s="263">
        <v>2019</v>
      </c>
      <c r="J52" s="7">
        <v>1</v>
      </c>
      <c r="N52" s="7" t="s">
        <v>121</v>
      </c>
    </row>
    <row r="53" spans="1:15" ht="15.6" x14ac:dyDescent="0.3">
      <c r="A53" s="330" t="s">
        <v>103</v>
      </c>
      <c r="B53" s="331"/>
      <c r="C53" s="331"/>
      <c r="D53" s="331"/>
      <c r="E53" s="331"/>
      <c r="F53" s="331"/>
      <c r="G53" s="331"/>
      <c r="H53" s="332"/>
      <c r="I53" s="16" t="s">
        <v>494</v>
      </c>
      <c r="J53" s="16" t="s">
        <v>494</v>
      </c>
      <c r="K53" s="16"/>
    </row>
    <row r="54" spans="1:15" ht="14.4" customHeight="1" x14ac:dyDescent="0.3">
      <c r="A54" s="310" t="s">
        <v>413</v>
      </c>
      <c r="B54" s="311"/>
      <c r="C54" s="312"/>
      <c r="D54" s="44"/>
      <c r="E54" s="254" t="s">
        <v>15</v>
      </c>
      <c r="F54" s="48">
        <f>SUBTOTAL(9,F55:F63)</f>
        <v>672246.48</v>
      </c>
      <c r="G54" s="48">
        <f>SUBTOTAL(9,G55:G63)</f>
        <v>1454243.83</v>
      </c>
      <c r="H54" s="261"/>
    </row>
    <row r="55" spans="1:15" ht="124.2" x14ac:dyDescent="0.3">
      <c r="A55" s="56" t="s">
        <v>426</v>
      </c>
      <c r="B55" s="1" t="s">
        <v>495</v>
      </c>
      <c r="C55" s="10" t="s">
        <v>103</v>
      </c>
      <c r="D55" s="10" t="s">
        <v>496</v>
      </c>
      <c r="E55" s="246" t="s">
        <v>41</v>
      </c>
      <c r="F55" s="42">
        <v>24271.95</v>
      </c>
      <c r="G55" s="42">
        <v>0</v>
      </c>
      <c r="H55" s="262">
        <v>2018</v>
      </c>
      <c r="J55" s="5">
        <v>1</v>
      </c>
      <c r="N55" s="5" t="s">
        <v>24</v>
      </c>
    </row>
    <row r="56" spans="1:15" ht="41.4" x14ac:dyDescent="0.3">
      <c r="A56" s="56" t="s">
        <v>428</v>
      </c>
      <c r="B56" s="1" t="s">
        <v>497</v>
      </c>
      <c r="C56" s="10" t="s">
        <v>103</v>
      </c>
      <c r="D56" s="10" t="s">
        <v>498</v>
      </c>
      <c r="E56" s="246" t="s">
        <v>22</v>
      </c>
      <c r="F56" s="42">
        <v>35734.14</v>
      </c>
      <c r="G56" s="42">
        <v>5135.76</v>
      </c>
      <c r="H56" s="262" t="s">
        <v>470</v>
      </c>
      <c r="I56" s="5">
        <v>1</v>
      </c>
      <c r="J56" s="5">
        <v>1</v>
      </c>
    </row>
    <row r="57" spans="1:15" ht="41.4" x14ac:dyDescent="0.3">
      <c r="A57" s="55" t="s">
        <v>27</v>
      </c>
      <c r="B57" s="9" t="s">
        <v>499</v>
      </c>
      <c r="C57" s="10" t="s">
        <v>103</v>
      </c>
      <c r="D57" s="10" t="s">
        <v>496</v>
      </c>
      <c r="E57" s="246" t="s">
        <v>22</v>
      </c>
      <c r="F57" s="42">
        <v>360000</v>
      </c>
      <c r="G57" s="42">
        <v>1012610.8</v>
      </c>
      <c r="H57" s="262" t="s">
        <v>446</v>
      </c>
      <c r="I57" s="5">
        <v>1</v>
      </c>
      <c r="J57" s="5">
        <v>1</v>
      </c>
    </row>
    <row r="58" spans="1:15" x14ac:dyDescent="0.3">
      <c r="A58" s="55" t="s">
        <v>37</v>
      </c>
      <c r="B58" s="1" t="s">
        <v>500</v>
      </c>
      <c r="C58" s="10" t="s">
        <v>103</v>
      </c>
      <c r="D58" s="10" t="s">
        <v>496</v>
      </c>
      <c r="E58" s="246" t="s">
        <v>180</v>
      </c>
      <c r="F58" s="42">
        <v>35354.61</v>
      </c>
      <c r="G58" s="42">
        <v>79015.3</v>
      </c>
      <c r="H58" s="262" t="s">
        <v>446</v>
      </c>
      <c r="J58" s="5">
        <v>1</v>
      </c>
    </row>
    <row r="59" spans="1:15" ht="55.2" x14ac:dyDescent="0.3">
      <c r="A59" s="55" t="s">
        <v>39</v>
      </c>
      <c r="B59" s="1" t="s">
        <v>501</v>
      </c>
      <c r="C59" s="10" t="s">
        <v>103</v>
      </c>
      <c r="D59" s="10" t="s">
        <v>502</v>
      </c>
      <c r="E59" s="246" t="s">
        <v>180</v>
      </c>
      <c r="F59" s="42">
        <v>45000</v>
      </c>
      <c r="G59" s="42">
        <v>195147.45</v>
      </c>
      <c r="H59" s="262" t="s">
        <v>503</v>
      </c>
      <c r="J59" s="5">
        <v>1</v>
      </c>
      <c r="N59" s="13" t="s">
        <v>504</v>
      </c>
    </row>
    <row r="60" spans="1:15" ht="27.6" x14ac:dyDescent="0.3">
      <c r="A60" s="55" t="s">
        <v>42</v>
      </c>
      <c r="B60" s="1" t="s">
        <v>505</v>
      </c>
      <c r="C60" s="10" t="s">
        <v>103</v>
      </c>
      <c r="D60" s="10" t="s">
        <v>506</v>
      </c>
      <c r="E60" s="246" t="s">
        <v>507</v>
      </c>
      <c r="F60" s="42">
        <v>44613.87</v>
      </c>
      <c r="G60" s="42">
        <v>32629.87</v>
      </c>
      <c r="H60" s="262" t="s">
        <v>460</v>
      </c>
      <c r="J60" s="5">
        <v>1</v>
      </c>
      <c r="M60" s="5">
        <v>1</v>
      </c>
    </row>
    <row r="61" spans="1:15" ht="55.2" x14ac:dyDescent="0.3">
      <c r="A61" s="55" t="s">
        <v>45</v>
      </c>
      <c r="B61" s="1" t="s">
        <v>508</v>
      </c>
      <c r="C61" s="10" t="s">
        <v>103</v>
      </c>
      <c r="D61" s="10" t="s">
        <v>496</v>
      </c>
      <c r="E61" s="246" t="s">
        <v>509</v>
      </c>
      <c r="F61" s="42">
        <v>27000</v>
      </c>
      <c r="G61" s="42">
        <v>8258.4699999999993</v>
      </c>
      <c r="H61" s="262" t="s">
        <v>503</v>
      </c>
      <c r="J61" s="5">
        <v>1</v>
      </c>
      <c r="N61" s="13" t="s">
        <v>510</v>
      </c>
    </row>
    <row r="62" spans="1:15" ht="27.6" x14ac:dyDescent="0.3">
      <c r="A62" s="55" t="s">
        <v>86</v>
      </c>
      <c r="B62" s="1" t="s">
        <v>511</v>
      </c>
      <c r="C62" s="10" t="s">
        <v>103</v>
      </c>
      <c r="D62" s="10" t="s">
        <v>496</v>
      </c>
      <c r="E62" s="246" t="s">
        <v>22</v>
      </c>
      <c r="F62" s="42">
        <v>72918.91</v>
      </c>
      <c r="G62" s="42">
        <v>121446.18</v>
      </c>
      <c r="H62" s="262" t="s">
        <v>503</v>
      </c>
      <c r="I62" s="5">
        <v>1</v>
      </c>
      <c r="J62" s="5">
        <v>1</v>
      </c>
      <c r="N62" s="5" t="s">
        <v>512</v>
      </c>
    </row>
    <row r="63" spans="1:15" ht="193.2" x14ac:dyDescent="0.3">
      <c r="A63" s="57" t="s">
        <v>88</v>
      </c>
      <c r="B63" s="58" t="s">
        <v>513</v>
      </c>
      <c r="C63" s="40" t="s">
        <v>103</v>
      </c>
      <c r="D63" s="40" t="s">
        <v>496</v>
      </c>
      <c r="E63" s="245" t="s">
        <v>41</v>
      </c>
      <c r="F63" s="41">
        <v>27353</v>
      </c>
      <c r="G63" s="41">
        <v>0</v>
      </c>
      <c r="H63" s="264">
        <v>2019</v>
      </c>
      <c r="J63" s="5">
        <v>1</v>
      </c>
      <c r="N63" s="5" t="s">
        <v>121</v>
      </c>
    </row>
    <row r="64" spans="1:15" ht="15.6" x14ac:dyDescent="0.3">
      <c r="A64" s="313" t="s">
        <v>514</v>
      </c>
      <c r="B64" s="314"/>
      <c r="C64" s="314"/>
      <c r="D64" s="314"/>
      <c r="E64" s="314"/>
      <c r="F64" s="314"/>
      <c r="G64" s="314"/>
      <c r="H64" s="315"/>
      <c r="I64" s="16" t="s">
        <v>515</v>
      </c>
      <c r="J64" s="16" t="s">
        <v>515</v>
      </c>
      <c r="K64" s="16"/>
    </row>
    <row r="65" spans="1:15" ht="14.4" customHeight="1" x14ac:dyDescent="0.3">
      <c r="A65" s="310" t="s">
        <v>425</v>
      </c>
      <c r="B65" s="311"/>
      <c r="C65" s="312"/>
      <c r="D65" s="44"/>
      <c r="E65" s="254" t="s">
        <v>15</v>
      </c>
      <c r="F65" s="48">
        <f>SUBTOTAL(9,F66:F78)</f>
        <v>2411017.1799999997</v>
      </c>
      <c r="G65" s="48">
        <f>SUBTOTAL(9,G66:G78)</f>
        <v>716972</v>
      </c>
      <c r="H65" s="261"/>
    </row>
    <row r="66" spans="1:15" ht="55.2" x14ac:dyDescent="0.3">
      <c r="A66" s="55" t="s">
        <v>18</v>
      </c>
      <c r="B66" s="1" t="s">
        <v>516</v>
      </c>
      <c r="C66" s="10" t="s">
        <v>514</v>
      </c>
      <c r="D66" s="10" t="s">
        <v>517</v>
      </c>
      <c r="E66" s="246" t="s">
        <v>305</v>
      </c>
      <c r="F66" s="42">
        <v>38889</v>
      </c>
      <c r="G66" s="42">
        <v>16667</v>
      </c>
      <c r="H66" s="262">
        <v>2018</v>
      </c>
      <c r="J66" s="5">
        <v>1</v>
      </c>
    </row>
    <row r="67" spans="1:15" ht="55.2" x14ac:dyDescent="0.3">
      <c r="A67" s="55" t="s">
        <v>25</v>
      </c>
      <c r="B67" s="9" t="s">
        <v>518</v>
      </c>
      <c r="C67" s="10" t="s">
        <v>514</v>
      </c>
      <c r="D67" s="10" t="s">
        <v>517</v>
      </c>
      <c r="E67" s="246" t="s">
        <v>519</v>
      </c>
      <c r="F67" s="42">
        <v>207670</v>
      </c>
      <c r="G67" s="42">
        <v>80203</v>
      </c>
      <c r="H67" s="262" t="s">
        <v>446</v>
      </c>
      <c r="I67" s="5">
        <v>1</v>
      </c>
      <c r="J67" s="5">
        <v>1</v>
      </c>
    </row>
    <row r="68" spans="1:15" ht="55.2" x14ac:dyDescent="0.3">
      <c r="A68" s="55" t="s">
        <v>27</v>
      </c>
      <c r="B68" s="1" t="s">
        <v>520</v>
      </c>
      <c r="C68" s="10" t="s">
        <v>514</v>
      </c>
      <c r="D68" s="10" t="s">
        <v>517</v>
      </c>
      <c r="E68" s="246" t="s">
        <v>519</v>
      </c>
      <c r="F68" s="42">
        <v>190413</v>
      </c>
      <c r="G68" s="42">
        <v>22683</v>
      </c>
      <c r="H68" s="262" t="s">
        <v>446</v>
      </c>
      <c r="I68" s="5">
        <v>1</v>
      </c>
      <c r="J68" s="5">
        <v>1</v>
      </c>
    </row>
    <row r="69" spans="1:15" ht="55.2" x14ac:dyDescent="0.3">
      <c r="A69" s="55" t="s">
        <v>37</v>
      </c>
      <c r="B69" s="1" t="s">
        <v>521</v>
      </c>
      <c r="C69" s="10" t="s">
        <v>514</v>
      </c>
      <c r="D69" s="10" t="s">
        <v>496</v>
      </c>
      <c r="E69" s="246" t="s">
        <v>519</v>
      </c>
      <c r="F69" s="42">
        <v>113000</v>
      </c>
      <c r="G69" s="42">
        <v>69432</v>
      </c>
      <c r="H69" s="262" t="s">
        <v>446</v>
      </c>
      <c r="I69" s="5">
        <v>1</v>
      </c>
      <c r="J69" s="5">
        <v>1</v>
      </c>
    </row>
    <row r="70" spans="1:15" ht="55.2" x14ac:dyDescent="0.3">
      <c r="A70" s="55" t="s">
        <v>39</v>
      </c>
      <c r="B70" s="1" t="s">
        <v>522</v>
      </c>
      <c r="C70" s="10" t="s">
        <v>514</v>
      </c>
      <c r="D70" s="10" t="s">
        <v>517</v>
      </c>
      <c r="E70" s="246" t="s">
        <v>228</v>
      </c>
      <c r="F70" s="42">
        <v>734509</v>
      </c>
      <c r="G70" s="42">
        <v>0</v>
      </c>
      <c r="H70" s="262">
        <v>2016</v>
      </c>
      <c r="J70" s="5">
        <v>1</v>
      </c>
    </row>
    <row r="71" spans="1:15" ht="151.80000000000001" x14ac:dyDescent="0.3">
      <c r="A71" s="55" t="s">
        <v>42</v>
      </c>
      <c r="B71" s="1" t="s">
        <v>523</v>
      </c>
      <c r="C71" s="10" t="s">
        <v>514</v>
      </c>
      <c r="D71" s="10" t="s">
        <v>517</v>
      </c>
      <c r="E71" s="246" t="s">
        <v>305</v>
      </c>
      <c r="F71" s="42">
        <v>6241.18</v>
      </c>
      <c r="G71" s="42">
        <v>0</v>
      </c>
      <c r="H71" s="262">
        <v>2018</v>
      </c>
      <c r="J71" s="5">
        <v>1</v>
      </c>
      <c r="N71" s="5" t="s">
        <v>24</v>
      </c>
    </row>
    <row r="72" spans="1:15" ht="55.2" x14ac:dyDescent="0.3">
      <c r="A72" s="55" t="s">
        <v>45</v>
      </c>
      <c r="B72" s="1" t="s">
        <v>524</v>
      </c>
      <c r="C72" s="10" t="s">
        <v>514</v>
      </c>
      <c r="D72" s="10" t="s">
        <v>517</v>
      </c>
      <c r="E72" s="246" t="s">
        <v>430</v>
      </c>
      <c r="F72" s="42">
        <v>0</v>
      </c>
      <c r="G72" s="42">
        <v>184150</v>
      </c>
      <c r="H72" s="262" t="s">
        <v>525</v>
      </c>
      <c r="J72" s="5">
        <v>1</v>
      </c>
    </row>
    <row r="73" spans="1:15" ht="55.2" x14ac:dyDescent="0.3">
      <c r="A73" s="55" t="s">
        <v>86</v>
      </c>
      <c r="B73" s="1" t="s">
        <v>526</v>
      </c>
      <c r="C73" s="10" t="s">
        <v>514</v>
      </c>
      <c r="D73" s="10" t="s">
        <v>517</v>
      </c>
      <c r="E73" s="246" t="s">
        <v>430</v>
      </c>
      <c r="F73" s="42">
        <v>0</v>
      </c>
      <c r="G73" s="42">
        <v>23837</v>
      </c>
      <c r="H73" s="262">
        <v>2015</v>
      </c>
      <c r="J73" s="5">
        <v>1</v>
      </c>
    </row>
    <row r="74" spans="1:15" ht="55.2" x14ac:dyDescent="0.3">
      <c r="A74" s="55" t="s">
        <v>88</v>
      </c>
      <c r="B74" s="1" t="s">
        <v>527</v>
      </c>
      <c r="C74" s="10" t="s">
        <v>514</v>
      </c>
      <c r="D74" s="10" t="s">
        <v>517</v>
      </c>
      <c r="E74" s="246" t="s">
        <v>519</v>
      </c>
      <c r="F74" s="42">
        <v>308962</v>
      </c>
      <c r="G74" s="42">
        <v>179360</v>
      </c>
      <c r="H74" s="262" t="s">
        <v>460</v>
      </c>
      <c r="I74" s="5">
        <v>1</v>
      </c>
      <c r="J74" s="5">
        <v>1</v>
      </c>
    </row>
    <row r="75" spans="1:15" ht="55.2" x14ac:dyDescent="0.3">
      <c r="A75" s="55" t="s">
        <v>91</v>
      </c>
      <c r="B75" s="1" t="s">
        <v>528</v>
      </c>
      <c r="C75" s="10" t="s">
        <v>514</v>
      </c>
      <c r="D75" s="10" t="s">
        <v>517</v>
      </c>
      <c r="E75" s="246" t="s">
        <v>22</v>
      </c>
      <c r="F75" s="42">
        <v>28560</v>
      </c>
      <c r="G75" s="42">
        <v>12240</v>
      </c>
      <c r="H75" s="262">
        <v>2019</v>
      </c>
      <c r="I75" s="6">
        <v>1</v>
      </c>
      <c r="J75" s="6">
        <v>1</v>
      </c>
      <c r="K75" s="6"/>
    </row>
    <row r="76" spans="1:15" ht="41.4" x14ac:dyDescent="0.3">
      <c r="A76" s="55" t="s">
        <v>93</v>
      </c>
      <c r="B76" s="1" t="s">
        <v>529</v>
      </c>
      <c r="C76" s="10" t="s">
        <v>514</v>
      </c>
      <c r="D76" s="10" t="s">
        <v>496</v>
      </c>
      <c r="E76" s="246" t="s">
        <v>530</v>
      </c>
      <c r="F76" s="42">
        <v>145868</v>
      </c>
      <c r="G76" s="42">
        <v>17161</v>
      </c>
      <c r="H76" s="262" t="s">
        <v>503</v>
      </c>
      <c r="J76" s="5">
        <v>1</v>
      </c>
      <c r="N76" s="13" t="s">
        <v>531</v>
      </c>
    </row>
    <row r="77" spans="1:15" s="7" customFormat="1" ht="82.8" x14ac:dyDescent="0.3">
      <c r="A77" s="55" t="s">
        <v>96</v>
      </c>
      <c r="B77" s="1" t="s">
        <v>532</v>
      </c>
      <c r="C77" s="10" t="s">
        <v>514</v>
      </c>
      <c r="D77" s="10" t="s">
        <v>496</v>
      </c>
      <c r="E77" s="246" t="s">
        <v>41</v>
      </c>
      <c r="F77" s="42">
        <v>6552</v>
      </c>
      <c r="G77" s="42">
        <v>0</v>
      </c>
      <c r="H77" s="262">
        <v>2019</v>
      </c>
      <c r="J77" s="7">
        <v>1</v>
      </c>
      <c r="N77" s="7" t="s">
        <v>121</v>
      </c>
    </row>
    <row r="78" spans="1:15" s="7" customFormat="1" ht="55.2" x14ac:dyDescent="0.3">
      <c r="A78" s="62" t="s">
        <v>100</v>
      </c>
      <c r="B78" s="63" t="s">
        <v>533</v>
      </c>
      <c r="C78" s="64" t="s">
        <v>514</v>
      </c>
      <c r="D78" s="64" t="s">
        <v>517</v>
      </c>
      <c r="E78" s="255" t="s">
        <v>133</v>
      </c>
      <c r="F78" s="65">
        <v>630353</v>
      </c>
      <c r="G78" s="65">
        <f>741592-F78</f>
        <v>111239</v>
      </c>
      <c r="H78" s="263">
        <v>2019</v>
      </c>
      <c r="J78" s="6">
        <v>1</v>
      </c>
      <c r="K78" s="6"/>
      <c r="L78" s="29">
        <v>3</v>
      </c>
      <c r="N78" s="13" t="s">
        <v>534</v>
      </c>
      <c r="O78" s="5" t="s">
        <v>535</v>
      </c>
    </row>
    <row r="79" spans="1:15" ht="15.6" x14ac:dyDescent="0.3">
      <c r="A79" s="313" t="s">
        <v>536</v>
      </c>
      <c r="B79" s="314"/>
      <c r="C79" s="314"/>
      <c r="D79" s="314"/>
      <c r="E79" s="314"/>
      <c r="F79" s="314"/>
      <c r="G79" s="314"/>
      <c r="H79" s="315"/>
      <c r="I79" s="16" t="s">
        <v>537</v>
      </c>
      <c r="J79" s="16" t="s">
        <v>537</v>
      </c>
      <c r="K79" s="16"/>
    </row>
    <row r="80" spans="1:15" ht="14.4" customHeight="1" x14ac:dyDescent="0.3">
      <c r="A80" s="310" t="s">
        <v>413</v>
      </c>
      <c r="B80" s="311"/>
      <c r="C80" s="312"/>
      <c r="D80" s="44"/>
      <c r="E80" s="254" t="s">
        <v>15</v>
      </c>
      <c r="F80" s="48">
        <f>SUBTOTAL(9,F81:F90)</f>
        <v>1036226.02</v>
      </c>
      <c r="G80" s="48">
        <f>SUBTOTAL(9,G81:G90)</f>
        <v>478902.92</v>
      </c>
      <c r="H80" s="261"/>
    </row>
    <row r="81" spans="1:15" ht="27.6" x14ac:dyDescent="0.3">
      <c r="A81" s="55" t="s">
        <v>18</v>
      </c>
      <c r="B81" s="1" t="s">
        <v>538</v>
      </c>
      <c r="C81" s="10" t="s">
        <v>536</v>
      </c>
      <c r="D81" s="10" t="s">
        <v>539</v>
      </c>
      <c r="E81" s="246" t="s">
        <v>430</v>
      </c>
      <c r="F81" s="42">
        <v>0</v>
      </c>
      <c r="G81" s="42">
        <v>7800</v>
      </c>
      <c r="H81" s="262">
        <v>2018</v>
      </c>
      <c r="J81" s="5">
        <v>1</v>
      </c>
    </row>
    <row r="82" spans="1:15" ht="27.6" x14ac:dyDescent="0.3">
      <c r="A82" s="55" t="s">
        <v>25</v>
      </c>
      <c r="B82" s="1" t="s">
        <v>540</v>
      </c>
      <c r="C82" s="10" t="s">
        <v>536</v>
      </c>
      <c r="D82" s="10" t="s">
        <v>541</v>
      </c>
      <c r="E82" s="246" t="s">
        <v>430</v>
      </c>
      <c r="F82" s="42">
        <v>0</v>
      </c>
      <c r="G82" s="42">
        <v>6200</v>
      </c>
      <c r="H82" s="262" t="s">
        <v>542</v>
      </c>
      <c r="J82" s="5">
        <v>1</v>
      </c>
    </row>
    <row r="83" spans="1:15" ht="41.4" x14ac:dyDescent="0.3">
      <c r="A83" s="55" t="s">
        <v>27</v>
      </c>
      <c r="B83" s="1" t="s">
        <v>543</v>
      </c>
      <c r="C83" s="10" t="s">
        <v>536</v>
      </c>
      <c r="D83" s="10" t="s">
        <v>544</v>
      </c>
      <c r="E83" s="246" t="s">
        <v>22</v>
      </c>
      <c r="F83" s="42">
        <v>161999.96</v>
      </c>
      <c r="G83" s="42">
        <v>46481.41</v>
      </c>
      <c r="H83" s="262">
        <v>2018</v>
      </c>
      <c r="I83" s="5">
        <v>1</v>
      </c>
      <c r="J83" s="5">
        <v>1</v>
      </c>
    </row>
    <row r="84" spans="1:15" ht="55.2" x14ac:dyDescent="0.3">
      <c r="A84" s="55" t="s">
        <v>37</v>
      </c>
      <c r="B84" s="1" t="s">
        <v>545</v>
      </c>
      <c r="C84" s="10" t="s">
        <v>536</v>
      </c>
      <c r="D84" s="10" t="s">
        <v>544</v>
      </c>
      <c r="E84" s="246" t="s">
        <v>22</v>
      </c>
      <c r="F84" s="42">
        <v>359999.98</v>
      </c>
      <c r="G84" s="42">
        <v>89648.71</v>
      </c>
      <c r="H84" s="262">
        <v>2018</v>
      </c>
      <c r="I84" s="5">
        <v>1</v>
      </c>
      <c r="J84" s="5">
        <v>1</v>
      </c>
      <c r="M84" s="5">
        <v>1</v>
      </c>
    </row>
    <row r="85" spans="1:15" ht="386.4" x14ac:dyDescent="0.3">
      <c r="A85" s="55" t="s">
        <v>39</v>
      </c>
      <c r="B85" s="1" t="s">
        <v>546</v>
      </c>
      <c r="C85" s="10" t="s">
        <v>536</v>
      </c>
      <c r="D85" s="10" t="s">
        <v>547</v>
      </c>
      <c r="E85" s="246" t="s">
        <v>41</v>
      </c>
      <c r="F85" s="42">
        <v>9000.1299999999992</v>
      </c>
      <c r="G85" s="42">
        <v>0</v>
      </c>
      <c r="H85" s="262">
        <v>2018</v>
      </c>
      <c r="J85" s="5">
        <v>1</v>
      </c>
      <c r="N85" s="5" t="s">
        <v>24</v>
      </c>
    </row>
    <row r="86" spans="1:15" x14ac:dyDescent="0.3">
      <c r="A86" s="322" t="s">
        <v>42</v>
      </c>
      <c r="B86" s="318" t="s">
        <v>548</v>
      </c>
      <c r="C86" s="318" t="s">
        <v>536</v>
      </c>
      <c r="D86" s="318" t="s">
        <v>544</v>
      </c>
      <c r="E86" s="246" t="s">
        <v>459</v>
      </c>
      <c r="F86" s="42">
        <v>13500.52</v>
      </c>
      <c r="G86" s="326">
        <v>2778.93</v>
      </c>
      <c r="H86" s="328">
        <v>2018</v>
      </c>
      <c r="J86" s="5">
        <v>1</v>
      </c>
      <c r="M86" s="5">
        <v>1</v>
      </c>
      <c r="N86" s="30" t="s">
        <v>549</v>
      </c>
      <c r="O86" s="31" t="s">
        <v>550</v>
      </c>
    </row>
    <row r="87" spans="1:15" ht="36" customHeight="1" x14ac:dyDescent="0.3">
      <c r="A87" s="323"/>
      <c r="B87" s="319"/>
      <c r="C87" s="319"/>
      <c r="D87" s="319"/>
      <c r="E87" s="246" t="s">
        <v>551</v>
      </c>
      <c r="F87" s="42">
        <v>634.26</v>
      </c>
      <c r="G87" s="327"/>
      <c r="H87" s="329"/>
      <c r="J87" s="5">
        <v>1</v>
      </c>
      <c r="M87" s="5">
        <v>1</v>
      </c>
      <c r="N87" s="30" t="s">
        <v>549</v>
      </c>
      <c r="O87" s="31" t="s">
        <v>550</v>
      </c>
    </row>
    <row r="88" spans="1:15" ht="138" x14ac:dyDescent="0.3">
      <c r="A88" s="55" t="s">
        <v>45</v>
      </c>
      <c r="B88" s="10" t="s">
        <v>552</v>
      </c>
      <c r="C88" s="10" t="s">
        <v>536</v>
      </c>
      <c r="D88" s="10" t="s">
        <v>547</v>
      </c>
      <c r="E88" s="246" t="s">
        <v>41</v>
      </c>
      <c r="F88" s="42">
        <v>12466</v>
      </c>
      <c r="G88" s="42">
        <v>0</v>
      </c>
      <c r="H88" s="262">
        <v>2019</v>
      </c>
      <c r="J88" s="8">
        <v>1</v>
      </c>
      <c r="L88" s="18"/>
      <c r="N88" s="5" t="s">
        <v>121</v>
      </c>
    </row>
    <row r="89" spans="1:15" ht="37.950000000000003" customHeight="1" x14ac:dyDescent="0.3">
      <c r="A89" s="322" t="s">
        <v>86</v>
      </c>
      <c r="B89" s="318" t="s">
        <v>553</v>
      </c>
      <c r="C89" s="318" t="s">
        <v>536</v>
      </c>
      <c r="D89" s="318" t="s">
        <v>554</v>
      </c>
      <c r="E89" s="246" t="s">
        <v>280</v>
      </c>
      <c r="F89" s="42">
        <v>457148.03</v>
      </c>
      <c r="G89" s="326">
        <v>325993.87</v>
      </c>
      <c r="H89" s="328">
        <v>2019</v>
      </c>
      <c r="J89" s="5">
        <v>1</v>
      </c>
      <c r="L89" s="18"/>
      <c r="M89" s="5" t="s">
        <v>488</v>
      </c>
      <c r="N89" s="5" t="s">
        <v>555</v>
      </c>
      <c r="O89" s="27" t="s">
        <v>556</v>
      </c>
    </row>
    <row r="90" spans="1:15" x14ac:dyDescent="0.3">
      <c r="A90" s="333"/>
      <c r="B90" s="334"/>
      <c r="C90" s="334"/>
      <c r="D90" s="334"/>
      <c r="E90" s="255" t="s">
        <v>557</v>
      </c>
      <c r="F90" s="65">
        <v>21477.14</v>
      </c>
      <c r="G90" s="335"/>
      <c r="H90" s="336"/>
      <c r="J90" s="5">
        <v>1</v>
      </c>
      <c r="L90" s="18"/>
      <c r="O90" s="27"/>
    </row>
    <row r="91" spans="1:15" ht="15.6" x14ac:dyDescent="0.3">
      <c r="A91" s="313" t="s">
        <v>558</v>
      </c>
      <c r="B91" s="314"/>
      <c r="C91" s="314"/>
      <c r="D91" s="314"/>
      <c r="E91" s="314"/>
      <c r="F91" s="314"/>
      <c r="G91" s="314"/>
      <c r="H91" s="315"/>
      <c r="I91" s="16" t="s">
        <v>559</v>
      </c>
      <c r="J91" s="16" t="s">
        <v>559</v>
      </c>
      <c r="K91" s="16"/>
    </row>
    <row r="92" spans="1:15" ht="14.4" customHeight="1" x14ac:dyDescent="0.3">
      <c r="A92" s="310" t="s">
        <v>425</v>
      </c>
      <c r="B92" s="311"/>
      <c r="C92" s="312"/>
      <c r="D92" s="44"/>
      <c r="E92" s="254" t="s">
        <v>15</v>
      </c>
      <c r="F92" s="48">
        <f>SUBTOTAL(9,F93:F103)</f>
        <v>766177.75</v>
      </c>
      <c r="G92" s="48">
        <f>SUBTOTAL(9,G93:G103)</f>
        <v>765355.7</v>
      </c>
      <c r="H92" s="261"/>
    </row>
    <row r="93" spans="1:15" ht="55.2" x14ac:dyDescent="0.3">
      <c r="A93" s="316" t="s">
        <v>18</v>
      </c>
      <c r="B93" s="337" t="s">
        <v>560</v>
      </c>
      <c r="C93" s="318" t="s">
        <v>558</v>
      </c>
      <c r="D93" s="338" t="s">
        <v>179</v>
      </c>
      <c r="E93" s="246" t="s">
        <v>561</v>
      </c>
      <c r="F93" s="42">
        <v>70000</v>
      </c>
      <c r="G93" s="42">
        <v>398224.3</v>
      </c>
      <c r="H93" s="262">
        <v>2017</v>
      </c>
      <c r="J93" s="5">
        <v>1</v>
      </c>
    </row>
    <row r="94" spans="1:15" x14ac:dyDescent="0.3">
      <c r="A94" s="316"/>
      <c r="B94" s="337"/>
      <c r="C94" s="319"/>
      <c r="D94" s="338"/>
      <c r="E94" s="246" t="s">
        <v>180</v>
      </c>
      <c r="F94" s="42">
        <v>27000</v>
      </c>
      <c r="G94" s="42">
        <v>124958.07</v>
      </c>
      <c r="H94" s="262">
        <v>2018</v>
      </c>
      <c r="J94" s="5">
        <v>1</v>
      </c>
    </row>
    <row r="95" spans="1:15" ht="24" customHeight="1" x14ac:dyDescent="0.3">
      <c r="A95" s="316" t="s">
        <v>25</v>
      </c>
      <c r="B95" s="337" t="s">
        <v>562</v>
      </c>
      <c r="C95" s="318" t="s">
        <v>558</v>
      </c>
      <c r="D95" s="10" t="s">
        <v>179</v>
      </c>
      <c r="E95" s="246" t="s">
        <v>22</v>
      </c>
      <c r="F95" s="42">
        <v>66828.58</v>
      </c>
      <c r="G95" s="42">
        <v>12121.43</v>
      </c>
      <c r="H95" s="262">
        <v>2018</v>
      </c>
      <c r="I95" s="5">
        <v>1</v>
      </c>
      <c r="J95" s="5">
        <v>1</v>
      </c>
    </row>
    <row r="96" spans="1:15" ht="33.6" customHeight="1" x14ac:dyDescent="0.3">
      <c r="A96" s="316"/>
      <c r="B96" s="337"/>
      <c r="C96" s="319"/>
      <c r="D96" s="10" t="s">
        <v>188</v>
      </c>
      <c r="E96" s="246" t="s">
        <v>22</v>
      </c>
      <c r="F96" s="42">
        <v>180000</v>
      </c>
      <c r="G96" s="42">
        <v>47050.879999999997</v>
      </c>
      <c r="H96" s="262">
        <v>2018</v>
      </c>
      <c r="I96" s="5">
        <v>1</v>
      </c>
      <c r="J96" s="5">
        <v>1</v>
      </c>
    </row>
    <row r="97" spans="1:14" ht="41.4" x14ac:dyDescent="0.3">
      <c r="A97" s="55" t="s">
        <v>27</v>
      </c>
      <c r="B97" s="1" t="s">
        <v>563</v>
      </c>
      <c r="C97" s="10" t="s">
        <v>558</v>
      </c>
      <c r="D97" s="10" t="s">
        <v>179</v>
      </c>
      <c r="E97" s="246" t="s">
        <v>22</v>
      </c>
      <c r="F97" s="42">
        <v>122985.65</v>
      </c>
      <c r="G97" s="42">
        <v>13665.07</v>
      </c>
      <c r="H97" s="262">
        <v>2019</v>
      </c>
      <c r="I97" s="5">
        <v>1</v>
      </c>
      <c r="J97" s="5">
        <v>1</v>
      </c>
      <c r="L97" s="5" t="s">
        <v>488</v>
      </c>
    </row>
    <row r="98" spans="1:14" ht="27.6" x14ac:dyDescent="0.3">
      <c r="A98" s="55" t="s">
        <v>37</v>
      </c>
      <c r="B98" s="1" t="s">
        <v>564</v>
      </c>
      <c r="C98" s="10" t="s">
        <v>558</v>
      </c>
      <c r="D98" s="10" t="s">
        <v>179</v>
      </c>
      <c r="E98" s="246" t="s">
        <v>22</v>
      </c>
      <c r="F98" s="42">
        <v>180000</v>
      </c>
      <c r="G98" s="42">
        <v>108891.58</v>
      </c>
      <c r="H98" s="262">
        <v>2019</v>
      </c>
      <c r="I98" s="5">
        <v>1</v>
      </c>
      <c r="J98" s="5">
        <v>1</v>
      </c>
    </row>
    <row r="99" spans="1:14" ht="27.6" x14ac:dyDescent="0.3">
      <c r="A99" s="55" t="s">
        <v>39</v>
      </c>
      <c r="B99" s="1" t="s">
        <v>565</v>
      </c>
      <c r="C99" s="10" t="s">
        <v>558</v>
      </c>
      <c r="D99" s="10" t="s">
        <v>179</v>
      </c>
      <c r="E99" s="246" t="s">
        <v>280</v>
      </c>
      <c r="F99" s="42">
        <v>25500</v>
      </c>
      <c r="G99" s="42">
        <v>48229.29</v>
      </c>
      <c r="H99" s="262">
        <v>2018</v>
      </c>
      <c r="J99" s="5">
        <v>1</v>
      </c>
      <c r="N99" s="13" t="s">
        <v>566</v>
      </c>
    </row>
    <row r="100" spans="1:14" x14ac:dyDescent="0.3">
      <c r="A100" s="55" t="s">
        <v>42</v>
      </c>
      <c r="B100" s="1" t="s">
        <v>567</v>
      </c>
      <c r="C100" s="10" t="s">
        <v>558</v>
      </c>
      <c r="D100" s="10" t="s">
        <v>179</v>
      </c>
      <c r="E100" s="246" t="s">
        <v>280</v>
      </c>
      <c r="F100" s="42">
        <v>52969.52</v>
      </c>
      <c r="G100" s="42">
        <v>9347.58</v>
      </c>
      <c r="H100" s="262">
        <v>2018</v>
      </c>
      <c r="J100" s="5">
        <v>1</v>
      </c>
    </row>
    <row r="101" spans="1:14" ht="27.6" x14ac:dyDescent="0.3">
      <c r="A101" s="55" t="s">
        <v>45</v>
      </c>
      <c r="B101" s="1" t="s">
        <v>568</v>
      </c>
      <c r="C101" s="10" t="s">
        <v>558</v>
      </c>
      <c r="D101" s="10" t="s">
        <v>569</v>
      </c>
      <c r="E101" s="246" t="s">
        <v>41</v>
      </c>
      <c r="F101" s="42">
        <v>14072</v>
      </c>
      <c r="G101" s="42">
        <v>0</v>
      </c>
      <c r="H101" s="262">
        <v>2018</v>
      </c>
      <c r="J101" s="5">
        <v>1</v>
      </c>
      <c r="N101" s="5" t="s">
        <v>24</v>
      </c>
    </row>
    <row r="102" spans="1:14" x14ac:dyDescent="0.3">
      <c r="A102" s="55" t="s">
        <v>86</v>
      </c>
      <c r="B102" s="1" t="s">
        <v>570</v>
      </c>
      <c r="C102" s="10" t="s">
        <v>558</v>
      </c>
      <c r="D102" s="10" t="s">
        <v>179</v>
      </c>
      <c r="E102" s="246" t="s">
        <v>280</v>
      </c>
      <c r="F102" s="42">
        <v>12750</v>
      </c>
      <c r="G102" s="42">
        <v>2250</v>
      </c>
      <c r="H102" s="262">
        <v>2019</v>
      </c>
      <c r="J102" s="5">
        <v>1</v>
      </c>
      <c r="N102" s="5" t="s">
        <v>571</v>
      </c>
    </row>
    <row r="103" spans="1:14" s="7" customFormat="1" ht="110.4" x14ac:dyDescent="0.3">
      <c r="A103" s="62" t="s">
        <v>88</v>
      </c>
      <c r="B103" s="63" t="s">
        <v>572</v>
      </c>
      <c r="C103" s="64" t="s">
        <v>558</v>
      </c>
      <c r="D103" s="64" t="s">
        <v>573</v>
      </c>
      <c r="E103" s="255" t="s">
        <v>41</v>
      </c>
      <c r="F103" s="65">
        <v>14072</v>
      </c>
      <c r="G103" s="65">
        <v>617.5</v>
      </c>
      <c r="H103" s="263">
        <v>2019</v>
      </c>
      <c r="J103" s="7">
        <v>1</v>
      </c>
      <c r="N103" s="13" t="s">
        <v>574</v>
      </c>
    </row>
    <row r="104" spans="1:14" ht="15.6" x14ac:dyDescent="0.3">
      <c r="A104" s="313" t="s">
        <v>575</v>
      </c>
      <c r="B104" s="314"/>
      <c r="C104" s="314"/>
      <c r="D104" s="314"/>
      <c r="E104" s="314"/>
      <c r="F104" s="314"/>
      <c r="G104" s="314"/>
      <c r="H104" s="315"/>
      <c r="I104" s="16" t="s">
        <v>576</v>
      </c>
      <c r="J104" s="16" t="s">
        <v>576</v>
      </c>
      <c r="K104" s="16"/>
      <c r="N104" s="5" t="s">
        <v>121</v>
      </c>
    </row>
    <row r="105" spans="1:14" ht="14.4" customHeight="1" x14ac:dyDescent="0.3">
      <c r="A105" s="310" t="s">
        <v>413</v>
      </c>
      <c r="B105" s="311"/>
      <c r="C105" s="312"/>
      <c r="D105" s="44"/>
      <c r="E105" s="254" t="s">
        <v>15</v>
      </c>
      <c r="F105" s="48">
        <f>SUBTOTAL(9,F106:F114)</f>
        <v>393607.42</v>
      </c>
      <c r="G105" s="48">
        <f>SUBTOTAL(9,G106:G114)</f>
        <v>75154.53</v>
      </c>
      <c r="H105" s="261"/>
      <c r="N105" s="5" t="s">
        <v>577</v>
      </c>
    </row>
    <row r="106" spans="1:14" ht="27.6" x14ac:dyDescent="0.3">
      <c r="A106" s="55" t="s">
        <v>18</v>
      </c>
      <c r="B106" s="1" t="s">
        <v>578</v>
      </c>
      <c r="C106" s="10" t="s">
        <v>575</v>
      </c>
      <c r="D106" s="10" t="s">
        <v>211</v>
      </c>
      <c r="E106" s="246" t="s">
        <v>417</v>
      </c>
      <c r="F106" s="42">
        <v>8117</v>
      </c>
      <c r="G106" s="42">
        <v>3315</v>
      </c>
      <c r="H106" s="262">
        <v>2017</v>
      </c>
      <c r="J106" s="5">
        <v>1</v>
      </c>
    </row>
    <row r="107" spans="1:14" ht="27.6" x14ac:dyDescent="0.3">
      <c r="A107" s="55" t="s">
        <v>25</v>
      </c>
      <c r="B107" s="1" t="s">
        <v>579</v>
      </c>
      <c r="C107" s="10" t="s">
        <v>575</v>
      </c>
      <c r="D107" s="10" t="s">
        <v>580</v>
      </c>
      <c r="E107" s="246" t="s">
        <v>519</v>
      </c>
      <c r="F107" s="42">
        <v>15224.34</v>
      </c>
      <c r="G107" s="42">
        <v>1691.59</v>
      </c>
      <c r="H107" s="262">
        <v>2017</v>
      </c>
      <c r="I107" s="5">
        <v>1</v>
      </c>
      <c r="J107" s="5">
        <v>1</v>
      </c>
    </row>
    <row r="108" spans="1:14" x14ac:dyDescent="0.3">
      <c r="A108" s="55" t="s">
        <v>27</v>
      </c>
      <c r="B108" s="1" t="s">
        <v>581</v>
      </c>
      <c r="C108" s="10" t="s">
        <v>575</v>
      </c>
      <c r="D108" s="10" t="s">
        <v>496</v>
      </c>
      <c r="E108" s="246" t="s">
        <v>519</v>
      </c>
      <c r="F108" s="42">
        <v>137961.78</v>
      </c>
      <c r="G108" s="42">
        <v>15329.09</v>
      </c>
      <c r="H108" s="262">
        <v>2018</v>
      </c>
      <c r="I108" s="5">
        <v>1</v>
      </c>
      <c r="J108" s="5">
        <v>1</v>
      </c>
    </row>
    <row r="109" spans="1:14" s="7" customFormat="1" ht="110.4" x14ac:dyDescent="0.3">
      <c r="A109" s="55" t="s">
        <v>37</v>
      </c>
      <c r="B109" s="1" t="s">
        <v>582</v>
      </c>
      <c r="C109" s="10" t="s">
        <v>575</v>
      </c>
      <c r="D109" s="10" t="s">
        <v>211</v>
      </c>
      <c r="E109" s="246" t="s">
        <v>305</v>
      </c>
      <c r="F109" s="49">
        <v>6156.3</v>
      </c>
      <c r="G109" s="42">
        <v>0</v>
      </c>
      <c r="H109" s="262">
        <v>2018</v>
      </c>
      <c r="J109" s="7">
        <v>1</v>
      </c>
      <c r="N109" s="5" t="s">
        <v>24</v>
      </c>
    </row>
    <row r="110" spans="1:14" ht="55.2" x14ac:dyDescent="0.3">
      <c r="A110" s="55" t="s">
        <v>39</v>
      </c>
      <c r="B110" s="9" t="s">
        <v>583</v>
      </c>
      <c r="C110" s="10" t="s">
        <v>575</v>
      </c>
      <c r="D110" s="10" t="s">
        <v>211</v>
      </c>
      <c r="E110" s="246" t="s">
        <v>459</v>
      </c>
      <c r="F110" s="42">
        <v>180000</v>
      </c>
      <c r="G110" s="42">
        <v>38026.85</v>
      </c>
      <c r="H110" s="262">
        <v>2018</v>
      </c>
      <c r="J110" s="5">
        <v>1</v>
      </c>
    </row>
    <row r="111" spans="1:14" s="7" customFormat="1" ht="96.6" x14ac:dyDescent="0.3">
      <c r="A111" s="55" t="s">
        <v>42</v>
      </c>
      <c r="B111" s="1" t="s">
        <v>584</v>
      </c>
      <c r="C111" s="10" t="s">
        <v>575</v>
      </c>
      <c r="D111" s="10" t="s">
        <v>211</v>
      </c>
      <c r="E111" s="246" t="s">
        <v>305</v>
      </c>
      <c r="F111" s="49">
        <v>6244</v>
      </c>
      <c r="G111" s="42">
        <v>0</v>
      </c>
      <c r="H111" s="262">
        <v>2019</v>
      </c>
      <c r="J111" s="7">
        <v>1</v>
      </c>
      <c r="N111" s="7" t="s">
        <v>121</v>
      </c>
    </row>
    <row r="112" spans="1:14" ht="41.4" x14ac:dyDescent="0.3">
      <c r="A112" s="55" t="s">
        <v>45</v>
      </c>
      <c r="B112" s="1" t="s">
        <v>585</v>
      </c>
      <c r="C112" s="10" t="s">
        <v>575</v>
      </c>
      <c r="D112" s="10" t="s">
        <v>211</v>
      </c>
      <c r="E112" s="246" t="s">
        <v>305</v>
      </c>
      <c r="F112" s="42">
        <v>33629</v>
      </c>
      <c r="G112" s="42">
        <v>14412</v>
      </c>
      <c r="H112" s="262">
        <v>2019</v>
      </c>
      <c r="J112" s="5">
        <v>1</v>
      </c>
      <c r="N112" s="13" t="s">
        <v>586</v>
      </c>
    </row>
    <row r="113" spans="1:15" ht="27.6" x14ac:dyDescent="0.3">
      <c r="A113" s="55" t="s">
        <v>86</v>
      </c>
      <c r="B113" s="1" t="s">
        <v>587</v>
      </c>
      <c r="C113" s="10" t="s">
        <v>575</v>
      </c>
      <c r="D113" s="10" t="s">
        <v>580</v>
      </c>
      <c r="E113" s="246" t="s">
        <v>305</v>
      </c>
      <c r="F113" s="42">
        <v>5554</v>
      </c>
      <c r="G113" s="42">
        <v>2380</v>
      </c>
      <c r="H113" s="262">
        <v>2019</v>
      </c>
      <c r="J113" s="7">
        <v>1</v>
      </c>
    </row>
    <row r="114" spans="1:15" ht="27.6" x14ac:dyDescent="0.3">
      <c r="A114" s="62" t="s">
        <v>88</v>
      </c>
      <c r="B114" s="63" t="s">
        <v>588</v>
      </c>
      <c r="C114" s="64" t="s">
        <v>575</v>
      </c>
      <c r="D114" s="64" t="s">
        <v>211</v>
      </c>
      <c r="E114" s="255" t="s">
        <v>133</v>
      </c>
      <c r="F114" s="65">
        <v>721</v>
      </c>
      <c r="G114" s="65">
        <v>0</v>
      </c>
      <c r="H114" s="263">
        <v>2019</v>
      </c>
      <c r="J114" s="5">
        <v>1</v>
      </c>
      <c r="N114" s="5" t="s">
        <v>589</v>
      </c>
    </row>
    <row r="115" spans="1:15" ht="15.6" x14ac:dyDescent="0.3">
      <c r="A115" s="313" t="s">
        <v>590</v>
      </c>
      <c r="B115" s="314"/>
      <c r="C115" s="314"/>
      <c r="D115" s="314"/>
      <c r="E115" s="314"/>
      <c r="F115" s="314"/>
      <c r="G115" s="314"/>
      <c r="H115" s="315"/>
      <c r="I115" s="16" t="s">
        <v>591</v>
      </c>
      <c r="J115" s="16" t="s">
        <v>591</v>
      </c>
      <c r="K115" s="16"/>
    </row>
    <row r="116" spans="1:15" ht="14.4" customHeight="1" x14ac:dyDescent="0.3">
      <c r="A116" s="310" t="s">
        <v>452</v>
      </c>
      <c r="B116" s="311"/>
      <c r="C116" s="312"/>
      <c r="D116" s="44"/>
      <c r="E116" s="254" t="s">
        <v>15</v>
      </c>
      <c r="F116" s="48">
        <f>SUBTOTAL(9,F117:F125)</f>
        <v>1249601.3199999998</v>
      </c>
      <c r="G116" s="48">
        <f>SUBTOTAL(9,G117:G125)</f>
        <v>220167.62</v>
      </c>
      <c r="H116" s="261"/>
    </row>
    <row r="117" spans="1:15" ht="55.2" x14ac:dyDescent="0.3">
      <c r="A117" s="55" t="s">
        <v>18</v>
      </c>
      <c r="B117" s="1" t="s">
        <v>592</v>
      </c>
      <c r="C117" s="10" t="s">
        <v>590</v>
      </c>
      <c r="D117" s="10" t="s">
        <v>593</v>
      </c>
      <c r="E117" s="246" t="s">
        <v>41</v>
      </c>
      <c r="F117" s="42">
        <v>34131</v>
      </c>
      <c r="G117" s="42">
        <v>6023.21</v>
      </c>
      <c r="H117" s="262">
        <v>2016</v>
      </c>
      <c r="J117" s="5">
        <v>1</v>
      </c>
    </row>
    <row r="118" spans="1:15" ht="96.6" x14ac:dyDescent="0.3">
      <c r="A118" s="55" t="s">
        <v>25</v>
      </c>
      <c r="B118" s="1" t="s">
        <v>594</v>
      </c>
      <c r="C118" s="10" t="s">
        <v>590</v>
      </c>
      <c r="D118" s="10" t="s">
        <v>595</v>
      </c>
      <c r="E118" s="246" t="s">
        <v>22</v>
      </c>
      <c r="F118" s="42">
        <v>200000</v>
      </c>
      <c r="G118" s="42">
        <v>40669</v>
      </c>
      <c r="H118" s="262">
        <v>2018</v>
      </c>
      <c r="I118" s="6">
        <v>1</v>
      </c>
      <c r="J118" s="6">
        <v>1</v>
      </c>
      <c r="K118" s="6"/>
      <c r="L118" s="23" t="s">
        <v>596</v>
      </c>
      <c r="N118" s="13" t="s">
        <v>597</v>
      </c>
      <c r="O118" s="23" t="s">
        <v>598</v>
      </c>
    </row>
    <row r="119" spans="1:15" ht="96.6" x14ac:dyDescent="0.3">
      <c r="A119" s="55" t="s">
        <v>27</v>
      </c>
      <c r="B119" s="1" t="s">
        <v>599</v>
      </c>
      <c r="C119" s="10" t="s">
        <v>590</v>
      </c>
      <c r="D119" s="10" t="s">
        <v>593</v>
      </c>
      <c r="E119" s="246" t="s">
        <v>41</v>
      </c>
      <c r="F119" s="42">
        <v>35179</v>
      </c>
      <c r="G119" s="42">
        <v>3908</v>
      </c>
      <c r="H119" s="262" t="s">
        <v>460</v>
      </c>
      <c r="J119" s="5">
        <v>1</v>
      </c>
    </row>
    <row r="120" spans="1:15" s="7" customFormat="1" ht="151.80000000000001" x14ac:dyDescent="0.3">
      <c r="A120" s="55" t="s">
        <v>37</v>
      </c>
      <c r="B120" s="1" t="s">
        <v>600</v>
      </c>
      <c r="C120" s="10" t="s">
        <v>590</v>
      </c>
      <c r="D120" s="10" t="s">
        <v>593</v>
      </c>
      <c r="E120" s="246" t="s">
        <v>41</v>
      </c>
      <c r="F120" s="42">
        <v>21312.13</v>
      </c>
      <c r="G120" s="42">
        <v>0</v>
      </c>
      <c r="H120" s="262">
        <v>2018</v>
      </c>
      <c r="J120" s="7">
        <v>1</v>
      </c>
      <c r="N120" s="5" t="s">
        <v>24</v>
      </c>
    </row>
    <row r="121" spans="1:15" s="7" customFormat="1" ht="124.2" x14ac:dyDescent="0.3">
      <c r="A121" s="55" t="s">
        <v>39</v>
      </c>
      <c r="B121" s="1" t="s">
        <v>601</v>
      </c>
      <c r="C121" s="10" t="s">
        <v>590</v>
      </c>
      <c r="D121" s="10" t="s">
        <v>602</v>
      </c>
      <c r="E121" s="246" t="s">
        <v>41</v>
      </c>
      <c r="F121" s="42">
        <v>14432.84</v>
      </c>
      <c r="G121" s="42">
        <v>4959.82</v>
      </c>
      <c r="H121" s="262">
        <v>2019</v>
      </c>
      <c r="J121" s="7">
        <v>1</v>
      </c>
      <c r="N121" s="5" t="s">
        <v>603</v>
      </c>
    </row>
    <row r="122" spans="1:15" ht="69" x14ac:dyDescent="0.3">
      <c r="A122" s="55" t="s">
        <v>42</v>
      </c>
      <c r="B122" s="355" t="s">
        <v>742</v>
      </c>
      <c r="C122" s="10" t="s">
        <v>590</v>
      </c>
      <c r="D122" s="10" t="s">
        <v>604</v>
      </c>
      <c r="E122" s="246" t="s">
        <v>605</v>
      </c>
      <c r="F122" s="42">
        <v>200000</v>
      </c>
      <c r="G122" s="42">
        <v>26470.59</v>
      </c>
      <c r="H122" s="262" t="s">
        <v>606</v>
      </c>
      <c r="J122" s="5">
        <v>1</v>
      </c>
    </row>
    <row r="123" spans="1:15" x14ac:dyDescent="0.3">
      <c r="A123" s="316" t="s">
        <v>45</v>
      </c>
      <c r="B123" s="337" t="s">
        <v>607</v>
      </c>
      <c r="C123" s="318" t="s">
        <v>590</v>
      </c>
      <c r="D123" s="10" t="s">
        <v>608</v>
      </c>
      <c r="E123" s="246" t="s">
        <v>280</v>
      </c>
      <c r="F123" s="42">
        <v>160000</v>
      </c>
      <c r="G123" s="320">
        <v>74277</v>
      </c>
      <c r="H123" s="321">
        <v>2019</v>
      </c>
      <c r="J123" s="342">
        <v>1</v>
      </c>
    </row>
    <row r="124" spans="1:15" ht="27.6" x14ac:dyDescent="0.3">
      <c r="A124" s="316"/>
      <c r="B124" s="337"/>
      <c r="C124" s="319"/>
      <c r="D124" s="10" t="s">
        <v>608</v>
      </c>
      <c r="E124" s="246" t="s">
        <v>442</v>
      </c>
      <c r="F124" s="42">
        <v>20804</v>
      </c>
      <c r="G124" s="320"/>
      <c r="H124" s="321"/>
      <c r="J124" s="342"/>
    </row>
    <row r="125" spans="1:15" s="7" customFormat="1" ht="41.4" x14ac:dyDescent="0.3">
      <c r="A125" s="62" t="s">
        <v>86</v>
      </c>
      <c r="B125" s="63" t="s">
        <v>609</v>
      </c>
      <c r="C125" s="64" t="s">
        <v>590</v>
      </c>
      <c r="D125" s="64" t="s">
        <v>608</v>
      </c>
      <c r="E125" s="255" t="s">
        <v>280</v>
      </c>
      <c r="F125" s="65">
        <v>563742.35</v>
      </c>
      <c r="G125" s="65">
        <v>63860</v>
      </c>
      <c r="H125" s="263">
        <v>2019</v>
      </c>
      <c r="J125" s="7">
        <v>1</v>
      </c>
      <c r="N125" s="5" t="s">
        <v>610</v>
      </c>
    </row>
    <row r="126" spans="1:15" ht="15.6" x14ac:dyDescent="0.3">
      <c r="A126" s="313" t="s">
        <v>611</v>
      </c>
      <c r="B126" s="314"/>
      <c r="C126" s="314"/>
      <c r="D126" s="314"/>
      <c r="E126" s="314"/>
      <c r="F126" s="314"/>
      <c r="G126" s="314"/>
      <c r="H126" s="315"/>
      <c r="I126" s="16" t="s">
        <v>612</v>
      </c>
      <c r="J126" s="16" t="s">
        <v>612</v>
      </c>
      <c r="K126" s="16"/>
    </row>
    <row r="127" spans="1:15" ht="14.4" customHeight="1" x14ac:dyDescent="0.3">
      <c r="A127" s="310" t="s">
        <v>413</v>
      </c>
      <c r="B127" s="311"/>
      <c r="C127" s="312"/>
      <c r="D127" s="44"/>
      <c r="E127" s="254" t="s">
        <v>15</v>
      </c>
      <c r="F127" s="48">
        <f>SUBTOTAL(9,F128:F143)</f>
        <v>429707.86</v>
      </c>
      <c r="G127" s="48">
        <f>SUBTOTAL(9,G128:G143)</f>
        <v>1873210.33</v>
      </c>
      <c r="H127" s="261"/>
    </row>
    <row r="128" spans="1:15" ht="82.8" x14ac:dyDescent="0.3">
      <c r="A128" s="55" t="s">
        <v>18</v>
      </c>
      <c r="B128" s="1" t="s">
        <v>613</v>
      </c>
      <c r="C128" s="10" t="s">
        <v>611</v>
      </c>
      <c r="D128" s="10" t="s">
        <v>614</v>
      </c>
      <c r="E128" s="246" t="s">
        <v>615</v>
      </c>
      <c r="F128" s="42">
        <v>18901.45</v>
      </c>
      <c r="G128" s="42">
        <v>0</v>
      </c>
      <c r="H128" s="262">
        <v>2018</v>
      </c>
      <c r="J128" s="5">
        <v>1</v>
      </c>
      <c r="N128" s="5" t="s">
        <v>24</v>
      </c>
    </row>
    <row r="129" spans="1:14" ht="41.4" x14ac:dyDescent="0.3">
      <c r="A129" s="55" t="s">
        <v>25</v>
      </c>
      <c r="B129" s="1" t="s">
        <v>616</v>
      </c>
      <c r="C129" s="10" t="s">
        <v>611</v>
      </c>
      <c r="D129" s="10" t="s">
        <v>496</v>
      </c>
      <c r="E129" s="246" t="s">
        <v>430</v>
      </c>
      <c r="F129" s="42">
        <v>0</v>
      </c>
      <c r="G129" s="42">
        <v>3486</v>
      </c>
      <c r="H129" s="262" t="s">
        <v>542</v>
      </c>
      <c r="J129" s="5">
        <v>1</v>
      </c>
    </row>
    <row r="130" spans="1:14" ht="27.6" x14ac:dyDescent="0.3">
      <c r="A130" s="55" t="s">
        <v>27</v>
      </c>
      <c r="B130" s="1" t="s">
        <v>617</v>
      </c>
      <c r="C130" s="10" t="s">
        <v>611</v>
      </c>
      <c r="D130" s="10" t="s">
        <v>496</v>
      </c>
      <c r="E130" s="246" t="s">
        <v>430</v>
      </c>
      <c r="F130" s="42">
        <v>0</v>
      </c>
      <c r="G130" s="42">
        <v>216028</v>
      </c>
      <c r="H130" s="262" t="s">
        <v>542</v>
      </c>
      <c r="J130" s="5">
        <v>1</v>
      </c>
    </row>
    <row r="131" spans="1:14" ht="27.6" x14ac:dyDescent="0.3">
      <c r="A131" s="55" t="s">
        <v>37</v>
      </c>
      <c r="B131" s="1" t="s">
        <v>246</v>
      </c>
      <c r="C131" s="10" t="s">
        <v>611</v>
      </c>
      <c r="D131" s="10" t="s">
        <v>496</v>
      </c>
      <c r="E131" s="246" t="s">
        <v>430</v>
      </c>
      <c r="F131" s="42">
        <v>0</v>
      </c>
      <c r="G131" s="42">
        <v>23362</v>
      </c>
      <c r="H131" s="262" t="s">
        <v>542</v>
      </c>
      <c r="J131" s="5">
        <v>1</v>
      </c>
    </row>
    <row r="132" spans="1:14" ht="41.4" x14ac:dyDescent="0.3">
      <c r="A132" s="55" t="s">
        <v>39</v>
      </c>
      <c r="B132" s="1" t="s">
        <v>618</v>
      </c>
      <c r="C132" s="10" t="s">
        <v>611</v>
      </c>
      <c r="D132" s="10" t="s">
        <v>619</v>
      </c>
      <c r="E132" s="246" t="s">
        <v>22</v>
      </c>
      <c r="F132" s="42">
        <v>146503</v>
      </c>
      <c r="G132" s="42">
        <v>38420.32</v>
      </c>
      <c r="H132" s="262" t="s">
        <v>470</v>
      </c>
      <c r="I132" s="5">
        <v>1</v>
      </c>
      <c r="J132" s="5">
        <v>1</v>
      </c>
    </row>
    <row r="133" spans="1:14" ht="55.2" x14ac:dyDescent="0.3">
      <c r="A133" s="55" t="s">
        <v>42</v>
      </c>
      <c r="B133" s="1" t="s">
        <v>620</v>
      </c>
      <c r="C133" s="10" t="s">
        <v>611</v>
      </c>
      <c r="D133" s="10" t="s">
        <v>496</v>
      </c>
      <c r="E133" s="246" t="s">
        <v>430</v>
      </c>
      <c r="F133" s="42">
        <v>0</v>
      </c>
      <c r="G133" s="42">
        <v>8969</v>
      </c>
      <c r="H133" s="262" t="s">
        <v>542</v>
      </c>
      <c r="J133" s="5">
        <v>1</v>
      </c>
    </row>
    <row r="134" spans="1:14" ht="41.4" x14ac:dyDescent="0.3">
      <c r="A134" s="55" t="s">
        <v>45</v>
      </c>
      <c r="B134" s="1" t="s">
        <v>621</v>
      </c>
      <c r="C134" s="10" t="s">
        <v>611</v>
      </c>
      <c r="D134" s="10" t="s">
        <v>496</v>
      </c>
      <c r="E134" s="246" t="s">
        <v>430</v>
      </c>
      <c r="F134" s="42">
        <v>0</v>
      </c>
      <c r="G134" s="42">
        <v>27124</v>
      </c>
      <c r="H134" s="262" t="s">
        <v>542</v>
      </c>
      <c r="J134" s="5">
        <v>1</v>
      </c>
    </row>
    <row r="135" spans="1:14" ht="55.2" x14ac:dyDescent="0.3">
      <c r="A135" s="55" t="s">
        <v>86</v>
      </c>
      <c r="B135" s="1" t="s">
        <v>622</v>
      </c>
      <c r="C135" s="10" t="s">
        <v>611</v>
      </c>
      <c r="D135" s="10" t="s">
        <v>496</v>
      </c>
      <c r="E135" s="246" t="s">
        <v>22</v>
      </c>
      <c r="F135" s="42">
        <v>83934.49</v>
      </c>
      <c r="G135" s="42">
        <v>9326.07</v>
      </c>
      <c r="H135" s="262" t="s">
        <v>470</v>
      </c>
      <c r="I135" s="5">
        <v>1</v>
      </c>
      <c r="J135" s="5">
        <v>1</v>
      </c>
    </row>
    <row r="136" spans="1:14" ht="24" customHeight="1" x14ac:dyDescent="0.3">
      <c r="A136" s="316" t="s">
        <v>88</v>
      </c>
      <c r="B136" s="338" t="s">
        <v>623</v>
      </c>
      <c r="C136" s="10" t="s">
        <v>611</v>
      </c>
      <c r="D136" s="338" t="s">
        <v>619</v>
      </c>
      <c r="E136" s="317" t="s">
        <v>624</v>
      </c>
      <c r="F136" s="320">
        <v>54905.99</v>
      </c>
      <c r="G136" s="42">
        <v>6459.53</v>
      </c>
      <c r="H136" s="321" t="s">
        <v>625</v>
      </c>
      <c r="J136" s="5">
        <v>1</v>
      </c>
      <c r="N136" s="5" t="s">
        <v>626</v>
      </c>
    </row>
    <row r="137" spans="1:14" ht="24.6" customHeight="1" x14ac:dyDescent="0.3">
      <c r="A137" s="316"/>
      <c r="B137" s="338"/>
      <c r="C137" s="10" t="s">
        <v>611</v>
      </c>
      <c r="D137" s="338"/>
      <c r="E137" s="317"/>
      <c r="F137" s="320"/>
      <c r="G137" s="42">
        <v>2527.36</v>
      </c>
      <c r="H137" s="321"/>
      <c r="J137" s="5">
        <v>1</v>
      </c>
      <c r="N137" s="5" t="s">
        <v>627</v>
      </c>
    </row>
    <row r="138" spans="1:14" ht="41.4" x14ac:dyDescent="0.3">
      <c r="A138" s="55" t="s">
        <v>91</v>
      </c>
      <c r="B138" s="1" t="s">
        <v>628</v>
      </c>
      <c r="C138" s="10" t="s">
        <v>611</v>
      </c>
      <c r="D138" s="10" t="s">
        <v>619</v>
      </c>
      <c r="E138" s="246" t="s">
        <v>22</v>
      </c>
      <c r="F138" s="42">
        <v>106430.77</v>
      </c>
      <c r="G138" s="42">
        <v>33412.050000000003</v>
      </c>
      <c r="H138" s="262" t="s">
        <v>440</v>
      </c>
      <c r="I138" s="5">
        <v>1</v>
      </c>
      <c r="J138" s="5">
        <v>1</v>
      </c>
    </row>
    <row r="139" spans="1:14" ht="41.4" x14ac:dyDescent="0.3">
      <c r="A139" s="55" t="s">
        <v>93</v>
      </c>
      <c r="B139" s="1" t="s">
        <v>629</v>
      </c>
      <c r="C139" s="10" t="s">
        <v>611</v>
      </c>
      <c r="D139" s="10" t="s">
        <v>496</v>
      </c>
      <c r="E139" s="246" t="s">
        <v>430</v>
      </c>
      <c r="F139" s="42" t="s">
        <v>496</v>
      </c>
      <c r="G139" s="42">
        <v>752048</v>
      </c>
      <c r="H139" s="262" t="s">
        <v>460</v>
      </c>
      <c r="J139" s="5">
        <v>1</v>
      </c>
      <c r="N139" s="13" t="s">
        <v>630</v>
      </c>
    </row>
    <row r="140" spans="1:14" s="7" customFormat="1" ht="27.6" x14ac:dyDescent="0.3">
      <c r="A140" s="55" t="s">
        <v>631</v>
      </c>
      <c r="B140" s="10" t="s">
        <v>632</v>
      </c>
      <c r="C140" s="10" t="s">
        <v>611</v>
      </c>
      <c r="D140" s="10" t="s">
        <v>496</v>
      </c>
      <c r="E140" s="246" t="s">
        <v>430</v>
      </c>
      <c r="F140" s="42">
        <v>0</v>
      </c>
      <c r="G140" s="42">
        <v>127534</v>
      </c>
      <c r="H140" s="262">
        <v>2019</v>
      </c>
      <c r="J140" s="7">
        <v>1</v>
      </c>
      <c r="N140" s="5"/>
    </row>
    <row r="141" spans="1:14" s="7" customFormat="1" x14ac:dyDescent="0.3">
      <c r="A141" s="55" t="s">
        <v>633</v>
      </c>
      <c r="B141" s="10" t="s">
        <v>634</v>
      </c>
      <c r="C141" s="10" t="s">
        <v>611</v>
      </c>
      <c r="D141" s="10" t="s">
        <v>496</v>
      </c>
      <c r="E141" s="246" t="s">
        <v>430</v>
      </c>
      <c r="F141" s="42">
        <v>0</v>
      </c>
      <c r="G141" s="42">
        <v>110595</v>
      </c>
      <c r="H141" s="262">
        <v>2019</v>
      </c>
      <c r="J141" s="7">
        <v>1</v>
      </c>
      <c r="N141" s="5"/>
    </row>
    <row r="142" spans="1:14" s="7" customFormat="1" ht="55.2" x14ac:dyDescent="0.3">
      <c r="A142" s="55" t="s">
        <v>635</v>
      </c>
      <c r="B142" s="10" t="s">
        <v>636</v>
      </c>
      <c r="C142" s="10" t="s">
        <v>611</v>
      </c>
      <c r="D142" s="10" t="s">
        <v>496</v>
      </c>
      <c r="E142" s="246" t="s">
        <v>430</v>
      </c>
      <c r="F142" s="42">
        <v>0</v>
      </c>
      <c r="G142" s="42">
        <v>513919</v>
      </c>
      <c r="H142" s="262" t="s">
        <v>637</v>
      </c>
      <c r="J142" s="7">
        <v>1</v>
      </c>
      <c r="N142" s="5"/>
    </row>
    <row r="143" spans="1:14" s="7" customFormat="1" ht="82.8" x14ac:dyDescent="0.3">
      <c r="A143" s="62" t="s">
        <v>96</v>
      </c>
      <c r="B143" s="64" t="s">
        <v>638</v>
      </c>
      <c r="C143" s="64" t="s">
        <v>611</v>
      </c>
      <c r="D143" s="64" t="s">
        <v>639</v>
      </c>
      <c r="E143" s="255" t="s">
        <v>41</v>
      </c>
      <c r="F143" s="65">
        <v>19032.16</v>
      </c>
      <c r="G143" s="65">
        <v>0</v>
      </c>
      <c r="H143" s="263">
        <v>2019</v>
      </c>
      <c r="J143" s="7">
        <v>1</v>
      </c>
      <c r="N143" s="5" t="s">
        <v>121</v>
      </c>
    </row>
    <row r="144" spans="1:14" ht="15.6" x14ac:dyDescent="0.3">
      <c r="A144" s="313" t="s">
        <v>640</v>
      </c>
      <c r="B144" s="314"/>
      <c r="C144" s="314"/>
      <c r="D144" s="314"/>
      <c r="E144" s="314"/>
      <c r="F144" s="314"/>
      <c r="G144" s="314"/>
      <c r="H144" s="315"/>
      <c r="I144" s="16" t="s">
        <v>641</v>
      </c>
      <c r="J144" s="16" t="s">
        <v>641</v>
      </c>
      <c r="K144" s="21"/>
    </row>
    <row r="145" spans="1:14" ht="14.4" customHeight="1" x14ac:dyDescent="0.3">
      <c r="A145" s="310" t="s">
        <v>425</v>
      </c>
      <c r="B145" s="311"/>
      <c r="C145" s="312"/>
      <c r="D145" s="44"/>
      <c r="E145" s="254" t="s">
        <v>15</v>
      </c>
      <c r="F145" s="48">
        <f>SUBTOTAL(9,F146:F156)</f>
        <v>539200.0199999999</v>
      </c>
      <c r="G145" s="48">
        <f>SUBTOTAL(9,G146:G156)</f>
        <v>1387813.45</v>
      </c>
      <c r="H145" s="261"/>
      <c r="N145" s="32"/>
    </row>
    <row r="146" spans="1:14" ht="27.6" x14ac:dyDescent="0.3">
      <c r="A146" s="55" t="s">
        <v>18</v>
      </c>
      <c r="B146" s="1" t="s">
        <v>642</v>
      </c>
      <c r="C146" s="10" t="s">
        <v>640</v>
      </c>
      <c r="D146" s="10" t="s">
        <v>643</v>
      </c>
      <c r="E146" s="246" t="s">
        <v>430</v>
      </c>
      <c r="F146" s="42">
        <v>0</v>
      </c>
      <c r="G146" s="42">
        <v>178210</v>
      </c>
      <c r="H146" s="262" t="s">
        <v>542</v>
      </c>
      <c r="J146" s="7">
        <v>1</v>
      </c>
    </row>
    <row r="147" spans="1:14" ht="41.4" x14ac:dyDescent="0.3">
      <c r="A147" s="55" t="s">
        <v>25</v>
      </c>
      <c r="B147" s="1" t="s">
        <v>644</v>
      </c>
      <c r="C147" s="10" t="s">
        <v>640</v>
      </c>
      <c r="D147" s="10" t="s">
        <v>643</v>
      </c>
      <c r="E147" s="246" t="s">
        <v>430</v>
      </c>
      <c r="F147" s="42">
        <v>0</v>
      </c>
      <c r="G147" s="42">
        <v>24162</v>
      </c>
      <c r="H147" s="262" t="s">
        <v>542</v>
      </c>
      <c r="J147" s="7">
        <v>1</v>
      </c>
    </row>
    <row r="148" spans="1:14" ht="55.2" x14ac:dyDescent="0.3">
      <c r="A148" s="55" t="s">
        <v>27</v>
      </c>
      <c r="B148" s="1" t="s">
        <v>645</v>
      </c>
      <c r="C148" s="10" t="s">
        <v>640</v>
      </c>
      <c r="D148" s="10" t="s">
        <v>646</v>
      </c>
      <c r="E148" s="246" t="s">
        <v>430</v>
      </c>
      <c r="F148" s="42">
        <v>0</v>
      </c>
      <c r="G148" s="42">
        <v>2786</v>
      </c>
      <c r="H148" s="262" t="s">
        <v>542</v>
      </c>
      <c r="J148" s="7">
        <v>1</v>
      </c>
    </row>
    <row r="149" spans="1:14" ht="41.4" x14ac:dyDescent="0.3">
      <c r="A149" s="55" t="s">
        <v>37</v>
      </c>
      <c r="B149" s="1" t="s">
        <v>647</v>
      </c>
      <c r="C149" s="10" t="s">
        <v>640</v>
      </c>
      <c r="D149" s="10" t="s">
        <v>646</v>
      </c>
      <c r="E149" s="246" t="s">
        <v>430</v>
      </c>
      <c r="F149" s="42">
        <v>0</v>
      </c>
      <c r="G149" s="42">
        <v>82646</v>
      </c>
      <c r="H149" s="262" t="s">
        <v>542</v>
      </c>
      <c r="J149" s="7">
        <v>1</v>
      </c>
    </row>
    <row r="150" spans="1:14" ht="27.6" x14ac:dyDescent="0.3">
      <c r="A150" s="55" t="s">
        <v>39</v>
      </c>
      <c r="B150" s="1" t="s">
        <v>648</v>
      </c>
      <c r="C150" s="10" t="s">
        <v>640</v>
      </c>
      <c r="D150" s="10" t="s">
        <v>646</v>
      </c>
      <c r="E150" s="246" t="s">
        <v>430</v>
      </c>
      <c r="F150" s="42">
        <v>0</v>
      </c>
      <c r="G150" s="42">
        <v>69285</v>
      </c>
      <c r="H150" s="262" t="s">
        <v>542</v>
      </c>
      <c r="J150" s="7">
        <v>1</v>
      </c>
    </row>
    <row r="151" spans="1:14" ht="27.6" x14ac:dyDescent="0.3">
      <c r="A151" s="55" t="s">
        <v>42</v>
      </c>
      <c r="B151" s="1" t="s">
        <v>649</v>
      </c>
      <c r="C151" s="10" t="s">
        <v>640</v>
      </c>
      <c r="D151" s="10" t="s">
        <v>643</v>
      </c>
      <c r="E151" s="246" t="s">
        <v>430</v>
      </c>
      <c r="F151" s="42">
        <v>0</v>
      </c>
      <c r="G151" s="42">
        <v>255085</v>
      </c>
      <c r="H151" s="262" t="s">
        <v>542</v>
      </c>
      <c r="J151" s="7">
        <v>1</v>
      </c>
    </row>
    <row r="152" spans="1:14" ht="138" x14ac:dyDescent="0.3">
      <c r="A152" s="55" t="s">
        <v>45</v>
      </c>
      <c r="B152" s="33" t="s">
        <v>650</v>
      </c>
      <c r="C152" s="10" t="s">
        <v>640</v>
      </c>
      <c r="D152" s="10" t="s">
        <v>646</v>
      </c>
      <c r="E152" s="246" t="s">
        <v>280</v>
      </c>
      <c r="F152" s="42">
        <f>499934.18+17644.74</f>
        <v>517578.92</v>
      </c>
      <c r="G152" s="42">
        <v>621720.86</v>
      </c>
      <c r="H152" s="262">
        <v>2018</v>
      </c>
      <c r="J152" s="7">
        <v>1</v>
      </c>
      <c r="N152" s="5" t="s">
        <v>196</v>
      </c>
    </row>
    <row r="153" spans="1:14" ht="82.8" x14ac:dyDescent="0.3">
      <c r="A153" s="55" t="s">
        <v>86</v>
      </c>
      <c r="B153" s="33" t="s">
        <v>651</v>
      </c>
      <c r="C153" s="10" t="s">
        <v>640</v>
      </c>
      <c r="D153" s="10" t="s">
        <v>646</v>
      </c>
      <c r="E153" s="246" t="s">
        <v>652</v>
      </c>
      <c r="F153" s="42">
        <v>9423.2800000000007</v>
      </c>
      <c r="G153" s="42">
        <v>153918.59</v>
      </c>
      <c r="H153" s="262" t="s">
        <v>653</v>
      </c>
      <c r="J153" s="7">
        <v>1</v>
      </c>
    </row>
    <row r="154" spans="1:14" ht="165.6" x14ac:dyDescent="0.3">
      <c r="A154" s="55" t="s">
        <v>88</v>
      </c>
      <c r="B154" s="1" t="s">
        <v>654</v>
      </c>
      <c r="C154" s="10" t="s">
        <v>640</v>
      </c>
      <c r="D154" s="10" t="s">
        <v>646</v>
      </c>
      <c r="E154" s="256" t="s">
        <v>41</v>
      </c>
      <c r="F154" s="50">
        <v>4078.99</v>
      </c>
      <c r="G154" s="42">
        <v>0</v>
      </c>
      <c r="H154" s="262">
        <v>2018</v>
      </c>
      <c r="J154" s="7">
        <v>1</v>
      </c>
      <c r="N154" s="5" t="s">
        <v>24</v>
      </c>
    </row>
    <row r="155" spans="1:14" ht="124.2" x14ac:dyDescent="0.3">
      <c r="A155" s="55" t="s">
        <v>91</v>
      </c>
      <c r="B155" s="1" t="s">
        <v>655</v>
      </c>
      <c r="C155" s="10" t="s">
        <v>640</v>
      </c>
      <c r="D155" s="10" t="s">
        <v>643</v>
      </c>
      <c r="E155" s="256" t="s">
        <v>41</v>
      </c>
      <c r="F155" s="50">
        <v>4039.84</v>
      </c>
      <c r="G155" s="42">
        <v>0</v>
      </c>
      <c r="H155" s="262">
        <v>2018</v>
      </c>
      <c r="J155" s="7">
        <v>1</v>
      </c>
      <c r="N155" s="5" t="s">
        <v>24</v>
      </c>
    </row>
    <row r="156" spans="1:14" ht="165.6" x14ac:dyDescent="0.3">
      <c r="A156" s="62" t="s">
        <v>93</v>
      </c>
      <c r="B156" s="63" t="s">
        <v>656</v>
      </c>
      <c r="C156" s="64" t="s">
        <v>640</v>
      </c>
      <c r="D156" s="64" t="s">
        <v>643</v>
      </c>
      <c r="E156" s="257" t="s">
        <v>41</v>
      </c>
      <c r="F156" s="66">
        <v>4078.99</v>
      </c>
      <c r="G156" s="65">
        <v>0</v>
      </c>
      <c r="H156" s="263">
        <v>2019</v>
      </c>
      <c r="I156" s="34"/>
      <c r="J156" s="34">
        <v>1</v>
      </c>
      <c r="K156" s="34"/>
      <c r="N156" s="5" t="s">
        <v>121</v>
      </c>
    </row>
    <row r="157" spans="1:14" ht="15.6" x14ac:dyDescent="0.3">
      <c r="A157" s="313" t="s">
        <v>657</v>
      </c>
      <c r="B157" s="314"/>
      <c r="C157" s="314"/>
      <c r="D157" s="314"/>
      <c r="E157" s="314"/>
      <c r="F157" s="314"/>
      <c r="G157" s="314"/>
      <c r="H157" s="315"/>
      <c r="I157" s="16" t="s">
        <v>658</v>
      </c>
      <c r="J157" s="16" t="s">
        <v>658</v>
      </c>
      <c r="K157" s="16"/>
    </row>
    <row r="158" spans="1:14" ht="14.4" customHeight="1" x14ac:dyDescent="0.3">
      <c r="A158" s="339" t="s">
        <v>659</v>
      </c>
      <c r="B158" s="340"/>
      <c r="C158" s="341"/>
      <c r="D158" s="44"/>
      <c r="E158" s="254" t="s">
        <v>15</v>
      </c>
      <c r="F158" s="48">
        <f>SUBTOTAL(9,F159:F166)</f>
        <v>780744.5</v>
      </c>
      <c r="G158" s="48">
        <f>SUBTOTAL(9,G159:G166)</f>
        <v>917411.8</v>
      </c>
      <c r="H158" s="261"/>
    </row>
    <row r="159" spans="1:14" ht="27.6" x14ac:dyDescent="0.3">
      <c r="A159" s="55" t="s">
        <v>18</v>
      </c>
      <c r="B159" s="9" t="s">
        <v>660</v>
      </c>
      <c r="C159" s="10" t="s">
        <v>657</v>
      </c>
      <c r="D159" s="10" t="s">
        <v>315</v>
      </c>
      <c r="E159" s="246" t="s">
        <v>430</v>
      </c>
      <c r="F159" s="42">
        <v>0</v>
      </c>
      <c r="G159" s="42">
        <v>297218</v>
      </c>
      <c r="H159" s="262" t="s">
        <v>661</v>
      </c>
      <c r="J159" s="5">
        <v>1</v>
      </c>
      <c r="N159" s="13" t="s">
        <v>662</v>
      </c>
    </row>
    <row r="160" spans="1:14" x14ac:dyDescent="0.3">
      <c r="A160" s="316" t="s">
        <v>25</v>
      </c>
      <c r="B160" s="347" t="s">
        <v>663</v>
      </c>
      <c r="C160" s="318" t="s">
        <v>657</v>
      </c>
      <c r="D160" s="338" t="s">
        <v>315</v>
      </c>
      <c r="E160" s="246" t="s">
        <v>664</v>
      </c>
      <c r="F160" s="42">
        <v>355071</v>
      </c>
      <c r="G160" s="320">
        <v>199581</v>
      </c>
      <c r="H160" s="321" t="s">
        <v>665</v>
      </c>
      <c r="J160" s="5">
        <v>1</v>
      </c>
    </row>
    <row r="161" spans="1:14" ht="27.6" x14ac:dyDescent="0.3">
      <c r="A161" s="316"/>
      <c r="B161" s="347"/>
      <c r="C161" s="319"/>
      <c r="D161" s="338"/>
      <c r="E161" s="246" t="s">
        <v>666</v>
      </c>
      <c r="F161" s="42">
        <v>9398</v>
      </c>
      <c r="G161" s="320"/>
      <c r="H161" s="321"/>
    </row>
    <row r="162" spans="1:14" ht="27.6" x14ac:dyDescent="0.3">
      <c r="A162" s="55" t="s">
        <v>27</v>
      </c>
      <c r="B162" s="9" t="s">
        <v>667</v>
      </c>
      <c r="C162" s="10" t="s">
        <v>657</v>
      </c>
      <c r="D162" s="10" t="s">
        <v>310</v>
      </c>
      <c r="E162" s="246" t="s">
        <v>280</v>
      </c>
      <c r="F162" s="42">
        <v>22500</v>
      </c>
      <c r="G162" s="42">
        <v>34306</v>
      </c>
      <c r="H162" s="262" t="s">
        <v>665</v>
      </c>
      <c r="J162" s="5">
        <v>1</v>
      </c>
    </row>
    <row r="163" spans="1:14" ht="276" x14ac:dyDescent="0.3">
      <c r="A163" s="55" t="s">
        <v>37</v>
      </c>
      <c r="B163" s="9" t="s">
        <v>668</v>
      </c>
      <c r="C163" s="10" t="s">
        <v>657</v>
      </c>
      <c r="D163" s="10" t="s">
        <v>313</v>
      </c>
      <c r="E163" s="246" t="s">
        <v>41</v>
      </c>
      <c r="F163" s="42">
        <v>7528.5</v>
      </c>
      <c r="G163" s="42">
        <v>0</v>
      </c>
      <c r="H163" s="262">
        <v>2018</v>
      </c>
      <c r="J163" s="5">
        <v>1</v>
      </c>
      <c r="N163" s="5" t="s">
        <v>24</v>
      </c>
    </row>
    <row r="164" spans="1:14" ht="27.6" x14ac:dyDescent="0.3">
      <c r="A164" s="57" t="s">
        <v>39</v>
      </c>
      <c r="B164" s="9" t="s">
        <v>669</v>
      </c>
      <c r="C164" s="10" t="s">
        <v>657</v>
      </c>
      <c r="D164" s="10" t="s">
        <v>315</v>
      </c>
      <c r="E164" s="246" t="s">
        <v>459</v>
      </c>
      <c r="F164" s="42">
        <v>80000</v>
      </c>
      <c r="G164" s="42">
        <v>153574</v>
      </c>
      <c r="H164" s="262">
        <v>2018</v>
      </c>
      <c r="J164" s="5">
        <v>1</v>
      </c>
    </row>
    <row r="165" spans="1:14" ht="27.6" x14ac:dyDescent="0.3">
      <c r="A165" s="55" t="s">
        <v>42</v>
      </c>
      <c r="B165" s="35" t="s">
        <v>670</v>
      </c>
      <c r="C165" s="10" t="s">
        <v>657</v>
      </c>
      <c r="D165" s="10" t="s">
        <v>315</v>
      </c>
      <c r="E165" s="246" t="s">
        <v>459</v>
      </c>
      <c r="F165" s="42">
        <v>300000</v>
      </c>
      <c r="G165" s="42">
        <f>532470-F165</f>
        <v>232470</v>
      </c>
      <c r="H165" s="262">
        <v>2019</v>
      </c>
      <c r="J165" s="5">
        <v>1</v>
      </c>
      <c r="N165" s="5" t="s">
        <v>222</v>
      </c>
    </row>
    <row r="166" spans="1:14" ht="55.2" x14ac:dyDescent="0.3">
      <c r="A166" s="62" t="s">
        <v>45</v>
      </c>
      <c r="B166" s="64" t="s">
        <v>671</v>
      </c>
      <c r="C166" s="64" t="s">
        <v>657</v>
      </c>
      <c r="D166" s="64" t="s">
        <v>315</v>
      </c>
      <c r="E166" s="255" t="s">
        <v>41</v>
      </c>
      <c r="F166" s="65">
        <v>6247</v>
      </c>
      <c r="G166" s="65">
        <v>262.8</v>
      </c>
      <c r="H166" s="263">
        <v>2019</v>
      </c>
      <c r="J166" s="5">
        <v>1</v>
      </c>
      <c r="N166" s="5" t="s">
        <v>121</v>
      </c>
    </row>
    <row r="167" spans="1:14" ht="15.6" x14ac:dyDescent="0.3">
      <c r="A167" s="313" t="s">
        <v>323</v>
      </c>
      <c r="B167" s="314"/>
      <c r="C167" s="314"/>
      <c r="D167" s="314"/>
      <c r="E167" s="314"/>
      <c r="F167" s="314"/>
      <c r="G167" s="314"/>
      <c r="H167" s="315"/>
      <c r="I167" s="16" t="s">
        <v>672</v>
      </c>
      <c r="J167" s="16" t="s">
        <v>672</v>
      </c>
      <c r="K167" s="16"/>
    </row>
    <row r="168" spans="1:14" ht="14.4" customHeight="1" x14ac:dyDescent="0.3">
      <c r="A168" s="339" t="s">
        <v>425</v>
      </c>
      <c r="B168" s="340"/>
      <c r="C168" s="341"/>
      <c r="D168" s="44"/>
      <c r="E168" s="254" t="s">
        <v>15</v>
      </c>
      <c r="F168" s="48">
        <f>SUBTOTAL(9,F169:F179)</f>
        <v>294748.5</v>
      </c>
      <c r="G168" s="48">
        <f>SUBTOTAL(9,G169:G179)</f>
        <v>237585</v>
      </c>
      <c r="H168" s="261"/>
    </row>
    <row r="169" spans="1:14" ht="69" x14ac:dyDescent="0.3">
      <c r="A169" s="55" t="s">
        <v>18</v>
      </c>
      <c r="B169" s="1" t="s">
        <v>673</v>
      </c>
      <c r="C169" s="10" t="s">
        <v>323</v>
      </c>
      <c r="D169" s="10" t="s">
        <v>674</v>
      </c>
      <c r="E169" s="246" t="s">
        <v>675</v>
      </c>
      <c r="F169" s="42">
        <v>49770</v>
      </c>
      <c r="G169" s="42">
        <v>0</v>
      </c>
      <c r="H169" s="262">
        <v>2016</v>
      </c>
      <c r="J169" s="5">
        <v>1</v>
      </c>
      <c r="L169" s="5">
        <v>1</v>
      </c>
    </row>
    <row r="170" spans="1:14" ht="27.6" x14ac:dyDescent="0.3">
      <c r="A170" s="55" t="s">
        <v>25</v>
      </c>
      <c r="B170" s="1" t="s">
        <v>676</v>
      </c>
      <c r="C170" s="10" t="s">
        <v>323</v>
      </c>
      <c r="D170" s="10" t="s">
        <v>677</v>
      </c>
      <c r="E170" s="246" t="s">
        <v>430</v>
      </c>
      <c r="F170" s="42">
        <v>0</v>
      </c>
      <c r="G170" s="42">
        <v>107668</v>
      </c>
      <c r="H170" s="262" t="s">
        <v>542</v>
      </c>
      <c r="J170" s="5">
        <v>1</v>
      </c>
    </row>
    <row r="171" spans="1:14" ht="27.6" x14ac:dyDescent="0.3">
      <c r="A171" s="55" t="s">
        <v>27</v>
      </c>
      <c r="B171" s="1" t="s">
        <v>678</v>
      </c>
      <c r="C171" s="10" t="s">
        <v>323</v>
      </c>
      <c r="D171" s="10" t="s">
        <v>496</v>
      </c>
      <c r="E171" s="246" t="s">
        <v>430</v>
      </c>
      <c r="F171" s="42">
        <v>0</v>
      </c>
      <c r="G171" s="42">
        <v>12443</v>
      </c>
      <c r="H171" s="262" t="s">
        <v>542</v>
      </c>
      <c r="J171" s="5">
        <v>1</v>
      </c>
    </row>
    <row r="172" spans="1:14" ht="41.4" x14ac:dyDescent="0.3">
      <c r="A172" s="55" t="s">
        <v>37</v>
      </c>
      <c r="B172" s="1" t="s">
        <v>679</v>
      </c>
      <c r="C172" s="10" t="s">
        <v>323</v>
      </c>
      <c r="D172" s="10" t="s">
        <v>674</v>
      </c>
      <c r="E172" s="246" t="s">
        <v>430</v>
      </c>
      <c r="F172" s="42">
        <v>0</v>
      </c>
      <c r="G172" s="42">
        <v>5107</v>
      </c>
      <c r="H172" s="262" t="s">
        <v>542</v>
      </c>
      <c r="J172" s="5">
        <v>1</v>
      </c>
    </row>
    <row r="173" spans="1:14" ht="110.4" x14ac:dyDescent="0.3">
      <c r="A173" s="55" t="s">
        <v>39</v>
      </c>
      <c r="B173" s="1" t="s">
        <v>680</v>
      </c>
      <c r="C173" s="10" t="s">
        <v>323</v>
      </c>
      <c r="D173" s="10" t="s">
        <v>674</v>
      </c>
      <c r="E173" s="246" t="s">
        <v>681</v>
      </c>
      <c r="F173" s="42">
        <v>102670</v>
      </c>
      <c r="G173" s="42">
        <v>25443</v>
      </c>
      <c r="H173" s="262">
        <v>2016</v>
      </c>
      <c r="J173" s="5">
        <v>1</v>
      </c>
    </row>
    <row r="174" spans="1:14" ht="69" x14ac:dyDescent="0.3">
      <c r="A174" s="55" t="s">
        <v>42</v>
      </c>
      <c r="B174" s="1" t="s">
        <v>682</v>
      </c>
      <c r="C174" s="10" t="s">
        <v>323</v>
      </c>
      <c r="D174" s="10" t="s">
        <v>674</v>
      </c>
      <c r="E174" s="246" t="s">
        <v>41</v>
      </c>
      <c r="F174" s="42">
        <v>9253.5</v>
      </c>
      <c r="G174" s="42">
        <v>0</v>
      </c>
      <c r="H174" s="262">
        <v>2018</v>
      </c>
      <c r="J174" s="5">
        <v>1</v>
      </c>
      <c r="N174" s="5" t="s">
        <v>24</v>
      </c>
    </row>
    <row r="175" spans="1:14" ht="41.4" x14ac:dyDescent="0.3">
      <c r="A175" s="55" t="s">
        <v>45</v>
      </c>
      <c r="B175" s="1" t="s">
        <v>683</v>
      </c>
      <c r="C175" s="10" t="s">
        <v>323</v>
      </c>
      <c r="D175" s="10" t="s">
        <v>674</v>
      </c>
      <c r="E175" s="246" t="s">
        <v>180</v>
      </c>
      <c r="F175" s="42">
        <v>24750</v>
      </c>
      <c r="G175" s="42">
        <v>2750</v>
      </c>
      <c r="H175" s="262" t="s">
        <v>440</v>
      </c>
      <c r="J175" s="5">
        <v>1</v>
      </c>
    </row>
    <row r="176" spans="1:14" ht="27.6" x14ac:dyDescent="0.3">
      <c r="A176" s="55" t="s">
        <v>86</v>
      </c>
      <c r="B176" s="1" t="s">
        <v>684</v>
      </c>
      <c r="C176" s="10" t="s">
        <v>323</v>
      </c>
      <c r="D176" s="10" t="s">
        <v>674</v>
      </c>
      <c r="E176" s="246" t="s">
        <v>22</v>
      </c>
      <c r="F176" s="42">
        <v>49500</v>
      </c>
      <c r="G176" s="42">
        <v>51074</v>
      </c>
      <c r="H176" s="262" t="s">
        <v>440</v>
      </c>
      <c r="I176" s="5">
        <v>1</v>
      </c>
      <c r="J176" s="5">
        <v>1</v>
      </c>
    </row>
    <row r="177" spans="1:14" x14ac:dyDescent="0.3">
      <c r="A177" s="55" t="s">
        <v>88</v>
      </c>
      <c r="B177" s="1" t="s">
        <v>685</v>
      </c>
      <c r="C177" s="10" t="s">
        <v>323</v>
      </c>
      <c r="D177" s="10" t="s">
        <v>674</v>
      </c>
      <c r="E177" s="246" t="s">
        <v>133</v>
      </c>
      <c r="F177" s="42">
        <v>25500</v>
      </c>
      <c r="G177" s="42">
        <v>8100</v>
      </c>
      <c r="H177" s="262">
        <v>2019</v>
      </c>
    </row>
    <row r="178" spans="1:14" ht="27.6" x14ac:dyDescent="0.3">
      <c r="A178" s="55" t="s">
        <v>91</v>
      </c>
      <c r="B178" s="1" t="s">
        <v>686</v>
      </c>
      <c r="C178" s="10" t="s">
        <v>323</v>
      </c>
      <c r="D178" s="10" t="s">
        <v>677</v>
      </c>
      <c r="E178" s="246" t="s">
        <v>22</v>
      </c>
      <c r="F178" s="42">
        <v>25000</v>
      </c>
      <c r="G178" s="42">
        <v>25000</v>
      </c>
      <c r="H178" s="262">
        <v>2019</v>
      </c>
      <c r="I178" s="5">
        <v>1</v>
      </c>
      <c r="J178" s="5">
        <v>1</v>
      </c>
    </row>
    <row r="179" spans="1:14" s="7" customFormat="1" ht="69" x14ac:dyDescent="0.3">
      <c r="A179" s="62" t="s">
        <v>93</v>
      </c>
      <c r="B179" s="63" t="s">
        <v>687</v>
      </c>
      <c r="C179" s="64" t="s">
        <v>323</v>
      </c>
      <c r="D179" s="64" t="s">
        <v>674</v>
      </c>
      <c r="E179" s="255" t="s">
        <v>41</v>
      </c>
      <c r="F179" s="65">
        <v>8305</v>
      </c>
      <c r="G179" s="65">
        <v>0</v>
      </c>
      <c r="H179" s="263">
        <v>2019</v>
      </c>
      <c r="J179" s="7">
        <v>1</v>
      </c>
      <c r="N179" s="7" t="s">
        <v>121</v>
      </c>
    </row>
    <row r="180" spans="1:14" ht="15.6" x14ac:dyDescent="0.3">
      <c r="A180" s="313" t="s">
        <v>341</v>
      </c>
      <c r="B180" s="314"/>
      <c r="C180" s="314"/>
      <c r="D180" s="314"/>
      <c r="E180" s="314"/>
      <c r="F180" s="314"/>
      <c r="G180" s="314"/>
      <c r="H180" s="315"/>
      <c r="I180" s="16" t="s">
        <v>286</v>
      </c>
      <c r="J180" s="16" t="s">
        <v>286</v>
      </c>
      <c r="K180" s="16"/>
    </row>
    <row r="181" spans="1:14" ht="14.4" customHeight="1" x14ac:dyDescent="0.3">
      <c r="A181" s="310" t="s">
        <v>413</v>
      </c>
      <c r="B181" s="311"/>
      <c r="C181" s="312"/>
      <c r="D181" s="44"/>
      <c r="E181" s="254" t="s">
        <v>15</v>
      </c>
      <c r="F181" s="48">
        <f>SUBTOTAL(9,F182:F185)</f>
        <v>72499.399999999994</v>
      </c>
      <c r="G181" s="48">
        <f>SUBTOTAL(9,G182:G185)</f>
        <v>10350</v>
      </c>
      <c r="H181" s="261"/>
    </row>
    <row r="182" spans="1:14" s="7" customFormat="1" ht="69" x14ac:dyDescent="0.3">
      <c r="A182" s="55" t="s">
        <v>18</v>
      </c>
      <c r="B182" s="36" t="s">
        <v>688</v>
      </c>
      <c r="C182" s="10" t="s">
        <v>341</v>
      </c>
      <c r="D182" s="10" t="s">
        <v>348</v>
      </c>
      <c r="E182" s="246" t="s">
        <v>41</v>
      </c>
      <c r="F182" s="42">
        <v>3557.4</v>
      </c>
      <c r="G182" s="42">
        <v>0</v>
      </c>
      <c r="H182" s="262">
        <v>2018</v>
      </c>
      <c r="J182" s="7">
        <v>1</v>
      </c>
      <c r="L182" s="5"/>
      <c r="N182" s="5" t="s">
        <v>24</v>
      </c>
    </row>
    <row r="183" spans="1:14" ht="69" x14ac:dyDescent="0.3">
      <c r="A183" s="55" t="s">
        <v>25</v>
      </c>
      <c r="B183" s="9" t="s">
        <v>689</v>
      </c>
      <c r="C183" s="10" t="s">
        <v>341</v>
      </c>
      <c r="D183" s="10" t="s">
        <v>348</v>
      </c>
      <c r="E183" s="246" t="s">
        <v>133</v>
      </c>
      <c r="F183" s="42">
        <v>44000</v>
      </c>
      <c r="G183" s="42">
        <f>44000*0.15</f>
        <v>6600</v>
      </c>
      <c r="H183" s="262" t="s">
        <v>503</v>
      </c>
      <c r="J183" s="5">
        <v>1</v>
      </c>
      <c r="N183" s="5" t="s">
        <v>311</v>
      </c>
    </row>
    <row r="184" spans="1:14" s="7" customFormat="1" ht="55.2" x14ac:dyDescent="0.3">
      <c r="A184" s="55" t="s">
        <v>27</v>
      </c>
      <c r="B184" s="1" t="s">
        <v>690</v>
      </c>
      <c r="C184" s="10" t="s">
        <v>341</v>
      </c>
      <c r="D184" s="10" t="s">
        <v>348</v>
      </c>
      <c r="E184" s="246" t="s">
        <v>41</v>
      </c>
      <c r="F184" s="42">
        <v>3692</v>
      </c>
      <c r="G184" s="42">
        <v>0</v>
      </c>
      <c r="H184" s="262">
        <v>2019</v>
      </c>
      <c r="J184" s="7">
        <v>1</v>
      </c>
      <c r="N184" s="7" t="s">
        <v>121</v>
      </c>
    </row>
    <row r="185" spans="1:14" ht="55.2" x14ac:dyDescent="0.3">
      <c r="A185" s="62" t="s">
        <v>37</v>
      </c>
      <c r="B185" s="63" t="s">
        <v>691</v>
      </c>
      <c r="C185" s="64" t="s">
        <v>341</v>
      </c>
      <c r="D185" s="64" t="s">
        <v>348</v>
      </c>
      <c r="E185" s="255" t="s">
        <v>133</v>
      </c>
      <c r="F185" s="65">
        <f>25000-G185</f>
        <v>21250</v>
      </c>
      <c r="G185" s="65">
        <v>3750</v>
      </c>
      <c r="H185" s="263" t="s">
        <v>503</v>
      </c>
      <c r="J185" s="5">
        <v>1</v>
      </c>
      <c r="N185" s="5" t="s">
        <v>692</v>
      </c>
    </row>
    <row r="186" spans="1:14" ht="15.6" x14ac:dyDescent="0.3">
      <c r="A186" s="313" t="s">
        <v>693</v>
      </c>
      <c r="B186" s="314"/>
      <c r="C186" s="314"/>
      <c r="D186" s="314"/>
      <c r="E186" s="314"/>
      <c r="F186" s="314"/>
      <c r="G186" s="314"/>
      <c r="H186" s="315"/>
      <c r="I186" s="16" t="s">
        <v>328</v>
      </c>
      <c r="J186" s="16" t="s">
        <v>328</v>
      </c>
      <c r="K186" s="16"/>
    </row>
    <row r="187" spans="1:14" ht="14.4" customHeight="1" x14ac:dyDescent="0.3">
      <c r="A187" s="350" t="s">
        <v>413</v>
      </c>
      <c r="B187" s="351"/>
      <c r="C187" s="352"/>
      <c r="D187" s="43"/>
      <c r="E187" s="258" t="s">
        <v>15</v>
      </c>
      <c r="F187" s="39">
        <f>SUBTOTAL(9,F188:F205)</f>
        <v>2188625.62</v>
      </c>
      <c r="G187" s="39">
        <f>SUBTOTAL(9,G188:G205)</f>
        <v>1037368.41</v>
      </c>
      <c r="H187" s="265"/>
    </row>
    <row r="188" spans="1:14" x14ac:dyDescent="0.3">
      <c r="A188" s="55" t="s">
        <v>88</v>
      </c>
      <c r="B188" s="1" t="s">
        <v>694</v>
      </c>
      <c r="C188" s="10" t="s">
        <v>693</v>
      </c>
      <c r="D188" s="10" t="s">
        <v>695</v>
      </c>
      <c r="E188" s="246" t="s">
        <v>430</v>
      </c>
      <c r="F188" s="42">
        <v>0</v>
      </c>
      <c r="G188" s="42">
        <v>16272</v>
      </c>
      <c r="H188" s="262">
        <v>2016</v>
      </c>
      <c r="J188" s="5">
        <v>1</v>
      </c>
    </row>
    <row r="189" spans="1:14" ht="27.6" x14ac:dyDescent="0.3">
      <c r="A189" s="55" t="s">
        <v>91</v>
      </c>
      <c r="B189" s="1" t="s">
        <v>696</v>
      </c>
      <c r="C189" s="10" t="s">
        <v>693</v>
      </c>
      <c r="D189" s="10" t="s">
        <v>697</v>
      </c>
      <c r="E189" s="246" t="s">
        <v>430</v>
      </c>
      <c r="F189" s="42">
        <v>0</v>
      </c>
      <c r="G189" s="42">
        <v>22264</v>
      </c>
      <c r="H189" s="262">
        <v>2016</v>
      </c>
      <c r="J189" s="5">
        <v>1</v>
      </c>
    </row>
    <row r="190" spans="1:14" x14ac:dyDescent="0.3">
      <c r="A190" s="55" t="s">
        <v>93</v>
      </c>
      <c r="B190" s="1" t="s">
        <v>698</v>
      </c>
      <c r="C190" s="10" t="s">
        <v>693</v>
      </c>
      <c r="D190" s="10" t="s">
        <v>695</v>
      </c>
      <c r="E190" s="246" t="s">
        <v>430</v>
      </c>
      <c r="F190" s="42">
        <v>0</v>
      </c>
      <c r="G190" s="42">
        <v>20836</v>
      </c>
      <c r="H190" s="262">
        <v>2016</v>
      </c>
      <c r="J190" s="5">
        <v>1</v>
      </c>
    </row>
    <row r="191" spans="1:14" x14ac:dyDescent="0.3">
      <c r="A191" s="55" t="s">
        <v>96</v>
      </c>
      <c r="B191" s="1" t="s">
        <v>699</v>
      </c>
      <c r="C191" s="10" t="s">
        <v>693</v>
      </c>
      <c r="D191" s="10" t="s">
        <v>695</v>
      </c>
      <c r="E191" s="246" t="s">
        <v>430</v>
      </c>
      <c r="F191" s="42">
        <v>0</v>
      </c>
      <c r="G191" s="42">
        <v>18803</v>
      </c>
      <c r="H191" s="262">
        <v>2016</v>
      </c>
      <c r="J191" s="5">
        <v>1</v>
      </c>
    </row>
    <row r="192" spans="1:14" x14ac:dyDescent="0.3">
      <c r="A192" s="55" t="s">
        <v>162</v>
      </c>
      <c r="B192" s="1" t="s">
        <v>700</v>
      </c>
      <c r="C192" s="10" t="s">
        <v>693</v>
      </c>
      <c r="D192" s="10" t="s">
        <v>496</v>
      </c>
      <c r="E192" s="246" t="s">
        <v>557</v>
      </c>
      <c r="F192" s="42">
        <v>27885</v>
      </c>
      <c r="G192" s="42">
        <v>11951</v>
      </c>
      <c r="H192" s="262">
        <v>2017</v>
      </c>
      <c r="J192" s="5">
        <v>1</v>
      </c>
    </row>
    <row r="193" spans="1:14" ht="27.6" x14ac:dyDescent="0.3">
      <c r="A193" s="55" t="s">
        <v>164</v>
      </c>
      <c r="B193" s="1" t="s">
        <v>701</v>
      </c>
      <c r="C193" s="10" t="s">
        <v>693</v>
      </c>
      <c r="D193" s="10" t="s">
        <v>695</v>
      </c>
      <c r="E193" s="259" t="s">
        <v>22</v>
      </c>
      <c r="F193" s="42">
        <v>850000</v>
      </c>
      <c r="G193" s="42">
        <v>150000</v>
      </c>
      <c r="H193" s="262" t="s">
        <v>702</v>
      </c>
      <c r="I193" s="5">
        <v>1</v>
      </c>
      <c r="J193" s="5">
        <v>1</v>
      </c>
    </row>
    <row r="194" spans="1:14" x14ac:dyDescent="0.3">
      <c r="A194" s="55" t="s">
        <v>166</v>
      </c>
      <c r="B194" s="1" t="s">
        <v>703</v>
      </c>
      <c r="C194" s="10" t="s">
        <v>693</v>
      </c>
      <c r="D194" s="10" t="s">
        <v>695</v>
      </c>
      <c r="E194" s="259" t="s">
        <v>22</v>
      </c>
      <c r="F194" s="42">
        <v>180000</v>
      </c>
      <c r="G194" s="42">
        <v>44786.26</v>
      </c>
      <c r="H194" s="262">
        <v>2018</v>
      </c>
      <c r="I194" s="5">
        <v>1</v>
      </c>
      <c r="J194" s="5">
        <v>1</v>
      </c>
      <c r="N194" s="37"/>
    </row>
    <row r="195" spans="1:14" ht="27.6" x14ac:dyDescent="0.3">
      <c r="A195" s="55" t="s">
        <v>167</v>
      </c>
      <c r="B195" s="1" t="s">
        <v>704</v>
      </c>
      <c r="C195" s="10" t="s">
        <v>693</v>
      </c>
      <c r="D195" s="10" t="s">
        <v>695</v>
      </c>
      <c r="E195" s="259" t="s">
        <v>22</v>
      </c>
      <c r="F195" s="42">
        <v>155561.84</v>
      </c>
      <c r="G195" s="42">
        <v>17284.650000000001</v>
      </c>
      <c r="H195" s="262">
        <v>2019</v>
      </c>
      <c r="I195" s="5">
        <v>1</v>
      </c>
      <c r="J195" s="5">
        <v>1</v>
      </c>
    </row>
    <row r="196" spans="1:14" ht="27.6" x14ac:dyDescent="0.3">
      <c r="A196" s="55" t="s">
        <v>202</v>
      </c>
      <c r="B196" s="1" t="s">
        <v>705</v>
      </c>
      <c r="C196" s="10" t="s">
        <v>693</v>
      </c>
      <c r="D196" s="10" t="s">
        <v>695</v>
      </c>
      <c r="E196" s="246" t="s">
        <v>133</v>
      </c>
      <c r="F196" s="42">
        <v>30000</v>
      </c>
      <c r="G196" s="42">
        <v>4500</v>
      </c>
      <c r="H196" s="262">
        <v>2018</v>
      </c>
      <c r="J196" s="5">
        <v>1</v>
      </c>
    </row>
    <row r="197" spans="1:14" s="7" customFormat="1" ht="289.8" x14ac:dyDescent="0.3">
      <c r="A197" s="55" t="s">
        <v>205</v>
      </c>
      <c r="B197" s="1" t="s">
        <v>706</v>
      </c>
      <c r="C197" s="10" t="s">
        <v>693</v>
      </c>
      <c r="D197" s="10" t="s">
        <v>707</v>
      </c>
      <c r="E197" s="246" t="s">
        <v>41</v>
      </c>
      <c r="F197" s="42">
        <v>18483.45</v>
      </c>
      <c r="G197" s="42">
        <v>0</v>
      </c>
      <c r="H197" s="262">
        <v>2018</v>
      </c>
      <c r="J197" s="7">
        <v>1</v>
      </c>
      <c r="N197" s="5" t="s">
        <v>24</v>
      </c>
    </row>
    <row r="198" spans="1:14" s="7" customFormat="1" ht="276" x14ac:dyDescent="0.3">
      <c r="A198" s="55" t="s">
        <v>45</v>
      </c>
      <c r="B198" s="1" t="s">
        <v>708</v>
      </c>
      <c r="C198" s="10" t="s">
        <v>693</v>
      </c>
      <c r="D198" s="10" t="s">
        <v>707</v>
      </c>
      <c r="E198" s="246" t="s">
        <v>41</v>
      </c>
      <c r="F198" s="42">
        <v>19649.84</v>
      </c>
      <c r="G198" s="42">
        <v>0</v>
      </c>
      <c r="H198" s="262">
        <v>2019</v>
      </c>
      <c r="J198" s="7">
        <v>1</v>
      </c>
      <c r="N198" s="7" t="s">
        <v>121</v>
      </c>
    </row>
    <row r="199" spans="1:14" s="7" customFormat="1" ht="27.6" x14ac:dyDescent="0.3">
      <c r="A199" s="55" t="s">
        <v>45</v>
      </c>
      <c r="B199" s="1" t="s">
        <v>709</v>
      </c>
      <c r="C199" s="10" t="s">
        <v>693</v>
      </c>
      <c r="D199" s="10" t="s">
        <v>697</v>
      </c>
      <c r="E199" s="246" t="s">
        <v>180</v>
      </c>
      <c r="F199" s="42">
        <v>11737.4</v>
      </c>
      <c r="G199" s="42">
        <v>7066</v>
      </c>
      <c r="H199" s="262">
        <v>2018</v>
      </c>
      <c r="N199" s="13" t="s">
        <v>710</v>
      </c>
    </row>
    <row r="200" spans="1:14" ht="41.4" x14ac:dyDescent="0.3">
      <c r="A200" s="55" t="s">
        <v>18</v>
      </c>
      <c r="B200" s="1" t="s">
        <v>711</v>
      </c>
      <c r="C200" s="10" t="s">
        <v>693</v>
      </c>
      <c r="D200" s="10" t="s">
        <v>695</v>
      </c>
      <c r="E200" s="259" t="s">
        <v>712</v>
      </c>
      <c r="F200" s="42">
        <v>123920.09</v>
      </c>
      <c r="G200" s="42">
        <v>10400</v>
      </c>
      <c r="H200" s="262">
        <v>2019</v>
      </c>
      <c r="J200" s="5">
        <v>1</v>
      </c>
      <c r="N200" s="5" t="s">
        <v>713</v>
      </c>
    </row>
    <row r="201" spans="1:14" ht="82.8" x14ac:dyDescent="0.3">
      <c r="A201" s="55" t="s">
        <v>27</v>
      </c>
      <c r="B201" s="1" t="s">
        <v>714</v>
      </c>
      <c r="C201" s="10" t="s">
        <v>693</v>
      </c>
      <c r="D201" s="10" t="s">
        <v>715</v>
      </c>
      <c r="E201" s="246" t="s">
        <v>133</v>
      </c>
      <c r="F201" s="42">
        <v>38038</v>
      </c>
      <c r="G201" s="42">
        <v>5706</v>
      </c>
      <c r="H201" s="262">
        <v>2019</v>
      </c>
      <c r="J201" s="5">
        <v>1</v>
      </c>
    </row>
    <row r="202" spans="1:14" x14ac:dyDescent="0.3">
      <c r="A202" s="55" t="s">
        <v>37</v>
      </c>
      <c r="B202" s="1" t="s">
        <v>716</v>
      </c>
      <c r="C202" s="10" t="s">
        <v>693</v>
      </c>
      <c r="D202" s="10" t="s">
        <v>496</v>
      </c>
      <c r="E202" s="246" t="s">
        <v>133</v>
      </c>
      <c r="F202" s="42">
        <v>41850</v>
      </c>
      <c r="G202" s="42">
        <v>6277.5</v>
      </c>
      <c r="H202" s="262">
        <v>2019</v>
      </c>
      <c r="J202" s="5">
        <v>1</v>
      </c>
    </row>
    <row r="203" spans="1:14" ht="69" x14ac:dyDescent="0.3">
      <c r="A203" s="55" t="s">
        <v>39</v>
      </c>
      <c r="B203" s="1" t="s">
        <v>717</v>
      </c>
      <c r="C203" s="10" t="s">
        <v>693</v>
      </c>
      <c r="D203" s="10" t="s">
        <v>718</v>
      </c>
      <c r="E203" s="259" t="s">
        <v>712</v>
      </c>
      <c r="F203" s="42">
        <v>82200</v>
      </c>
      <c r="G203" s="42">
        <f>114190-F203</f>
        <v>31990</v>
      </c>
      <c r="H203" s="262">
        <v>2019</v>
      </c>
      <c r="J203" s="5">
        <v>1</v>
      </c>
      <c r="N203" s="5" t="s">
        <v>719</v>
      </c>
    </row>
    <row r="204" spans="1:14" x14ac:dyDescent="0.3">
      <c r="A204" s="316" t="s">
        <v>42</v>
      </c>
      <c r="B204" s="337" t="s">
        <v>720</v>
      </c>
      <c r="C204" s="318" t="s">
        <v>693</v>
      </c>
      <c r="D204" s="318" t="s">
        <v>695</v>
      </c>
      <c r="E204" s="246" t="s">
        <v>133</v>
      </c>
      <c r="F204" s="42">
        <v>575450</v>
      </c>
      <c r="G204" s="320">
        <f>319203+350029</f>
        <v>669232</v>
      </c>
      <c r="H204" s="321">
        <v>2019</v>
      </c>
      <c r="I204" s="342"/>
      <c r="J204" s="342">
        <v>1</v>
      </c>
      <c r="N204" s="5" t="s">
        <v>721</v>
      </c>
    </row>
    <row r="205" spans="1:14" x14ac:dyDescent="0.3">
      <c r="A205" s="343"/>
      <c r="B205" s="344"/>
      <c r="C205" s="334"/>
      <c r="D205" s="334"/>
      <c r="E205" s="255" t="s">
        <v>557</v>
      </c>
      <c r="F205" s="65">
        <v>33850</v>
      </c>
      <c r="G205" s="345"/>
      <c r="H205" s="346"/>
      <c r="I205" s="342"/>
      <c r="J205" s="342"/>
    </row>
    <row r="206" spans="1:14" s="7" customFormat="1" ht="14.4" customHeight="1" x14ac:dyDescent="0.3">
      <c r="A206" s="353" t="s">
        <v>388</v>
      </c>
      <c r="B206" s="354"/>
      <c r="C206" s="354"/>
      <c r="D206" s="354"/>
      <c r="E206" s="244" t="s">
        <v>15</v>
      </c>
      <c r="F206" s="61">
        <f>SUBTOTAL(9,F207:F208)</f>
        <v>1361920.05</v>
      </c>
      <c r="G206" s="61">
        <f>SUBTOTAL(9,G207:G208)</f>
        <v>107672.27999999997</v>
      </c>
      <c r="H206" s="266"/>
    </row>
    <row r="207" spans="1:14" ht="27.6" x14ac:dyDescent="0.3">
      <c r="A207" s="55" t="s">
        <v>18</v>
      </c>
      <c r="B207" s="1" t="s">
        <v>722</v>
      </c>
      <c r="C207" s="10" t="s">
        <v>388</v>
      </c>
      <c r="D207" s="10" t="s">
        <v>496</v>
      </c>
      <c r="E207" s="246" t="s">
        <v>723</v>
      </c>
      <c r="F207" s="42">
        <v>926277.13</v>
      </c>
      <c r="G207" s="42">
        <v>0</v>
      </c>
      <c r="H207" s="262" t="s">
        <v>503</v>
      </c>
      <c r="J207" s="5">
        <v>1</v>
      </c>
    </row>
    <row r="208" spans="1:14" ht="27.6" x14ac:dyDescent="0.3">
      <c r="A208" s="62" t="s">
        <v>25</v>
      </c>
      <c r="B208" s="63" t="s">
        <v>724</v>
      </c>
      <c r="C208" s="64" t="s">
        <v>388</v>
      </c>
      <c r="D208" s="64" t="s">
        <v>496</v>
      </c>
      <c r="E208" s="255" t="s">
        <v>723</v>
      </c>
      <c r="F208" s="65">
        <f>465642.92-F196</f>
        <v>435642.92</v>
      </c>
      <c r="G208" s="65">
        <f>547815.2-F208-G196</f>
        <v>107672.27999999997</v>
      </c>
      <c r="H208" s="263" t="s">
        <v>503</v>
      </c>
      <c r="J208" s="5">
        <v>1</v>
      </c>
    </row>
    <row r="209" spans="1:11" s="53" customFormat="1" ht="24.6" customHeight="1" thickBot="1" x14ac:dyDescent="0.35">
      <c r="A209" s="295" t="s">
        <v>725</v>
      </c>
      <c r="B209" s="296"/>
      <c r="C209" s="296"/>
      <c r="D209" s="297"/>
      <c r="E209" s="59"/>
      <c r="F209" s="60">
        <f>F3+F9+F16+F28+F35+F54+F65+F80+F92+F105+F116+F127+F145+F158+F168+F181+F187+F206</f>
        <v>19091099.809999999</v>
      </c>
      <c r="G209" s="60">
        <f>G3+G9+G16+G28+G35+G54+G65+G80+G92+G105+G116+G127+G145+G158+G168+G181+G187+G206</f>
        <v>13365596.481999999</v>
      </c>
      <c r="H209" s="267"/>
      <c r="I209" s="53">
        <f>SUM(I4:I195)</f>
        <v>38</v>
      </c>
      <c r="J209" s="53">
        <f>SUM(J4:J195)</f>
        <v>156</v>
      </c>
      <c r="K209" s="54">
        <f>SUM(F209:G209)</f>
        <v>32456696.291999996</v>
      </c>
    </row>
    <row r="210" spans="1:11" ht="25.2" customHeight="1" thickBot="1" x14ac:dyDescent="0.35">
      <c r="E210" s="51"/>
      <c r="F210" s="348">
        <f>F209+G209</f>
        <v>32456696.291999996</v>
      </c>
      <c r="G210" s="349"/>
      <c r="I210" s="5">
        <v>100</v>
      </c>
      <c r="J210" s="5">
        <f>I209*100/J209</f>
        <v>24.358974358974358</v>
      </c>
    </row>
    <row r="211" spans="1:11" ht="15.6" x14ac:dyDescent="0.3">
      <c r="B211" s="12"/>
      <c r="C211" s="47"/>
    </row>
    <row r="212" spans="1:11" x14ac:dyDescent="0.3">
      <c r="E212" s="52" t="s">
        <v>726</v>
      </c>
      <c r="F212" s="52">
        <f>F31+F60+F86+F110+F122+F164+F165</f>
        <v>1218114.3900000001</v>
      </c>
      <c r="G212" s="52">
        <f>G31+G60+G86+G110+G122+G164+G165</f>
        <v>999061.24</v>
      </c>
      <c r="H212" s="51">
        <f>F212+G212</f>
        <v>2217175.63</v>
      </c>
    </row>
  </sheetData>
  <mergeCells count="94">
    <mergeCell ref="F210:G210"/>
    <mergeCell ref="A168:C168"/>
    <mergeCell ref="A181:C181"/>
    <mergeCell ref="A187:C187"/>
    <mergeCell ref="C204:C205"/>
    <mergeCell ref="A206:D206"/>
    <mergeCell ref="A209:D209"/>
    <mergeCell ref="H24:H25"/>
    <mergeCell ref="I204:I205"/>
    <mergeCell ref="J204:J205"/>
    <mergeCell ref="J123:J124"/>
    <mergeCell ref="A186:H186"/>
    <mergeCell ref="A204:A205"/>
    <mergeCell ref="B204:B205"/>
    <mergeCell ref="D204:D205"/>
    <mergeCell ref="G204:G205"/>
    <mergeCell ref="H204:H205"/>
    <mergeCell ref="A167:H167"/>
    <mergeCell ref="A180:H180"/>
    <mergeCell ref="A157:H157"/>
    <mergeCell ref="A160:A161"/>
    <mergeCell ref="B160:B161"/>
    <mergeCell ref="D160:D161"/>
    <mergeCell ref="G160:G161"/>
    <mergeCell ref="H160:H161"/>
    <mergeCell ref="C160:C161"/>
    <mergeCell ref="A158:C158"/>
    <mergeCell ref="A144:H144"/>
    <mergeCell ref="A145:C145"/>
    <mergeCell ref="A126:H126"/>
    <mergeCell ref="A136:A137"/>
    <mergeCell ref="B136:B137"/>
    <mergeCell ref="D136:D137"/>
    <mergeCell ref="E136:E137"/>
    <mergeCell ref="F136:F137"/>
    <mergeCell ref="H136:H137"/>
    <mergeCell ref="A127:C127"/>
    <mergeCell ref="A105:C105"/>
    <mergeCell ref="A116:C116"/>
    <mergeCell ref="C123:C124"/>
    <mergeCell ref="A104:H104"/>
    <mergeCell ref="A93:A94"/>
    <mergeCell ref="B93:B94"/>
    <mergeCell ref="D93:D94"/>
    <mergeCell ref="A95:A96"/>
    <mergeCell ref="B95:B96"/>
    <mergeCell ref="C93:C94"/>
    <mergeCell ref="C95:C96"/>
    <mergeCell ref="A115:H115"/>
    <mergeCell ref="A123:A124"/>
    <mergeCell ref="B123:B124"/>
    <mergeCell ref="G123:G124"/>
    <mergeCell ref="H123:H124"/>
    <mergeCell ref="A92:C92"/>
    <mergeCell ref="A91:H91"/>
    <mergeCell ref="A86:A87"/>
    <mergeCell ref="B86:B87"/>
    <mergeCell ref="D86:D87"/>
    <mergeCell ref="G86:G87"/>
    <mergeCell ref="H86:H87"/>
    <mergeCell ref="A89:A90"/>
    <mergeCell ref="B89:B90"/>
    <mergeCell ref="D89:D90"/>
    <mergeCell ref="G89:G90"/>
    <mergeCell ref="H89:H90"/>
    <mergeCell ref="C86:C87"/>
    <mergeCell ref="C89:C90"/>
    <mergeCell ref="A80:C80"/>
    <mergeCell ref="A27:H27"/>
    <mergeCell ref="A31:A32"/>
    <mergeCell ref="B31:B32"/>
    <mergeCell ref="D31:D32"/>
    <mergeCell ref="G31:G32"/>
    <mergeCell ref="H31:H32"/>
    <mergeCell ref="A28:C28"/>
    <mergeCell ref="C31:C32"/>
    <mergeCell ref="A64:H64"/>
    <mergeCell ref="A79:H79"/>
    <mergeCell ref="A34:H34"/>
    <mergeCell ref="A53:H53"/>
    <mergeCell ref="A35:C35"/>
    <mergeCell ref="A54:C54"/>
    <mergeCell ref="A65:C65"/>
    <mergeCell ref="A22:A23"/>
    <mergeCell ref="B22:B23"/>
    <mergeCell ref="D22:D23"/>
    <mergeCell ref="G22:G23"/>
    <mergeCell ref="H22:H23"/>
    <mergeCell ref="A16:C16"/>
    <mergeCell ref="A2:H2"/>
    <mergeCell ref="A8:H8"/>
    <mergeCell ref="A15:H15"/>
    <mergeCell ref="A9:C9"/>
    <mergeCell ref="A3:C3"/>
  </mergeCells>
  <hyperlinks>
    <hyperlink ref="N4" r:id="rId1" xr:uid="{00000000-0004-0000-0000-000000000000}"/>
    <hyperlink ref="N78" r:id="rId2" xr:uid="{00000000-0004-0000-0000-000001000000}"/>
    <hyperlink ref="N61" r:id="rId3" xr:uid="{00000000-0004-0000-0000-000002000000}"/>
    <hyperlink ref="N22" r:id="rId4" xr:uid="{00000000-0004-0000-0000-000003000000}"/>
    <hyperlink ref="N40" r:id="rId5" xr:uid="{00000000-0004-0000-0000-000004000000}"/>
    <hyperlink ref="N59" r:id="rId6" xr:uid="{00000000-0004-0000-0000-000005000000}"/>
    <hyperlink ref="N76" r:id="rId7" xr:uid="{00000000-0004-0000-0000-000006000000}"/>
    <hyperlink ref="N103" r:id="rId8" xr:uid="{00000000-0004-0000-0000-000007000000}"/>
    <hyperlink ref="N159" r:id="rId9" xr:uid="{00000000-0004-0000-0000-000008000000}"/>
    <hyperlink ref="N11" r:id="rId10" display="https://www.nica.lv/mda/fmg/PROJEKTI/Publicit%C4%81te_6TM.pdf" xr:uid="{00000000-0004-0000-0000-000009000000}"/>
    <hyperlink ref="N12" r:id="rId11" xr:uid="{00000000-0004-0000-0000-00000A000000}"/>
    <hyperlink ref="N32" r:id="rId12" xr:uid="{00000000-0004-0000-0000-00000B000000}"/>
    <hyperlink ref="N99" r:id="rId13" xr:uid="{00000000-0004-0000-0000-00000C000000}"/>
    <hyperlink ref="N112" r:id="rId14" xr:uid="{00000000-0004-0000-0000-00000D000000}"/>
    <hyperlink ref="N13" r:id="rId15" xr:uid="{00000000-0004-0000-0000-00000E000000}"/>
    <hyperlink ref="N118" r:id="rId16" xr:uid="{00000000-0004-0000-0000-00000F000000}"/>
    <hyperlink ref="N139" r:id="rId17" display="https://jūrmala.lv/lv/sabiedriba/jaunumi_aktuali/pasvaldiba/69423-pabeigti-planotie-celu-un-ietvju-remontdarbi/" xr:uid="{00000000-0004-0000-0000-000010000000}"/>
    <hyperlink ref="N49" r:id="rId18" xr:uid="{00000000-0004-0000-0000-000011000000}"/>
    <hyperlink ref="N50" r:id="rId19" xr:uid="{00000000-0004-0000-0000-000012000000}"/>
    <hyperlink ref="N199" r:id="rId20" xr:uid="{00000000-0004-0000-0000-000013000000}"/>
    <hyperlink ref="N7" r:id="rId21" xr:uid="{00000000-0004-0000-0000-000014000000}"/>
  </hyperlinks>
  <pageMargins left="0.70866141732283472" right="0.70866141732283472" top="0.74803149606299213" bottom="0.74803149606299213" header="0.31496062992125984" footer="0.31496062992125984"/>
  <pageSetup paperSize="9" scale="58" fitToHeight="0" orientation="portrait" verticalDpi="4294967295" r:id="rId22"/>
  <headerFooter>
    <oddHeader>&amp;C
Investīcijas un projekti piekrastē 2016. - 2019. gadā &amp;R3.pielikums</oddHeader>
    <oddFooter>Page &amp;P of &amp;N</oddFooter>
  </headerFooter>
  <legacyDrawing r:id="rId2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5"/>
  <sheetViews>
    <sheetView workbookViewId="0">
      <selection activeCell="A8" sqref="A8"/>
    </sheetView>
  </sheetViews>
  <sheetFormatPr defaultColWidth="8.88671875" defaultRowHeight="15.6" x14ac:dyDescent="0.3"/>
  <cols>
    <col min="1" max="1" width="194.33203125" style="249" customWidth="1"/>
    <col min="2" max="16384" width="8.88671875" style="249"/>
  </cols>
  <sheetData>
    <row r="1" spans="1:1" ht="18" x14ac:dyDescent="0.3">
      <c r="A1" s="253" t="s">
        <v>727</v>
      </c>
    </row>
    <row r="2" spans="1:1" ht="20.399999999999999" customHeight="1" x14ac:dyDescent="0.3">
      <c r="A2" s="250" t="s">
        <v>728</v>
      </c>
    </row>
    <row r="3" spans="1:1" ht="21.6" customHeight="1" x14ac:dyDescent="0.3">
      <c r="A3" s="250" t="s">
        <v>729</v>
      </c>
    </row>
    <row r="4" spans="1:1" ht="21" customHeight="1" x14ac:dyDescent="0.3">
      <c r="A4" s="250" t="s">
        <v>730</v>
      </c>
    </row>
    <row r="5" spans="1:1" ht="19.95" customHeight="1" x14ac:dyDescent="0.3">
      <c r="A5" s="251" t="s">
        <v>731</v>
      </c>
    </row>
    <row r="6" spans="1:1" ht="20.399999999999999" customHeight="1" x14ac:dyDescent="0.3">
      <c r="A6" s="250" t="s">
        <v>732</v>
      </c>
    </row>
    <row r="7" spans="1:1" ht="19.95" customHeight="1" x14ac:dyDescent="0.3">
      <c r="A7" s="251" t="s">
        <v>733</v>
      </c>
    </row>
    <row r="8" spans="1:1" ht="22.95" customHeight="1" x14ac:dyDescent="0.3">
      <c r="A8" s="250" t="s">
        <v>734</v>
      </c>
    </row>
    <row r="9" spans="1:1" x14ac:dyDescent="0.3">
      <c r="A9" s="250" t="s">
        <v>735</v>
      </c>
    </row>
    <row r="10" spans="1:1" ht="21.6" customHeight="1" x14ac:dyDescent="0.3">
      <c r="A10" s="250" t="s">
        <v>736</v>
      </c>
    </row>
    <row r="11" spans="1:1" ht="21.6" customHeight="1" x14ac:dyDescent="0.3">
      <c r="A11" s="250" t="s">
        <v>737</v>
      </c>
    </row>
    <row r="12" spans="1:1" ht="20.399999999999999" customHeight="1" x14ac:dyDescent="0.3">
      <c r="A12" s="250" t="s">
        <v>738</v>
      </c>
    </row>
    <row r="13" spans="1:1" ht="22.2" customHeight="1" x14ac:dyDescent="0.3">
      <c r="A13" s="250" t="s">
        <v>739</v>
      </c>
    </row>
    <row r="14" spans="1:1" ht="22.2" customHeight="1" x14ac:dyDescent="0.3">
      <c r="A14" s="252" t="s">
        <v>740</v>
      </c>
    </row>
    <row r="15" spans="1:1" ht="22.95" customHeight="1" x14ac:dyDescent="0.3">
      <c r="A15" s="252" t="s">
        <v>741</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dcb3448-f0e0-4369-8617-a51b8d6cee36" xsi:nil="true"/>
    <lcf76f155ced4ddcb4097134ff3c332f xmlns="60686a28-206e-40ba-a490-d2cdfca46c0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D3ED15BC299664399E2D3C105435F1C" ma:contentTypeVersion="18" ma:contentTypeDescription="Create a new document." ma:contentTypeScope="" ma:versionID="4e8fcbc855733f229eb5e1e4f05fb209">
  <xsd:schema xmlns:xsd="http://www.w3.org/2001/XMLSchema" xmlns:xs="http://www.w3.org/2001/XMLSchema" xmlns:p="http://schemas.microsoft.com/office/2006/metadata/properties" xmlns:ns2="60686a28-206e-40ba-a490-d2cdfca46c0c" xmlns:ns3="4dcb3448-f0e0-4369-8617-a51b8d6cee36" targetNamespace="http://schemas.microsoft.com/office/2006/metadata/properties" ma:root="true" ma:fieldsID="355bd21320a3cb273b853384b70675a0" ns2:_="" ns3:_="">
    <xsd:import namespace="60686a28-206e-40ba-a490-d2cdfca46c0c"/>
    <xsd:import namespace="4dcb3448-f0e0-4369-8617-a51b8d6cee3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OCR"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686a28-206e-40ba-a490-d2cdfca46c0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dcb3448-f0e0-4369-8617-a51b8d6cee3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5719444-0d2f-4846-b8f3-8c9131ddaaeb}" ma:internalName="TaxCatchAll" ma:showField="CatchAllData" ma:web="4dcb3448-f0e0-4369-8617-a51b8d6cee3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4BBD31C-0ABD-48B6-BCB4-DD7D0B1AF30A}">
  <ds:schemaRefs>
    <ds:schemaRef ds:uri="http://schemas.openxmlformats.org/package/2006/metadata/core-properties"/>
    <ds:schemaRef ds:uri="http://purl.org/dc/elements/1.1/"/>
    <ds:schemaRef ds:uri="http://purl.org/dc/dcmitype/"/>
    <ds:schemaRef ds:uri="4dcb3448-f0e0-4369-8617-a51b8d6cee36"/>
    <ds:schemaRef ds:uri="http://schemas.microsoft.com/office/infopath/2007/PartnerControls"/>
    <ds:schemaRef ds:uri="http://www.w3.org/XML/1998/namespace"/>
    <ds:schemaRef ds:uri="http://schemas.microsoft.com/office/2006/documentManagement/types"/>
    <ds:schemaRef ds:uri="60686a28-206e-40ba-a490-d2cdfca46c0c"/>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FCA7425A-1B99-42CD-B462-9309EDD1601B}">
  <ds:schemaRefs>
    <ds:schemaRef ds:uri="http://schemas.microsoft.com/sharepoint/v3/contenttype/forms"/>
  </ds:schemaRefs>
</ds:datastoreItem>
</file>

<file path=customXml/itemProps3.xml><?xml version="1.0" encoding="utf-8"?>
<ds:datastoreItem xmlns:ds="http://schemas.openxmlformats.org/officeDocument/2006/customXml" ds:itemID="{F1008631-F6C0-483F-A481-D3165F436ED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Investicijas_piekr_2020-2023</vt:lpstr>
      <vt:lpstr>Investicijas_piekr_2016-2018F</vt:lpstr>
      <vt:lpstr>Saisinajumi</vt:lpstr>
      <vt:lpstr>'Investicijas_piekr_2016-2018F'!_ftn1</vt:lpstr>
      <vt:lpstr>'Investicijas_piekr_2016-2018F'!_ftn2</vt:lpstr>
      <vt:lpstr>'Investicijas_piekr_2016-2018F'!_ftnref1</vt:lpstr>
      <vt:lpstr>'Investicijas_piekr_2020-2023'!_ftnref1</vt:lpstr>
      <vt:lpstr>'Investicijas_piekr_2016-2018F'!Print_Area</vt:lpstr>
      <vt:lpstr>'Investicijas_piekr_2020-2023'!Print_Area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2025-02-04T18:28:04Z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0x010100DD3ED15BC299664399E2D3C105435F1C</vt:lpwstr>
  </property>
  <property fmtid="{D5CDD505-2E9C-101B-9397-08002B2CF9AE}" pid="3" name="MediaServiceImageTags">
    <vt:lpwstr/>
  </property>
</Properties>
</file>