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_2023_II\Ziņojums un izmantotie dokumenti\Info_zin_240723\Iesniegts TAP\09.08.2023\"/>
    </mc:Choice>
  </mc:AlternateContent>
  <xr:revisionPtr revIDLastSave="0" documentId="8_{90578A41-0559-48D4-956B-1BD4D61A405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4 observācija" sheetId="8" r:id="rId1"/>
    <sheet name="2024 izejas dati" sheetId="9" r:id="rId2"/>
    <sheet name="2024 izejas dati II" sheetId="6" r:id="rId3"/>
    <sheet name="2024 algas tabula" sheetId="5" r:id="rId4"/>
    <sheet name="2023 observācija" sheetId="4" r:id="rId5"/>
    <sheet name="2023 aprēķins" sheetId="10" r:id="rId6"/>
  </sheets>
  <definedNames>
    <definedName name="_xlnm._FilterDatabase" localSheetId="4" hidden="1">'2023 observācija'!$A$6:$J$6</definedName>
    <definedName name="_xlnm._FilterDatabase" localSheetId="0" hidden="1">'2024 observācija'!$A$7:$J$7</definedName>
    <definedName name="_xlnm.Print_Area" localSheetId="5">'2023 aprēķins'!$A$1:$L$34</definedName>
    <definedName name="_xlnm.Print_Area" localSheetId="3">'2024 algas tabula'!$A$1:$BH$127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9" l="1"/>
  <c r="B17" i="6" l="1"/>
  <c r="I35" i="8" l="1"/>
  <c r="I33" i="8"/>
  <c r="I31" i="8"/>
  <c r="I32" i="8"/>
  <c r="I34" i="8"/>
  <c r="E7" i="9"/>
  <c r="G8" i="10"/>
  <c r="K33" i="10"/>
  <c r="J33" i="10"/>
  <c r="I33" i="10"/>
  <c r="H33" i="10"/>
  <c r="G33" i="10"/>
  <c r="F33" i="10"/>
  <c r="E33" i="10"/>
  <c r="D33" i="10"/>
  <c r="L33" i="10" s="1"/>
  <c r="K32" i="10"/>
  <c r="J32" i="10"/>
  <c r="I32" i="10"/>
  <c r="H32" i="10"/>
  <c r="G32" i="10"/>
  <c r="F32" i="10"/>
  <c r="E32" i="10"/>
  <c r="D32" i="10"/>
  <c r="K31" i="10"/>
  <c r="J31" i="10"/>
  <c r="I31" i="10"/>
  <c r="H31" i="10"/>
  <c r="G31" i="10"/>
  <c r="F31" i="10"/>
  <c r="E31" i="10"/>
  <c r="D31" i="10"/>
  <c r="L31" i="10" s="1"/>
  <c r="K30" i="10"/>
  <c r="J30" i="10"/>
  <c r="I30" i="10"/>
  <c r="H30" i="10"/>
  <c r="G30" i="10"/>
  <c r="F30" i="10"/>
  <c r="E30" i="10"/>
  <c r="D30" i="10"/>
  <c r="K29" i="10"/>
  <c r="J29" i="10"/>
  <c r="I29" i="10"/>
  <c r="H29" i="10"/>
  <c r="G29" i="10"/>
  <c r="F29" i="10"/>
  <c r="E29" i="10"/>
  <c r="D29" i="10"/>
  <c r="K28" i="10"/>
  <c r="J28" i="10"/>
  <c r="I28" i="10"/>
  <c r="H28" i="10"/>
  <c r="G28" i="10"/>
  <c r="F28" i="10"/>
  <c r="E28" i="10"/>
  <c r="D28" i="10"/>
  <c r="K27" i="10"/>
  <c r="J27" i="10"/>
  <c r="I27" i="10"/>
  <c r="H27" i="10"/>
  <c r="G27" i="10"/>
  <c r="F27" i="10"/>
  <c r="E27" i="10"/>
  <c r="D27" i="10"/>
  <c r="L27" i="10" s="1"/>
  <c r="K26" i="10"/>
  <c r="J26" i="10"/>
  <c r="I26" i="10"/>
  <c r="H26" i="10"/>
  <c r="G26" i="10"/>
  <c r="F26" i="10"/>
  <c r="E26" i="10"/>
  <c r="D26" i="10"/>
  <c r="K25" i="10"/>
  <c r="J25" i="10"/>
  <c r="I25" i="10"/>
  <c r="H25" i="10"/>
  <c r="G25" i="10"/>
  <c r="F25" i="10"/>
  <c r="E25" i="10"/>
  <c r="D25" i="10"/>
  <c r="K24" i="10"/>
  <c r="J24" i="10"/>
  <c r="I24" i="10"/>
  <c r="H24" i="10"/>
  <c r="G24" i="10"/>
  <c r="F24" i="10"/>
  <c r="E24" i="10"/>
  <c r="D24" i="10"/>
  <c r="K23" i="10"/>
  <c r="J23" i="10"/>
  <c r="I23" i="10"/>
  <c r="H23" i="10"/>
  <c r="G23" i="10"/>
  <c r="F23" i="10"/>
  <c r="E23" i="10"/>
  <c r="D23" i="10"/>
  <c r="L23" i="10" s="1"/>
  <c r="K22" i="10"/>
  <c r="J22" i="10"/>
  <c r="I22" i="10"/>
  <c r="H22" i="10"/>
  <c r="G22" i="10"/>
  <c r="F22" i="10"/>
  <c r="E22" i="10"/>
  <c r="D22" i="10"/>
  <c r="K21" i="10"/>
  <c r="J21" i="10"/>
  <c r="I21" i="10"/>
  <c r="H21" i="10"/>
  <c r="G21" i="10"/>
  <c r="F21" i="10"/>
  <c r="E21" i="10"/>
  <c r="D21" i="10"/>
  <c r="K20" i="10"/>
  <c r="J20" i="10"/>
  <c r="I20" i="10"/>
  <c r="H20" i="10"/>
  <c r="G20" i="10"/>
  <c r="F20" i="10"/>
  <c r="E20" i="10"/>
  <c r="D20" i="10"/>
  <c r="K19" i="10"/>
  <c r="J19" i="10"/>
  <c r="I19" i="10"/>
  <c r="H19" i="10"/>
  <c r="G19" i="10"/>
  <c r="F19" i="10"/>
  <c r="E19" i="10"/>
  <c r="D19" i="10"/>
  <c r="K18" i="10"/>
  <c r="J18" i="10"/>
  <c r="I18" i="10"/>
  <c r="H18" i="10"/>
  <c r="G18" i="10"/>
  <c r="F18" i="10"/>
  <c r="E18" i="10"/>
  <c r="D18" i="10"/>
  <c r="K17" i="10"/>
  <c r="J17" i="10"/>
  <c r="I17" i="10"/>
  <c r="H17" i="10"/>
  <c r="G17" i="10"/>
  <c r="F17" i="10"/>
  <c r="E17" i="10"/>
  <c r="D17" i="10"/>
  <c r="K16" i="10"/>
  <c r="J16" i="10"/>
  <c r="I16" i="10"/>
  <c r="H16" i="10"/>
  <c r="G16" i="10"/>
  <c r="F16" i="10"/>
  <c r="E16" i="10"/>
  <c r="D16" i="10"/>
  <c r="K15" i="10"/>
  <c r="J15" i="10"/>
  <c r="I15" i="10"/>
  <c r="H15" i="10"/>
  <c r="G15" i="10"/>
  <c r="F15" i="10"/>
  <c r="E15" i="10"/>
  <c r="D15" i="10"/>
  <c r="L15" i="10" s="1"/>
  <c r="K14" i="10"/>
  <c r="J14" i="10"/>
  <c r="I14" i="10"/>
  <c r="H14" i="10"/>
  <c r="G14" i="10"/>
  <c r="F14" i="10"/>
  <c r="E14" i="10"/>
  <c r="D14" i="10"/>
  <c r="K13" i="10"/>
  <c r="J13" i="10"/>
  <c r="I13" i="10"/>
  <c r="H13" i="10"/>
  <c r="G13" i="10"/>
  <c r="F13" i="10"/>
  <c r="E13" i="10"/>
  <c r="D13" i="10"/>
  <c r="K12" i="10"/>
  <c r="J12" i="10"/>
  <c r="I12" i="10"/>
  <c r="H12" i="10"/>
  <c r="G12" i="10"/>
  <c r="F12" i="10"/>
  <c r="E12" i="10"/>
  <c r="D12" i="10"/>
  <c r="K11" i="10"/>
  <c r="J11" i="10"/>
  <c r="I11" i="10"/>
  <c r="H11" i="10"/>
  <c r="G11" i="10"/>
  <c r="F11" i="10"/>
  <c r="E11" i="10"/>
  <c r="D11" i="10"/>
  <c r="L11" i="10" s="1"/>
  <c r="K10" i="10"/>
  <c r="J10" i="10"/>
  <c r="I10" i="10"/>
  <c r="H10" i="10"/>
  <c r="G10" i="10"/>
  <c r="F10" i="10"/>
  <c r="E10" i="10"/>
  <c r="D10" i="10"/>
  <c r="B9" i="10"/>
  <c r="B34" i="10" s="1"/>
  <c r="K8" i="10"/>
  <c r="J8" i="10"/>
  <c r="I8" i="10"/>
  <c r="H8" i="10"/>
  <c r="F8" i="10"/>
  <c r="E8" i="10"/>
  <c r="D8" i="10"/>
  <c r="L7" i="10"/>
  <c r="L6" i="10"/>
  <c r="L5" i="10"/>
  <c r="L4" i="10"/>
  <c r="J36" i="8"/>
  <c r="E28" i="8"/>
  <c r="E29" i="8"/>
  <c r="L21" i="10" l="1"/>
  <c r="E9" i="10"/>
  <c r="F9" i="10"/>
  <c r="H9" i="10"/>
  <c r="H34" i="10" s="1"/>
  <c r="I9" i="10"/>
  <c r="I34" i="10" s="1"/>
  <c r="L19" i="10"/>
  <c r="J9" i="10"/>
  <c r="J34" i="10" s="1"/>
  <c r="K9" i="10"/>
  <c r="K34" i="10" s="1"/>
  <c r="L26" i="10"/>
  <c r="F34" i="10"/>
  <c r="L17" i="10"/>
  <c r="L13" i="10"/>
  <c r="L30" i="10"/>
  <c r="L29" i="10"/>
  <c r="L22" i="10"/>
  <c r="L25" i="10"/>
  <c r="E34" i="10"/>
  <c r="G9" i="10"/>
  <c r="G34" i="10" s="1"/>
  <c r="D34" i="10"/>
  <c r="L10" i="10"/>
  <c r="L14" i="10"/>
  <c r="L18" i="10"/>
  <c r="D9" i="10"/>
  <c r="L12" i="10"/>
  <c r="L16" i="10"/>
  <c r="L20" i="10"/>
  <c r="L24" i="10"/>
  <c r="L28" i="10"/>
  <c r="L32" i="10"/>
  <c r="L8" i="10"/>
  <c r="E18" i="9"/>
  <c r="E22" i="8" s="1"/>
  <c r="E30" i="9"/>
  <c r="E12" i="9"/>
  <c r="F12" i="9" s="1"/>
  <c r="H12" i="9" s="1"/>
  <c r="E10" i="9"/>
  <c r="F10" i="9" s="1"/>
  <c r="H10" i="9" s="1"/>
  <c r="E16" i="9"/>
  <c r="E20" i="8" s="1"/>
  <c r="E11" i="9"/>
  <c r="F11" i="9" s="1"/>
  <c r="H11" i="9" s="1"/>
  <c r="D15" i="8" s="1"/>
  <c r="E31" i="9"/>
  <c r="E14" i="9"/>
  <c r="E18" i="8" s="1"/>
  <c r="E15" i="9"/>
  <c r="F15" i="9" s="1"/>
  <c r="H15" i="9" s="1"/>
  <c r="E19" i="9"/>
  <c r="E23" i="8" s="1"/>
  <c r="E21" i="9"/>
  <c r="E25" i="8" s="1"/>
  <c r="F25" i="9"/>
  <c r="H25" i="9" s="1"/>
  <c r="E27" i="9"/>
  <c r="F27" i="9" s="1"/>
  <c r="H27" i="9" s="1"/>
  <c r="F24" i="9"/>
  <c r="H24" i="9" s="1"/>
  <c r="E5" i="9"/>
  <c r="E9" i="8" s="1"/>
  <c r="E4" i="9"/>
  <c r="F4" i="9" s="1"/>
  <c r="H4" i="9" s="1"/>
  <c r="E17" i="9"/>
  <c r="E21" i="8" s="1"/>
  <c r="E6" i="9"/>
  <c r="E10" i="8" s="1"/>
  <c r="E13" i="9"/>
  <c r="F13" i="9" s="1"/>
  <c r="H13" i="9" s="1"/>
  <c r="D17" i="8" s="1"/>
  <c r="E22" i="9"/>
  <c r="F22" i="9" s="1"/>
  <c r="H22" i="9" s="1"/>
  <c r="D26" i="8" s="1"/>
  <c r="E26" i="9"/>
  <c r="E8" i="9"/>
  <c r="F8" i="9" s="1"/>
  <c r="H8" i="9" s="1"/>
  <c r="E29" i="9"/>
  <c r="E9" i="9"/>
  <c r="F9" i="9" s="1"/>
  <c r="H9" i="9" s="1"/>
  <c r="D13" i="8" s="1"/>
  <c r="E27" i="8"/>
  <c r="E28" i="9"/>
  <c r="E11" i="8"/>
  <c r="E20" i="9"/>
  <c r="E24" i="8" s="1"/>
  <c r="C10" i="6"/>
  <c r="C9" i="6"/>
  <c r="J127" i="5"/>
  <c r="N122" i="5"/>
  <c r="M122" i="5"/>
  <c r="L122" i="5"/>
  <c r="L123" i="5" s="1"/>
  <c r="K122" i="5"/>
  <c r="H117" i="5"/>
  <c r="I117" i="5" s="1"/>
  <c r="C118" i="5" s="1"/>
  <c r="D118" i="5" s="1"/>
  <c r="E118" i="5" s="1"/>
  <c r="F118" i="5" s="1"/>
  <c r="G118" i="5" s="1"/>
  <c r="H118" i="5" s="1"/>
  <c r="I118" i="5" s="1"/>
  <c r="C119" i="5" s="1"/>
  <c r="D119" i="5" s="1"/>
  <c r="E119" i="5" s="1"/>
  <c r="F119" i="5" s="1"/>
  <c r="G119" i="5" s="1"/>
  <c r="H119" i="5" s="1"/>
  <c r="I119" i="5" s="1"/>
  <c r="C120" i="5" s="1"/>
  <c r="D120" i="5" s="1"/>
  <c r="E120" i="5" s="1"/>
  <c r="F120" i="5" s="1"/>
  <c r="F113" i="5"/>
  <c r="G113" i="5" s="1"/>
  <c r="H113" i="5" s="1"/>
  <c r="I113" i="5" s="1"/>
  <c r="C114" i="5" s="1"/>
  <c r="D114" i="5" s="1"/>
  <c r="E114" i="5" s="1"/>
  <c r="F114" i="5" s="1"/>
  <c r="G114" i="5" s="1"/>
  <c r="H114" i="5" s="1"/>
  <c r="I114" i="5" s="1"/>
  <c r="C115" i="5" s="1"/>
  <c r="D115" i="5" s="1"/>
  <c r="E115" i="5" s="1"/>
  <c r="F115" i="5" s="1"/>
  <c r="G115" i="5" s="1"/>
  <c r="H115" i="5" s="1"/>
  <c r="I115" i="5" s="1"/>
  <c r="C116" i="5" s="1"/>
  <c r="D116" i="5" s="1"/>
  <c r="E116" i="5" s="1"/>
  <c r="F116" i="5" s="1"/>
  <c r="G116" i="5" s="1"/>
  <c r="H116" i="5" s="1"/>
  <c r="I116" i="5" s="1"/>
  <c r="C117" i="5" s="1"/>
  <c r="D117" i="5" s="1"/>
  <c r="E117" i="5" s="1"/>
  <c r="F117" i="5" s="1"/>
  <c r="C109" i="5"/>
  <c r="D109" i="5" s="1"/>
  <c r="E109" i="5" s="1"/>
  <c r="F109" i="5" s="1"/>
  <c r="G109" i="5" s="1"/>
  <c r="H109" i="5" s="1"/>
  <c r="I109" i="5" s="1"/>
  <c r="C110" i="5" s="1"/>
  <c r="D110" i="5" s="1"/>
  <c r="E110" i="5" s="1"/>
  <c r="F110" i="5" s="1"/>
  <c r="G110" i="5" s="1"/>
  <c r="H110" i="5" s="1"/>
  <c r="I110" i="5" s="1"/>
  <c r="C111" i="5" s="1"/>
  <c r="D111" i="5" s="1"/>
  <c r="E111" i="5" s="1"/>
  <c r="F111" i="5" s="1"/>
  <c r="G111" i="5" s="1"/>
  <c r="H111" i="5" s="1"/>
  <c r="I111" i="5" s="1"/>
  <c r="C112" i="5" s="1"/>
  <c r="D112" i="5" s="1"/>
  <c r="E112" i="5" s="1"/>
  <c r="F112" i="5" s="1"/>
  <c r="G112" i="5" s="1"/>
  <c r="H112" i="5" s="1"/>
  <c r="I112" i="5" s="1"/>
  <c r="C113" i="5" s="1"/>
  <c r="D113" i="5" s="1"/>
  <c r="H104" i="5"/>
  <c r="I104" i="5" s="1"/>
  <c r="C105" i="5" s="1"/>
  <c r="D105" i="5" s="1"/>
  <c r="E105" i="5" s="1"/>
  <c r="F105" i="5" s="1"/>
  <c r="G105" i="5" s="1"/>
  <c r="H105" i="5" s="1"/>
  <c r="I105" i="5" s="1"/>
  <c r="C106" i="5" s="1"/>
  <c r="D106" i="5" s="1"/>
  <c r="E106" i="5" s="1"/>
  <c r="F106" i="5" s="1"/>
  <c r="G106" i="5" s="1"/>
  <c r="H106" i="5" s="1"/>
  <c r="I106" i="5" s="1"/>
  <c r="C107" i="5" s="1"/>
  <c r="D107" i="5" s="1"/>
  <c r="E107" i="5" s="1"/>
  <c r="F107" i="5" s="1"/>
  <c r="G107" i="5" s="1"/>
  <c r="H107" i="5" s="1"/>
  <c r="I107" i="5" s="1"/>
  <c r="C108" i="5" s="1"/>
  <c r="D108" i="5" s="1"/>
  <c r="E108" i="5" s="1"/>
  <c r="F108" i="5" s="1"/>
  <c r="G108" i="5" s="1"/>
  <c r="H108" i="5" s="1"/>
  <c r="E100" i="5"/>
  <c r="F100" i="5" s="1"/>
  <c r="G100" i="5" s="1"/>
  <c r="H100" i="5" s="1"/>
  <c r="I100" i="5" s="1"/>
  <c r="C101" i="5" s="1"/>
  <c r="D101" i="5" s="1"/>
  <c r="E101" i="5" s="1"/>
  <c r="F101" i="5" s="1"/>
  <c r="G101" i="5" s="1"/>
  <c r="H101" i="5" s="1"/>
  <c r="I101" i="5" s="1"/>
  <c r="C102" i="5" s="1"/>
  <c r="D102" i="5" s="1"/>
  <c r="E102" i="5" s="1"/>
  <c r="F102" i="5" s="1"/>
  <c r="G102" i="5" s="1"/>
  <c r="H102" i="5" s="1"/>
  <c r="I102" i="5" s="1"/>
  <c r="C103" i="5" s="1"/>
  <c r="D103" i="5" s="1"/>
  <c r="E103" i="5" s="1"/>
  <c r="F103" i="5" s="1"/>
  <c r="G103" i="5" s="1"/>
  <c r="H103" i="5" s="1"/>
  <c r="I103" i="5" s="1"/>
  <c r="C104" i="5" s="1"/>
  <c r="D104" i="5" s="1"/>
  <c r="E104" i="5" s="1"/>
  <c r="F104" i="5" s="1"/>
  <c r="I95" i="5"/>
  <c r="C96" i="5" s="1"/>
  <c r="D96" i="5" s="1"/>
  <c r="E96" i="5" s="1"/>
  <c r="F96" i="5" s="1"/>
  <c r="G96" i="5" s="1"/>
  <c r="H96" i="5" s="1"/>
  <c r="I96" i="5" s="1"/>
  <c r="C97" i="5" s="1"/>
  <c r="D97" i="5" s="1"/>
  <c r="E97" i="5" s="1"/>
  <c r="F97" i="5" s="1"/>
  <c r="G97" i="5" s="1"/>
  <c r="H97" i="5" s="1"/>
  <c r="I97" i="5" s="1"/>
  <c r="C98" i="5" s="1"/>
  <c r="D98" i="5" s="1"/>
  <c r="E98" i="5" s="1"/>
  <c r="F98" i="5" s="1"/>
  <c r="G98" i="5" s="1"/>
  <c r="H98" i="5" s="1"/>
  <c r="I98" i="5" s="1"/>
  <c r="C99" i="5" s="1"/>
  <c r="D99" i="5" s="1"/>
  <c r="E99" i="5" s="1"/>
  <c r="F99" i="5" s="1"/>
  <c r="G99" i="5" s="1"/>
  <c r="H99" i="5" s="1"/>
  <c r="I99" i="5" s="1"/>
  <c r="C100" i="5" s="1"/>
  <c r="G91" i="5"/>
  <c r="H91" i="5" s="1"/>
  <c r="I91" i="5" s="1"/>
  <c r="C92" i="5" s="1"/>
  <c r="D92" i="5" s="1"/>
  <c r="E92" i="5" s="1"/>
  <c r="F92" i="5" s="1"/>
  <c r="G92" i="5" s="1"/>
  <c r="H92" i="5" s="1"/>
  <c r="I92" i="5" s="1"/>
  <c r="C93" i="5" s="1"/>
  <c r="D93" i="5" s="1"/>
  <c r="E93" i="5" s="1"/>
  <c r="F93" i="5" s="1"/>
  <c r="G93" i="5" s="1"/>
  <c r="H93" i="5" s="1"/>
  <c r="I93" i="5" s="1"/>
  <c r="C94" i="5" s="1"/>
  <c r="D94" i="5" s="1"/>
  <c r="E94" i="5" s="1"/>
  <c r="F94" i="5" s="1"/>
  <c r="G94" i="5" s="1"/>
  <c r="H94" i="5" s="1"/>
  <c r="I94" i="5" s="1"/>
  <c r="C95" i="5" s="1"/>
  <c r="D95" i="5" s="1"/>
  <c r="E95" i="5" s="1"/>
  <c r="F95" i="5" s="1"/>
  <c r="G95" i="5" s="1"/>
  <c r="D87" i="5"/>
  <c r="E87" i="5" s="1"/>
  <c r="F87" i="5" s="1"/>
  <c r="G87" i="5" s="1"/>
  <c r="H87" i="5" s="1"/>
  <c r="I87" i="5" s="1"/>
  <c r="C88" i="5" s="1"/>
  <c r="D88" i="5" s="1"/>
  <c r="E88" i="5" s="1"/>
  <c r="F88" i="5" s="1"/>
  <c r="G88" i="5" s="1"/>
  <c r="H88" i="5" s="1"/>
  <c r="I88" i="5" s="1"/>
  <c r="C89" i="5" s="1"/>
  <c r="D89" i="5" s="1"/>
  <c r="E89" i="5" s="1"/>
  <c r="F89" i="5" s="1"/>
  <c r="G89" i="5" s="1"/>
  <c r="H89" i="5" s="1"/>
  <c r="I89" i="5" s="1"/>
  <c r="C90" i="5" s="1"/>
  <c r="D90" i="5" s="1"/>
  <c r="E90" i="5" s="1"/>
  <c r="F90" i="5" s="1"/>
  <c r="G90" i="5" s="1"/>
  <c r="H90" i="5" s="1"/>
  <c r="I90" i="5" s="1"/>
  <c r="C91" i="5" s="1"/>
  <c r="D91" i="5" s="1"/>
  <c r="E91" i="5" s="1"/>
  <c r="I82" i="5"/>
  <c r="C83" i="5" s="1"/>
  <c r="D83" i="5" s="1"/>
  <c r="E83" i="5" s="1"/>
  <c r="F83" i="5" s="1"/>
  <c r="G83" i="5" s="1"/>
  <c r="H83" i="5" s="1"/>
  <c r="I83" i="5" s="1"/>
  <c r="C84" i="5" s="1"/>
  <c r="D84" i="5" s="1"/>
  <c r="E84" i="5" s="1"/>
  <c r="F84" i="5" s="1"/>
  <c r="G84" i="5" s="1"/>
  <c r="H84" i="5" s="1"/>
  <c r="I84" i="5" s="1"/>
  <c r="C85" i="5" s="1"/>
  <c r="D85" i="5" s="1"/>
  <c r="E85" i="5" s="1"/>
  <c r="F85" i="5" s="1"/>
  <c r="G85" i="5" s="1"/>
  <c r="H85" i="5" s="1"/>
  <c r="I85" i="5" s="1"/>
  <c r="C86" i="5" s="1"/>
  <c r="D86" i="5" s="1"/>
  <c r="E86" i="5" s="1"/>
  <c r="F86" i="5" s="1"/>
  <c r="G86" i="5" s="1"/>
  <c r="H86" i="5" s="1"/>
  <c r="I86" i="5" s="1"/>
  <c r="G78" i="5"/>
  <c r="H78" i="5" s="1"/>
  <c r="I78" i="5" s="1"/>
  <c r="C79" i="5" s="1"/>
  <c r="D79" i="5" s="1"/>
  <c r="E79" i="5" s="1"/>
  <c r="F79" i="5" s="1"/>
  <c r="G79" i="5" s="1"/>
  <c r="H79" i="5" s="1"/>
  <c r="I79" i="5" s="1"/>
  <c r="C80" i="5" s="1"/>
  <c r="D80" i="5" s="1"/>
  <c r="E80" i="5" s="1"/>
  <c r="F80" i="5" s="1"/>
  <c r="G80" i="5" s="1"/>
  <c r="H80" i="5" s="1"/>
  <c r="I80" i="5" s="1"/>
  <c r="C81" i="5" s="1"/>
  <c r="D81" i="5" s="1"/>
  <c r="E81" i="5" s="1"/>
  <c r="F81" i="5" s="1"/>
  <c r="G81" i="5" s="1"/>
  <c r="H81" i="5" s="1"/>
  <c r="I81" i="5" s="1"/>
  <c r="C82" i="5" s="1"/>
  <c r="D82" i="5" s="1"/>
  <c r="E82" i="5" s="1"/>
  <c r="F82" i="5" s="1"/>
  <c r="G82" i="5" s="1"/>
  <c r="F78" i="5"/>
  <c r="F74" i="5"/>
  <c r="G74" i="5" s="1"/>
  <c r="H74" i="5" s="1"/>
  <c r="I74" i="5" s="1"/>
  <c r="C75" i="5" s="1"/>
  <c r="D75" i="5" s="1"/>
  <c r="E75" i="5" s="1"/>
  <c r="F75" i="5" s="1"/>
  <c r="G75" i="5" s="1"/>
  <c r="H75" i="5" s="1"/>
  <c r="I75" i="5" s="1"/>
  <c r="C76" i="5" s="1"/>
  <c r="D76" i="5" s="1"/>
  <c r="E76" i="5" s="1"/>
  <c r="F76" i="5" s="1"/>
  <c r="G76" i="5" s="1"/>
  <c r="H76" i="5" s="1"/>
  <c r="I76" i="5" s="1"/>
  <c r="C77" i="5" s="1"/>
  <c r="D77" i="5" s="1"/>
  <c r="E77" i="5" s="1"/>
  <c r="F77" i="5" s="1"/>
  <c r="G77" i="5" s="1"/>
  <c r="H77" i="5" s="1"/>
  <c r="I77" i="5" s="1"/>
  <c r="C78" i="5" s="1"/>
  <c r="D78" i="5" s="1"/>
  <c r="C70" i="5"/>
  <c r="D70" i="5" s="1"/>
  <c r="AX64" i="5"/>
  <c r="AY64" i="5" s="1"/>
  <c r="AL64" i="5"/>
  <c r="AH64" i="5"/>
  <c r="AD64" i="5"/>
  <c r="Z64" i="5"/>
  <c r="V64" i="5"/>
  <c r="R64" i="5"/>
  <c r="N64" i="5"/>
  <c r="J64" i="5"/>
  <c r="AX63" i="5"/>
  <c r="AY63" i="5" s="1"/>
  <c r="AL63" i="5"/>
  <c r="AH63" i="5"/>
  <c r="AD63" i="5"/>
  <c r="Z63" i="5"/>
  <c r="V63" i="5"/>
  <c r="R63" i="5"/>
  <c r="N63" i="5"/>
  <c r="J63" i="5"/>
  <c r="AX62" i="5"/>
  <c r="AY62" i="5" s="1"/>
  <c r="AL62" i="5"/>
  <c r="AH62" i="5"/>
  <c r="AD62" i="5"/>
  <c r="Z62" i="5"/>
  <c r="V62" i="5"/>
  <c r="R62" i="5"/>
  <c r="N62" i="5"/>
  <c r="J62" i="5"/>
  <c r="AX61" i="5"/>
  <c r="AY61" i="5" s="1"/>
  <c r="AL61" i="5"/>
  <c r="AH61" i="5"/>
  <c r="AD61" i="5"/>
  <c r="Z61" i="5"/>
  <c r="V61" i="5"/>
  <c r="R61" i="5"/>
  <c r="N61" i="5"/>
  <c r="J61" i="5"/>
  <c r="AX60" i="5"/>
  <c r="AY60" i="5" s="1"/>
  <c r="AL60" i="5"/>
  <c r="AH60" i="5"/>
  <c r="AD60" i="5"/>
  <c r="Z60" i="5"/>
  <c r="V60" i="5"/>
  <c r="R60" i="5"/>
  <c r="N60" i="5"/>
  <c r="J60" i="5"/>
  <c r="AX56" i="5"/>
  <c r="AY56" i="5" s="1"/>
  <c r="AL56" i="5"/>
  <c r="AH56" i="5"/>
  <c r="AD56" i="5"/>
  <c r="Z56" i="5"/>
  <c r="V56" i="5"/>
  <c r="R56" i="5"/>
  <c r="N56" i="5"/>
  <c r="J56" i="5"/>
  <c r="AX55" i="5"/>
  <c r="AY55" i="5" s="1"/>
  <c r="AL55" i="5"/>
  <c r="AH55" i="5"/>
  <c r="AD55" i="5"/>
  <c r="Z55" i="5"/>
  <c r="V55" i="5"/>
  <c r="R55" i="5"/>
  <c r="N55" i="5"/>
  <c r="J55" i="5"/>
  <c r="AY54" i="5"/>
  <c r="AX54" i="5"/>
  <c r="AL54" i="5"/>
  <c r="AH54" i="5"/>
  <c r="AD54" i="5"/>
  <c r="Z54" i="5"/>
  <c r="V54" i="5"/>
  <c r="R54" i="5"/>
  <c r="N54" i="5"/>
  <c r="J54" i="5"/>
  <c r="AX53" i="5"/>
  <c r="AY53" i="5" s="1"/>
  <c r="AL53" i="5"/>
  <c r="AH53" i="5"/>
  <c r="AD53" i="5"/>
  <c r="Z53" i="5"/>
  <c r="V53" i="5"/>
  <c r="R53" i="5"/>
  <c r="N53" i="5"/>
  <c r="J53" i="5"/>
  <c r="AX52" i="5"/>
  <c r="AY52" i="5" s="1"/>
  <c r="AL52" i="5"/>
  <c r="AH52" i="5"/>
  <c r="AD52" i="5"/>
  <c r="Z52" i="5"/>
  <c r="V52" i="5"/>
  <c r="R52" i="5"/>
  <c r="N52" i="5"/>
  <c r="J52" i="5"/>
  <c r="AX49" i="5"/>
  <c r="AY49" i="5" s="1"/>
  <c r="AL49" i="5"/>
  <c r="AH49" i="5"/>
  <c r="AD49" i="5"/>
  <c r="Z49" i="5"/>
  <c r="V49" i="5"/>
  <c r="R49" i="5"/>
  <c r="N49" i="5"/>
  <c r="J49" i="5"/>
  <c r="AX48" i="5"/>
  <c r="AY48" i="5" s="1"/>
  <c r="AL48" i="5"/>
  <c r="AH48" i="5"/>
  <c r="AD48" i="5"/>
  <c r="Z48" i="5"/>
  <c r="V48" i="5"/>
  <c r="R48" i="5"/>
  <c r="N48" i="5"/>
  <c r="J48" i="5"/>
  <c r="AX47" i="5"/>
  <c r="AY47" i="5" s="1"/>
  <c r="AL47" i="5"/>
  <c r="AH47" i="5"/>
  <c r="AD47" i="5"/>
  <c r="Z47" i="5"/>
  <c r="V47" i="5"/>
  <c r="R47" i="5"/>
  <c r="N47" i="5"/>
  <c r="J47" i="5"/>
  <c r="AX46" i="5"/>
  <c r="AY46" i="5" s="1"/>
  <c r="AL46" i="5"/>
  <c r="AH46" i="5"/>
  <c r="AD46" i="5"/>
  <c r="Z46" i="5"/>
  <c r="V46" i="5"/>
  <c r="R46" i="5"/>
  <c r="N46" i="5"/>
  <c r="J46" i="5"/>
  <c r="AX45" i="5"/>
  <c r="AY45" i="5" s="1"/>
  <c r="AL45" i="5"/>
  <c r="AH45" i="5"/>
  <c r="AD45" i="5"/>
  <c r="Z45" i="5"/>
  <c r="V45" i="5"/>
  <c r="R45" i="5"/>
  <c r="N45" i="5"/>
  <c r="J45" i="5"/>
  <c r="AX44" i="5"/>
  <c r="AY44" i="5" s="1"/>
  <c r="AL44" i="5"/>
  <c r="AH44" i="5"/>
  <c r="AD44" i="5"/>
  <c r="Z44" i="5"/>
  <c r="V44" i="5"/>
  <c r="R44" i="5"/>
  <c r="N44" i="5"/>
  <c r="J44" i="5"/>
  <c r="AX39" i="5"/>
  <c r="AY39" i="5" s="1"/>
  <c r="AL39" i="5"/>
  <c r="AH39" i="5"/>
  <c r="AD39" i="5"/>
  <c r="Z39" i="5"/>
  <c r="V39" i="5"/>
  <c r="R39" i="5"/>
  <c r="N39" i="5"/>
  <c r="J39" i="5"/>
  <c r="AX38" i="5"/>
  <c r="AY38" i="5" s="1"/>
  <c r="AL38" i="5"/>
  <c r="AH38" i="5"/>
  <c r="AD38" i="5"/>
  <c r="Z38" i="5"/>
  <c r="V38" i="5"/>
  <c r="R38" i="5"/>
  <c r="N38" i="5"/>
  <c r="J38" i="5"/>
  <c r="AX37" i="5"/>
  <c r="AY37" i="5" s="1"/>
  <c r="AL37" i="5"/>
  <c r="AH37" i="5"/>
  <c r="AD37" i="5"/>
  <c r="Z37" i="5"/>
  <c r="V37" i="5"/>
  <c r="R37" i="5"/>
  <c r="N37" i="5"/>
  <c r="J37" i="5"/>
  <c r="AX36" i="5"/>
  <c r="AY36" i="5" s="1"/>
  <c r="AL36" i="5"/>
  <c r="AH36" i="5"/>
  <c r="AD36" i="5"/>
  <c r="Z36" i="5"/>
  <c r="V36" i="5"/>
  <c r="R36" i="5"/>
  <c r="N36" i="5"/>
  <c r="J36" i="5"/>
  <c r="AX35" i="5"/>
  <c r="AY35" i="5" s="1"/>
  <c r="AL35" i="5"/>
  <c r="AH35" i="5"/>
  <c r="AD35" i="5"/>
  <c r="Z35" i="5"/>
  <c r="V35" i="5"/>
  <c r="R35" i="5"/>
  <c r="N35" i="5"/>
  <c r="J35" i="5"/>
  <c r="AX31" i="5"/>
  <c r="AY31" i="5" s="1"/>
  <c r="AL31" i="5"/>
  <c r="AH31" i="5"/>
  <c r="AD31" i="5"/>
  <c r="Z31" i="5"/>
  <c r="V31" i="5"/>
  <c r="R31" i="5"/>
  <c r="N31" i="5"/>
  <c r="J31" i="5"/>
  <c r="AX30" i="5"/>
  <c r="AY30" i="5" s="1"/>
  <c r="AL30" i="5"/>
  <c r="AH30" i="5"/>
  <c r="AD30" i="5"/>
  <c r="Z30" i="5"/>
  <c r="V30" i="5"/>
  <c r="R30" i="5"/>
  <c r="N30" i="5"/>
  <c r="J30" i="5"/>
  <c r="AX29" i="5"/>
  <c r="AY29" i="5" s="1"/>
  <c r="AL29" i="5"/>
  <c r="AH29" i="5"/>
  <c r="AD29" i="5"/>
  <c r="Z29" i="5"/>
  <c r="V29" i="5"/>
  <c r="R29" i="5"/>
  <c r="N29" i="5"/>
  <c r="J29" i="5"/>
  <c r="AX28" i="5"/>
  <c r="AY28" i="5" s="1"/>
  <c r="AL28" i="5"/>
  <c r="AH28" i="5"/>
  <c r="AD28" i="5"/>
  <c r="Z28" i="5"/>
  <c r="V28" i="5"/>
  <c r="R28" i="5"/>
  <c r="N28" i="5"/>
  <c r="J28" i="5"/>
  <c r="AX27" i="5"/>
  <c r="AY27" i="5" s="1"/>
  <c r="AL27" i="5"/>
  <c r="AH27" i="5"/>
  <c r="AD27" i="5"/>
  <c r="Z27" i="5"/>
  <c r="V27" i="5"/>
  <c r="R27" i="5"/>
  <c r="N27" i="5"/>
  <c r="J27" i="5"/>
  <c r="AX24" i="5"/>
  <c r="AY24" i="5" s="1"/>
  <c r="AL24" i="5"/>
  <c r="AH24" i="5"/>
  <c r="AD24" i="5"/>
  <c r="Z24" i="5"/>
  <c r="V24" i="5"/>
  <c r="R24" i="5"/>
  <c r="N24" i="5"/>
  <c r="J24" i="5"/>
  <c r="AX23" i="5"/>
  <c r="AY23" i="5" s="1"/>
  <c r="AL23" i="5"/>
  <c r="AH23" i="5"/>
  <c r="AD23" i="5"/>
  <c r="Z23" i="5"/>
  <c r="V23" i="5"/>
  <c r="R23" i="5"/>
  <c r="N23" i="5"/>
  <c r="J23" i="5"/>
  <c r="AX22" i="5"/>
  <c r="AY22" i="5" s="1"/>
  <c r="AL22" i="5"/>
  <c r="AH22" i="5"/>
  <c r="AD22" i="5"/>
  <c r="Z22" i="5"/>
  <c r="V22" i="5"/>
  <c r="R22" i="5"/>
  <c r="N22" i="5"/>
  <c r="J22" i="5"/>
  <c r="AX21" i="5"/>
  <c r="AY21" i="5" s="1"/>
  <c r="AL21" i="5"/>
  <c r="AH21" i="5"/>
  <c r="AD21" i="5"/>
  <c r="Z21" i="5"/>
  <c r="V21" i="5"/>
  <c r="R21" i="5"/>
  <c r="N21" i="5"/>
  <c r="J21" i="5"/>
  <c r="AX20" i="5"/>
  <c r="AY20" i="5" s="1"/>
  <c r="AL20" i="5"/>
  <c r="AH20" i="5"/>
  <c r="AD20" i="5"/>
  <c r="Z20" i="5"/>
  <c r="V20" i="5"/>
  <c r="R20" i="5"/>
  <c r="N20" i="5"/>
  <c r="J20" i="5"/>
  <c r="AY19" i="5"/>
  <c r="AX19" i="5"/>
  <c r="AL19" i="5"/>
  <c r="AH19" i="5"/>
  <c r="AD19" i="5"/>
  <c r="Z19" i="5"/>
  <c r="V19" i="5"/>
  <c r="R19" i="5"/>
  <c r="N19" i="5"/>
  <c r="J19" i="5"/>
  <c r="AH16" i="5"/>
  <c r="BC9" i="5"/>
  <c r="BC3" i="5"/>
  <c r="AN62" i="5" l="1"/>
  <c r="AN39" i="5"/>
  <c r="AN53" i="5"/>
  <c r="AN63" i="5"/>
  <c r="AN27" i="5"/>
  <c r="AN35" i="5"/>
  <c r="AN56" i="5"/>
  <c r="AN31" i="5"/>
  <c r="AN28" i="5"/>
  <c r="AN37" i="5"/>
  <c r="AN60" i="5"/>
  <c r="AN61" i="5"/>
  <c r="D8" i="8"/>
  <c r="AN45" i="5"/>
  <c r="AN49" i="5"/>
  <c r="AN47" i="5"/>
  <c r="AN19" i="5"/>
  <c r="AN22" i="5"/>
  <c r="AN21" i="5"/>
  <c r="L9" i="10"/>
  <c r="D19" i="8"/>
  <c r="D12" i="8"/>
  <c r="E19" i="8"/>
  <c r="E16" i="8"/>
  <c r="D16" i="8"/>
  <c r="E15" i="8"/>
  <c r="E12" i="8"/>
  <c r="D29" i="8"/>
  <c r="E8" i="8"/>
  <c r="D28" i="8"/>
  <c r="D14" i="8"/>
  <c r="E26" i="8"/>
  <c r="E14" i="8"/>
  <c r="E17" i="8"/>
  <c r="E13" i="8"/>
  <c r="F18" i="9"/>
  <c r="H18" i="9" s="1"/>
  <c r="F23" i="9"/>
  <c r="H23" i="9" s="1"/>
  <c r="F30" i="9"/>
  <c r="H30" i="9" s="1"/>
  <c r="F7" i="9"/>
  <c r="H7" i="9" s="1"/>
  <c r="F20" i="9"/>
  <c r="H20" i="9" s="1"/>
  <c r="F16" i="9"/>
  <c r="H16" i="9" s="1"/>
  <c r="F6" i="9"/>
  <c r="H6" i="9" s="1"/>
  <c r="D10" i="8" s="1"/>
  <c r="F17" i="9"/>
  <c r="H17" i="9" s="1"/>
  <c r="F21" i="9"/>
  <c r="H21" i="9" s="1"/>
  <c r="F19" i="9"/>
  <c r="H19" i="9" s="1"/>
  <c r="F29" i="9"/>
  <c r="H29" i="9" s="1"/>
  <c r="F5" i="9"/>
  <c r="H5" i="9" s="1"/>
  <c r="D9" i="8" s="1"/>
  <c r="F14" i="9"/>
  <c r="H14" i="9" s="1"/>
  <c r="F31" i="9"/>
  <c r="H31" i="9" s="1"/>
  <c r="F28" i="9"/>
  <c r="H28" i="9" s="1"/>
  <c r="F26" i="9"/>
  <c r="H26" i="9" s="1"/>
  <c r="AN24" i="5"/>
  <c r="AN29" i="5"/>
  <c r="AN54" i="5"/>
  <c r="AN20" i="5"/>
  <c r="AN23" i="5"/>
  <c r="AN30" i="5"/>
  <c r="AN36" i="5"/>
  <c r="AN38" i="5"/>
  <c r="AN44" i="5"/>
  <c r="AN46" i="5"/>
  <c r="AN48" i="5"/>
  <c r="AN52" i="5"/>
  <c r="AN64" i="5"/>
  <c r="F126" i="5"/>
  <c r="J126" i="5" s="1"/>
  <c r="AQ30" i="5" s="1"/>
  <c r="BB30" i="5" s="1"/>
  <c r="G120" i="5"/>
  <c r="H120" i="5" s="1"/>
  <c r="I120" i="5" s="1"/>
  <c r="C121" i="5" s="1"/>
  <c r="D121" i="5" s="1"/>
  <c r="E121" i="5" s="1"/>
  <c r="F121" i="5" s="1"/>
  <c r="G121" i="5" s="1"/>
  <c r="H121" i="5" s="1"/>
  <c r="I121" i="5" s="1"/>
  <c r="AN55" i="5"/>
  <c r="E70" i="5"/>
  <c r="AQ55" i="5" l="1"/>
  <c r="BB55" i="5" s="1"/>
  <c r="AQ64" i="5"/>
  <c r="BB64" i="5" s="1"/>
  <c r="AQ20" i="5"/>
  <c r="BB20" i="5" s="1"/>
  <c r="AQ38" i="5"/>
  <c r="BB38" i="5" s="1"/>
  <c r="AQ61" i="5"/>
  <c r="BB61" i="5" s="1"/>
  <c r="AQ29" i="5"/>
  <c r="BB29" i="5" s="1"/>
  <c r="AQ52" i="5"/>
  <c r="BB52" i="5" s="1"/>
  <c r="AQ54" i="5"/>
  <c r="BB54" i="5" s="1"/>
  <c r="L34" i="10"/>
  <c r="E36" i="8"/>
  <c r="D20" i="8"/>
  <c r="D18" i="8"/>
  <c r="D25" i="8"/>
  <c r="D24" i="8"/>
  <c r="D22" i="8"/>
  <c r="D23" i="8"/>
  <c r="D27" i="8"/>
  <c r="D21" i="8"/>
  <c r="D11" i="8"/>
  <c r="I30" i="8"/>
  <c r="K30" i="8" s="1"/>
  <c r="K31" i="8"/>
  <c r="K35" i="8"/>
  <c r="K34" i="8"/>
  <c r="K33" i="8"/>
  <c r="K32" i="8"/>
  <c r="AQ48" i="5"/>
  <c r="BB48" i="5" s="1"/>
  <c r="AQ36" i="5"/>
  <c r="BB36" i="5" s="1"/>
  <c r="AQ21" i="5"/>
  <c r="BB21" i="5" s="1"/>
  <c r="AQ19" i="5"/>
  <c r="BB19" i="5" s="1"/>
  <c r="AQ60" i="5"/>
  <c r="BB60" i="5" s="1"/>
  <c r="AQ63" i="5"/>
  <c r="BB63" i="5" s="1"/>
  <c r="AQ27" i="5"/>
  <c r="BB27" i="5" s="1"/>
  <c r="AQ46" i="5"/>
  <c r="BB46" i="5" s="1"/>
  <c r="AQ23" i="5"/>
  <c r="BB23" i="5" s="1"/>
  <c r="AQ31" i="5"/>
  <c r="BB31" i="5" s="1"/>
  <c r="F70" i="5"/>
  <c r="AQ37" i="5"/>
  <c r="BB37" i="5" s="1"/>
  <c r="AQ28" i="5"/>
  <c r="BB28" i="5" s="1"/>
  <c r="AQ47" i="5"/>
  <c r="BB47" i="5" s="1"/>
  <c r="AQ39" i="5"/>
  <c r="BB39" i="5" s="1"/>
  <c r="AQ35" i="5"/>
  <c r="BB35" i="5" s="1"/>
  <c r="AQ49" i="5"/>
  <c r="BB49" i="5" s="1"/>
  <c r="AQ45" i="5"/>
  <c r="BB45" i="5" s="1"/>
  <c r="AQ22" i="5"/>
  <c r="BB22" i="5" s="1"/>
  <c r="AQ56" i="5"/>
  <c r="BB56" i="5" s="1"/>
  <c r="AQ44" i="5"/>
  <c r="BB44" i="5" s="1"/>
  <c r="AQ62" i="5"/>
  <c r="BB62" i="5" s="1"/>
  <c r="AQ53" i="5"/>
  <c r="BB53" i="5" s="1"/>
  <c r="AQ24" i="5"/>
  <c r="BB24" i="5" s="1"/>
  <c r="D36" i="8" l="1"/>
  <c r="G70" i="5"/>
  <c r="H70" i="5" l="1"/>
  <c r="I70" i="5" l="1"/>
  <c r="C71" i="5" l="1"/>
  <c r="D71" i="5" l="1"/>
  <c r="E71" i="5" l="1"/>
  <c r="F71" i="5" l="1"/>
  <c r="G71" i="5" l="1"/>
  <c r="H71" i="5" l="1"/>
  <c r="I71" i="5" l="1"/>
  <c r="C72" i="5" l="1"/>
  <c r="D72" i="5" l="1"/>
  <c r="E72" i="5" l="1"/>
  <c r="F72" i="5" l="1"/>
  <c r="G72" i="5" l="1"/>
  <c r="H72" i="5" l="1"/>
  <c r="I72" i="5" l="1"/>
  <c r="C73" i="5" l="1"/>
  <c r="D73" i="5" l="1"/>
  <c r="E73" i="5" l="1"/>
  <c r="F73" i="5" l="1"/>
  <c r="E122" i="5"/>
  <c r="E123" i="5" s="1"/>
  <c r="G73" i="5" l="1"/>
  <c r="F122" i="5"/>
  <c r="F123" i="5" s="1"/>
  <c r="H73" i="5" l="1"/>
  <c r="G122" i="5"/>
  <c r="G123" i="5" s="1"/>
  <c r="I73" i="5" l="1"/>
  <c r="H122" i="5"/>
  <c r="H124" i="5" l="1"/>
  <c r="J124" i="5" s="1"/>
  <c r="H123" i="5"/>
  <c r="C74" i="5"/>
  <c r="I122" i="5"/>
  <c r="I125" i="5" l="1"/>
  <c r="J125" i="5" s="1"/>
  <c r="I123" i="5"/>
  <c r="D74" i="5"/>
  <c r="D122" i="5" s="1"/>
  <c r="D123" i="5" s="1"/>
  <c r="C122" i="5"/>
  <c r="J122" i="5" l="1"/>
  <c r="C123" i="5"/>
  <c r="J123" i="5" l="1"/>
  <c r="AP61" i="5"/>
  <c r="BA61" i="5" s="1"/>
  <c r="AO27" i="5"/>
  <c r="AP22" i="5"/>
  <c r="BA22" i="5" s="1"/>
  <c r="AO37" i="5"/>
  <c r="AP63" i="5"/>
  <c r="BA63" i="5" s="1"/>
  <c r="AO47" i="5"/>
  <c r="AO21" i="5"/>
  <c r="AP31" i="5"/>
  <c r="BA31" i="5" s="1"/>
  <c r="AP53" i="5"/>
  <c r="BA53" i="5" s="1"/>
  <c r="AO35" i="5"/>
  <c r="AO45" i="5"/>
  <c r="AO62" i="5"/>
  <c r="AP37" i="5"/>
  <c r="BA37" i="5" s="1"/>
  <c r="AP47" i="5"/>
  <c r="BA47" i="5" s="1"/>
  <c r="AP45" i="5"/>
  <c r="BA45" i="5" s="1"/>
  <c r="AO53" i="5"/>
  <c r="AP60" i="5"/>
  <c r="BA60" i="5" s="1"/>
  <c r="AO61" i="5"/>
  <c r="AO22" i="5"/>
  <c r="AO63" i="5"/>
  <c r="AP49" i="5"/>
  <c r="BA49" i="5" s="1"/>
  <c r="AO31" i="5"/>
  <c r="AP27" i="5"/>
  <c r="BA27" i="5" s="1"/>
  <c r="AP39" i="5"/>
  <c r="BA39" i="5" s="1"/>
  <c r="AO60" i="5"/>
  <c r="AP62" i="5"/>
  <c r="BA62" i="5" s="1"/>
  <c r="AP19" i="5"/>
  <c r="BA19" i="5" s="1"/>
  <c r="AO56" i="5"/>
  <c r="AO28" i="5"/>
  <c r="AP35" i="5"/>
  <c r="BA35" i="5" s="1"/>
  <c r="AO19" i="5"/>
  <c r="AP56" i="5"/>
  <c r="BA56" i="5" s="1"/>
  <c r="AO49" i="5"/>
  <c r="AP28" i="5"/>
  <c r="BA28" i="5" s="1"/>
  <c r="AO39" i="5"/>
  <c r="AP21" i="5"/>
  <c r="BA21" i="5" s="1"/>
  <c r="AP48" i="5"/>
  <c r="BA48" i="5" s="1"/>
  <c r="AP30" i="5"/>
  <c r="BA30" i="5" s="1"/>
  <c r="AO20" i="5"/>
  <c r="AP64" i="5"/>
  <c r="BA64" i="5" s="1"/>
  <c r="AO54" i="5"/>
  <c r="AO55" i="5"/>
  <c r="AP24" i="5"/>
  <c r="BA24" i="5" s="1"/>
  <c r="AO52" i="5"/>
  <c r="AO38" i="5"/>
  <c r="AO46" i="5"/>
  <c r="AP54" i="5"/>
  <c r="BA54" i="5" s="1"/>
  <c r="AP52" i="5"/>
  <c r="BA52" i="5" s="1"/>
  <c r="AO29" i="5"/>
  <c r="AO48" i="5"/>
  <c r="AO30" i="5"/>
  <c r="AP20" i="5"/>
  <c r="BA20" i="5" s="1"/>
  <c r="AO64" i="5"/>
  <c r="AP55" i="5"/>
  <c r="BA55" i="5" s="1"/>
  <c r="AO24" i="5"/>
  <c r="AP38" i="5"/>
  <c r="BA38" i="5" s="1"/>
  <c r="AO23" i="5"/>
  <c r="AO36" i="5"/>
  <c r="AP46" i="5"/>
  <c r="BA46" i="5" s="1"/>
  <c r="AP23" i="5"/>
  <c r="BA23" i="5" s="1"/>
  <c r="AP44" i="5"/>
  <c r="BA44" i="5" s="1"/>
  <c r="AP36" i="5"/>
  <c r="BA36" i="5" s="1"/>
  <c r="AP29" i="5"/>
  <c r="BA29" i="5" s="1"/>
  <c r="AO44" i="5"/>
  <c r="AR30" i="5" l="1"/>
  <c r="AS30" i="5" s="1"/>
  <c r="AT30" i="5" s="1"/>
  <c r="AZ30" i="5"/>
  <c r="BC30" i="5"/>
  <c r="AR39" i="5"/>
  <c r="AS39" i="5" s="1"/>
  <c r="AT39" i="5" s="1"/>
  <c r="AZ39" i="5"/>
  <c r="BC39" i="5"/>
  <c r="AR21" i="5"/>
  <c r="AS21" i="5" s="1"/>
  <c r="AT21" i="5" s="1"/>
  <c r="AZ21" i="5"/>
  <c r="BC21" i="5"/>
  <c r="AR36" i="5"/>
  <c r="AS36" i="5" s="1"/>
  <c r="AT36" i="5" s="1"/>
  <c r="AZ36" i="5"/>
  <c r="BC36" i="5"/>
  <c r="AR46" i="5"/>
  <c r="AS46" i="5" s="1"/>
  <c r="AT46" i="5" s="1"/>
  <c r="AZ46" i="5"/>
  <c r="BC46" i="5"/>
  <c r="AR31" i="5"/>
  <c r="AS31" i="5" s="1"/>
  <c r="AT31" i="5" s="1"/>
  <c r="AZ31" i="5"/>
  <c r="BC31" i="5"/>
  <c r="AR27" i="5"/>
  <c r="AS27" i="5" s="1"/>
  <c r="AT27" i="5" s="1"/>
  <c r="AZ27" i="5"/>
  <c r="BD27" i="5" s="1"/>
  <c r="BC27" i="5"/>
  <c r="AR23" i="5"/>
  <c r="AS23" i="5" s="1"/>
  <c r="AT23" i="5" s="1"/>
  <c r="AZ23" i="5"/>
  <c r="BC23" i="5"/>
  <c r="AR64" i="5"/>
  <c r="AS64" i="5" s="1"/>
  <c r="AT64" i="5" s="1"/>
  <c r="BC64" i="5"/>
  <c r="AZ64" i="5"/>
  <c r="BD64" i="5" s="1"/>
  <c r="AR38" i="5"/>
  <c r="AS38" i="5" s="1"/>
  <c r="AT38" i="5" s="1"/>
  <c r="AZ38" i="5"/>
  <c r="BC38" i="5"/>
  <c r="AR54" i="5"/>
  <c r="AS54" i="5" s="1"/>
  <c r="AT54" i="5" s="1"/>
  <c r="BC54" i="5"/>
  <c r="AZ54" i="5"/>
  <c r="AR49" i="5"/>
  <c r="AS49" i="5" s="1"/>
  <c r="AT49" i="5" s="1"/>
  <c r="AZ49" i="5"/>
  <c r="BD49" i="5" s="1"/>
  <c r="BG13" i="5" s="1"/>
  <c r="AR28" i="5"/>
  <c r="AS28" i="5" s="1"/>
  <c r="AT28" i="5" s="1"/>
  <c r="AZ28" i="5"/>
  <c r="BC28" i="5"/>
  <c r="AR60" i="5"/>
  <c r="AS60" i="5" s="1"/>
  <c r="AT60" i="5" s="1"/>
  <c r="BC60" i="5"/>
  <c r="AZ60" i="5"/>
  <c r="AR24" i="5"/>
  <c r="AS24" i="5" s="1"/>
  <c r="AT24" i="5" s="1"/>
  <c r="AZ24" i="5"/>
  <c r="BC24" i="5"/>
  <c r="AR20" i="5"/>
  <c r="AS20" i="5" s="1"/>
  <c r="AT20" i="5" s="1"/>
  <c r="BC20" i="5"/>
  <c r="AZ20" i="5"/>
  <c r="BD20" i="5" s="1"/>
  <c r="BE6" i="5" s="1"/>
  <c r="AR19" i="5"/>
  <c r="AS19" i="5" s="1"/>
  <c r="AT19" i="5" s="1"/>
  <c r="BC19" i="5"/>
  <c r="AZ19" i="5"/>
  <c r="BD19" i="5" s="1"/>
  <c r="AR22" i="5"/>
  <c r="AS22" i="5" s="1"/>
  <c r="AT22" i="5" s="1"/>
  <c r="AZ22" i="5"/>
  <c r="BC22" i="5"/>
  <c r="AR45" i="5"/>
  <c r="AS45" i="5" s="1"/>
  <c r="AT45" i="5" s="1"/>
  <c r="BC45" i="5"/>
  <c r="AZ45" i="5"/>
  <c r="BD45" i="5" s="1"/>
  <c r="BE12" i="5" s="1"/>
  <c r="AR48" i="5"/>
  <c r="AS48" i="5" s="1"/>
  <c r="AT48" i="5" s="1"/>
  <c r="AZ48" i="5"/>
  <c r="BC48" i="5"/>
  <c r="AR55" i="5"/>
  <c r="AS55" i="5" s="1"/>
  <c r="AT55" i="5" s="1"/>
  <c r="BC55" i="5"/>
  <c r="AZ55" i="5"/>
  <c r="BD55" i="5" s="1"/>
  <c r="BG14" i="5" s="1"/>
  <c r="AR61" i="5"/>
  <c r="AS61" i="5" s="1"/>
  <c r="AT61" i="5" s="1"/>
  <c r="BC61" i="5"/>
  <c r="AZ61" i="5"/>
  <c r="AR35" i="5"/>
  <c r="AS35" i="5" s="1"/>
  <c r="AT35" i="5" s="1"/>
  <c r="AZ35" i="5"/>
  <c r="BC35" i="5"/>
  <c r="AR47" i="5"/>
  <c r="AS47" i="5" s="1"/>
  <c r="AT47" i="5" s="1"/>
  <c r="AZ47" i="5"/>
  <c r="BC47" i="5"/>
  <c r="AR29" i="5"/>
  <c r="AS29" i="5" s="1"/>
  <c r="AT29" i="5" s="1"/>
  <c r="AZ29" i="5"/>
  <c r="BC29" i="5"/>
  <c r="AR44" i="5"/>
  <c r="AS44" i="5" s="1"/>
  <c r="AT44" i="5" s="1"/>
  <c r="AZ44" i="5"/>
  <c r="BD44" i="5" s="1"/>
  <c r="BC44" i="5"/>
  <c r="AR52" i="5"/>
  <c r="AS52" i="5" s="1"/>
  <c r="AT52" i="5" s="1"/>
  <c r="BC52" i="5"/>
  <c r="AZ52" i="5"/>
  <c r="BD52" i="5" s="1"/>
  <c r="AR56" i="5"/>
  <c r="AS56" i="5" s="1"/>
  <c r="AT56" i="5" s="1"/>
  <c r="BC56" i="5"/>
  <c r="AZ56" i="5"/>
  <c r="BD56" i="5" s="1"/>
  <c r="AR63" i="5"/>
  <c r="AS63" i="5" s="1"/>
  <c r="AT63" i="5" s="1"/>
  <c r="BC63" i="5"/>
  <c r="AZ63" i="5"/>
  <c r="AR53" i="5"/>
  <c r="AS53" i="5" s="1"/>
  <c r="AT53" i="5" s="1"/>
  <c r="BC53" i="5"/>
  <c r="AZ53" i="5"/>
  <c r="AR62" i="5"/>
  <c r="AS62" i="5" s="1"/>
  <c r="AT62" i="5" s="1"/>
  <c r="AZ62" i="5"/>
  <c r="BC62" i="5"/>
  <c r="AR37" i="5"/>
  <c r="AS37" i="5" s="1"/>
  <c r="AT37" i="5" s="1"/>
  <c r="BC37" i="5"/>
  <c r="AZ37" i="5"/>
  <c r="BD37" i="5" s="1"/>
  <c r="BH14" i="5" l="1"/>
  <c r="C5" i="6"/>
  <c r="BD21" i="5"/>
  <c r="BD22" i="5"/>
  <c r="BG6" i="5" s="1"/>
  <c r="BD63" i="5"/>
  <c r="BD35" i="5"/>
  <c r="BD4" i="5" s="1"/>
  <c r="BD23" i="5"/>
  <c r="BD36" i="5"/>
  <c r="BD47" i="5"/>
  <c r="BD48" i="5"/>
  <c r="BD6" i="5"/>
  <c r="BD5" i="5"/>
  <c r="BD46" i="5"/>
  <c r="BD30" i="5"/>
  <c r="BG8" i="5" s="1"/>
  <c r="BD62" i="5"/>
  <c r="BD24" i="5"/>
  <c r="BD53" i="5"/>
  <c r="BD29" i="5"/>
  <c r="BF8" i="5" s="1"/>
  <c r="BD61" i="5"/>
  <c r="BD60" i="5"/>
  <c r="BD28" i="5"/>
  <c r="BD54" i="5"/>
  <c r="BD38" i="5"/>
  <c r="BD31" i="5"/>
  <c r="BD39" i="5"/>
  <c r="BH8" i="5" l="1"/>
  <c r="C4" i="6"/>
  <c r="B12" i="8"/>
  <c r="B14" i="8"/>
  <c r="B15" i="8"/>
  <c r="B16" i="8"/>
  <c r="B26" i="8"/>
  <c r="B13" i="8"/>
  <c r="B29" i="8"/>
  <c r="B28" i="8"/>
  <c r="B19" i="8"/>
  <c r="B17" i="8"/>
  <c r="B25" i="8"/>
  <c r="B23" i="8"/>
  <c r="B20" i="8"/>
  <c r="B24" i="8"/>
  <c r="B18" i="8"/>
  <c r="B21" i="8"/>
  <c r="B22" i="8"/>
  <c r="B11" i="8"/>
  <c r="B27" i="8"/>
  <c r="BG4" i="5"/>
  <c r="BG5" i="5"/>
  <c r="BF5" i="5"/>
  <c r="BF10" i="5"/>
  <c r="BH11" i="5"/>
  <c r="BH12" i="5"/>
  <c r="BH10" i="5"/>
  <c r="BF4" i="5"/>
  <c r="BG10" i="5"/>
  <c r="BG12" i="5"/>
  <c r="BG11" i="5"/>
  <c r="BH6" i="5"/>
  <c r="BH5" i="5"/>
  <c r="BH4" i="5"/>
  <c r="C24" i="8" l="1"/>
  <c r="G24" i="8"/>
  <c r="F24" i="8"/>
  <c r="I24" i="8" s="1"/>
  <c r="K24" i="8" s="1"/>
  <c r="H24" i="8"/>
  <c r="H23" i="8"/>
  <c r="G23" i="8"/>
  <c r="C23" i="8"/>
  <c r="I23" i="8" s="1"/>
  <c r="K23" i="8" s="1"/>
  <c r="F23" i="8"/>
  <c r="C27" i="8"/>
  <c r="F27" i="8"/>
  <c r="G27" i="8"/>
  <c r="H27" i="8"/>
  <c r="I27" i="8" s="1"/>
  <c r="K27" i="8" s="1"/>
  <c r="G25" i="8"/>
  <c r="H25" i="8"/>
  <c r="C25" i="8"/>
  <c r="F25" i="8"/>
  <c r="G15" i="8"/>
  <c r="F15" i="8"/>
  <c r="H15" i="8"/>
  <c r="C15" i="8"/>
  <c r="I15" i="8" s="1"/>
  <c r="K15" i="8" s="1"/>
  <c r="H16" i="8"/>
  <c r="F16" i="8"/>
  <c r="G16" i="8"/>
  <c r="C16" i="8"/>
  <c r="C11" i="8"/>
  <c r="H11" i="8"/>
  <c r="G11" i="8"/>
  <c r="F11" i="8"/>
  <c r="G17" i="8"/>
  <c r="F17" i="8"/>
  <c r="C17" i="8"/>
  <c r="H17" i="8"/>
  <c r="F14" i="8"/>
  <c r="G14" i="8"/>
  <c r="H14" i="8"/>
  <c r="C14" i="8"/>
  <c r="I14" i="8" s="1"/>
  <c r="K14" i="8" s="1"/>
  <c r="H20" i="8"/>
  <c r="F20" i="8"/>
  <c r="C20" i="8"/>
  <c r="I20" i="8" s="1"/>
  <c r="K20" i="8" s="1"/>
  <c r="G20" i="8"/>
  <c r="C22" i="8"/>
  <c r="G22" i="8"/>
  <c r="H22" i="8"/>
  <c r="F22" i="8"/>
  <c r="G19" i="8"/>
  <c r="C19" i="8"/>
  <c r="H19" i="8"/>
  <c r="F19" i="8"/>
  <c r="F12" i="8"/>
  <c r="C12" i="8"/>
  <c r="H12" i="8"/>
  <c r="G12" i="8"/>
  <c r="H13" i="8"/>
  <c r="G13" i="8"/>
  <c r="F13" i="8"/>
  <c r="I13" i="8" s="1"/>
  <c r="K13" i="8" s="1"/>
  <c r="C13" i="8"/>
  <c r="G21" i="8"/>
  <c r="H21" i="8"/>
  <c r="F21" i="8"/>
  <c r="C21" i="8"/>
  <c r="H28" i="8"/>
  <c r="F28" i="8"/>
  <c r="G28" i="8"/>
  <c r="C28" i="8"/>
  <c r="B8" i="8"/>
  <c r="B9" i="8"/>
  <c r="B10" i="8"/>
  <c r="G26" i="8"/>
  <c r="H26" i="8"/>
  <c r="F26" i="8"/>
  <c r="C26" i="8"/>
  <c r="I26" i="8" s="1"/>
  <c r="K26" i="8" s="1"/>
  <c r="F18" i="8"/>
  <c r="G18" i="8"/>
  <c r="H18" i="8"/>
  <c r="C18" i="8"/>
  <c r="G29" i="8"/>
  <c r="H29" i="8"/>
  <c r="C29" i="8"/>
  <c r="F29" i="8"/>
  <c r="I28" i="8" l="1"/>
  <c r="K28" i="8" s="1"/>
  <c r="I18" i="8"/>
  <c r="K18" i="8" s="1"/>
  <c r="I16" i="8"/>
  <c r="K16" i="8" s="1"/>
  <c r="I17" i="8"/>
  <c r="K17" i="8" s="1"/>
  <c r="I12" i="8"/>
  <c r="K12" i="8" s="1"/>
  <c r="I29" i="8"/>
  <c r="K29" i="8" s="1"/>
  <c r="I22" i="8"/>
  <c r="K22" i="8" s="1"/>
  <c r="I25" i="8"/>
  <c r="K25" i="8" s="1"/>
  <c r="I11" i="8"/>
  <c r="K11" i="8" s="1"/>
  <c r="I21" i="8"/>
  <c r="K21" i="8" s="1"/>
  <c r="I19" i="8"/>
  <c r="K19" i="8" s="1"/>
  <c r="H10" i="8"/>
  <c r="G10" i="8"/>
  <c r="C10" i="8"/>
  <c r="F10" i="8"/>
  <c r="I10" i="8" s="1"/>
  <c r="K10" i="8" s="1"/>
  <c r="C9" i="8"/>
  <c r="H9" i="8"/>
  <c r="F9" i="8"/>
  <c r="G9" i="8"/>
  <c r="F8" i="8"/>
  <c r="C8" i="8"/>
  <c r="G8" i="8"/>
  <c r="H8" i="8"/>
  <c r="B36" i="8"/>
  <c r="H36" i="8" l="1"/>
  <c r="I9" i="8"/>
  <c r="K9" i="8" s="1"/>
  <c r="I8" i="8"/>
  <c r="G36" i="8"/>
  <c r="F36" i="8"/>
  <c r="C36" i="8"/>
  <c r="K8" i="8" l="1"/>
  <c r="K36" i="8" s="1"/>
  <c r="I36" i="8"/>
</calcChain>
</file>

<file path=xl/sharedStrings.xml><?xml version="1.0" encoding="utf-8"?>
<sst xmlns="http://schemas.openxmlformats.org/spreadsheetml/2006/main" count="453" uniqueCount="217">
  <si>
    <t>D</t>
  </si>
  <si>
    <t>S</t>
  </si>
  <si>
    <t>M</t>
  </si>
  <si>
    <t>E</t>
  </si>
  <si>
    <t>U</t>
  </si>
  <si>
    <t>A</t>
  </si>
  <si>
    <t>N</t>
  </si>
  <si>
    <t>u`</t>
  </si>
  <si>
    <t>Kopā, EUR</t>
  </si>
  <si>
    <t>Saskaņā ar MK noteikumiem Nr. 555 "Veselības aprūpes pakalpojumu organizēšanas un samaksas kārtība" veselības aprūpes pakalpojumu tarifus aprēķina, izmantojot šādu formulu:
TC = VC (D + S + M + E) + FC (U + A + N), kur
TC – veselības aprūpes pakalpojuma tarifs;
VC – mainīgās izmaksas (tiešās izmaksas):
D – darba samaksa;
S – valsts sociālās apdrošināšanas obligātās iemaksas;
M – ārstniecības līdzekļi;
E – izdevumi, saistīti ar pacientu ēdināšanu;
FC – pastāvīgās izmaksas (netiešās izmaksas):
U – pieskaitāmās un netiešās ražošanas izmaksas (ar pacientu uzturēšanu saistītie izdevumi pakalpojumu apmaksai, riska maksājuma veikšanai, materiālu, energoresursu, ūdens un inventāra iegādei);
A – administratīvie izdevumi;
N – nolietojums.</t>
  </si>
  <si>
    <t xml:space="preserve">Darba samaksa </t>
  </si>
  <si>
    <t>Valsts sociālās apdrošināšanas obligātās iemaksas</t>
  </si>
  <si>
    <t>Ārstniecības līdzekļi</t>
  </si>
  <si>
    <t>Izdevumi, saistīti ar pacientu ēdināšanu</t>
  </si>
  <si>
    <t>Pieskaitāmās un netiešās ražošanas izmaksas</t>
  </si>
  <si>
    <t>Administratīvie izdevumi</t>
  </si>
  <si>
    <t>Nolietojums</t>
  </si>
  <si>
    <t>Nosaukums</t>
  </si>
  <si>
    <t>Papildu finansējums pieskaitāmo izmaksu segšanai</t>
  </si>
  <si>
    <t>Piemaksas par pacientu observāciju 24 stundas gada apjoms, no 01.04.2023.</t>
  </si>
  <si>
    <t>Valsts sabiedrība ar ierobežotu atbildību "Paula Stradiņa klīniskā universitātes slimnīca"</t>
  </si>
  <si>
    <t>Sabiedrība ar ierobežotu atbildību "Rīgas Austrumu klīniskā universitātes slimnīca"</t>
  </si>
  <si>
    <t>Valsts sabiedrība ar ierobežotu atbildību "Bērnu klīniskā universitātes slimnīca"</t>
  </si>
  <si>
    <t>Sabiedrība ar ierobežotu atbildību "Liepājas reģionālā slimnīca"</t>
  </si>
  <si>
    <t>Sabiedrība ar ierobežotu atbildību "Daugavpils reģionālā slimnīca"</t>
  </si>
  <si>
    <t>Sabiedrība ar ierobežotu atbildību "Ziemeļkurzemes reģionālā slimnīca"</t>
  </si>
  <si>
    <t>Sabiedrība ar ierobežotu atbildību "Jelgavas pilsētas slimnīca"</t>
  </si>
  <si>
    <t>Sabiedrība ar ierobežotu atbildību "Vidzemes slimnīca"</t>
  </si>
  <si>
    <t>Sabiedrība ar ierobežotu atbildību "Jēkabpils reģionālā slimnīca"</t>
  </si>
  <si>
    <t>Pašvaldības sabiedrība ar ierobežotu atbildību "Rēzeknes slimnīca"</t>
  </si>
  <si>
    <t>Madonas novada pašvaldības sabiedrība ar ierobežotu atbildību "Madonas slimnīca"</t>
  </si>
  <si>
    <t>Sabiedrība ar ierobežotu atbildību "Cēsu klīnika"</t>
  </si>
  <si>
    <t>Sabiedrība ar ierobežotu atbildību "Dobeles un apkārtnes slimnīca"</t>
  </si>
  <si>
    <t>Sabiedrība ar ierobežotu atbildību "Jūrmalas slimnīca"</t>
  </si>
  <si>
    <t>Sabiedrība ar ierobežotu atbildību "Ogres rajona slimnīca"</t>
  </si>
  <si>
    <t>Sabiedrība ar ierobežotu atbildību "Balvu un Gulbenes slimnīcu apvienība"</t>
  </si>
  <si>
    <t>Sabiedrība ar ierobežotu atbildību "Kuldīgas slimnīca"</t>
  </si>
  <si>
    <t>Sabiedrība ar ierobežotu atbildību "Alūksnes slimnīca"</t>
  </si>
  <si>
    <t>Sabiedrība ar ierobežotu atbildību "Preiļu slimnīca"</t>
  </si>
  <si>
    <t>Sabiedrība ar ierobežotu atbildību "Tukuma slimnīca"</t>
  </si>
  <si>
    <t>Sabiedrība ar ierobežotu atbildību "Krāslavas slimnīca"</t>
  </si>
  <si>
    <t>Rīgas psihiatrijas un narkoloģijas centrs</t>
  </si>
  <si>
    <t>Piejūras slimnīca</t>
  </si>
  <si>
    <t>Daugavpils psihoneiroloģiskā slimnīca</t>
  </si>
  <si>
    <t>Slimnīca Ģintermuiža</t>
  </si>
  <si>
    <t>Strenču psihoneiroloģiskā slimnīca</t>
  </si>
  <si>
    <t>Kopā</t>
  </si>
  <si>
    <t>Dežūrārsts (8.00-16.00) darba dienas</t>
  </si>
  <si>
    <t>Dežūrārsts (16.00-8.00) katru dienu</t>
  </si>
  <si>
    <t>Dežūrārsts 9.00-21.00 (12h) darba dienas</t>
  </si>
  <si>
    <t>Speciālists, kurš nodrošina palīdzību 24/7 ar kabineta maksājumu</t>
  </si>
  <si>
    <t>Neatliekamā 24/7 (ar kabineta maksājumu</t>
  </si>
  <si>
    <t>Ārsts+māsa+jaunākais</t>
  </si>
  <si>
    <t>Ārsts+māsa</t>
  </si>
  <si>
    <t>Tikai ārsts</t>
  </si>
  <si>
    <t>Radiologs mājdežūrā 75%</t>
  </si>
  <si>
    <t>Vecmāte, radiologa asistents, māsa</t>
  </si>
  <si>
    <t>Speciālists, kurš nodrošina palīdzību 24/7</t>
  </si>
  <si>
    <t>Posteņu, slodžu, darba stundu skaits un apmaksas nosacījumi NMPON darba nodrošināšanai</t>
  </si>
  <si>
    <t>Koeficents KUS</t>
  </si>
  <si>
    <t>KUS UN TOS, RDzN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</si>
  <si>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</si>
  <si>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</si>
  <si>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</si>
  <si>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</si>
  <si>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</si>
  <si>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</si>
  <si>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</si>
  <si>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Svētku un brīvdienās</t>
  </si>
  <si>
    <t>Stundas vidēji gadā</t>
  </si>
  <si>
    <t>Posteņa nosaukums</t>
  </si>
  <si>
    <t>Nedēļas dienas</t>
  </si>
  <si>
    <t>Posteņa veids</t>
  </si>
  <si>
    <t>% iesaiste, ja atbalsta postenis</t>
  </si>
  <si>
    <t>Posteņu skaits</t>
  </si>
  <si>
    <t>no</t>
  </si>
  <si>
    <t>līdz</t>
  </si>
  <si>
    <t>darba st</t>
  </si>
  <si>
    <t>t.sk. nakts st</t>
  </si>
  <si>
    <t>Tehniskā</t>
  </si>
  <si>
    <t>Darba sundas</t>
  </si>
  <si>
    <t>no tām nakts</t>
  </si>
  <si>
    <t>no tām svētku</t>
  </si>
  <si>
    <t>slodzes</t>
  </si>
  <si>
    <t>Atvaļinājuma rezerve</t>
  </si>
  <si>
    <t>KOPĀ</t>
  </si>
  <si>
    <t>Slodzes pa amatiem, atbilstoši AVS</t>
  </si>
  <si>
    <t>Piezīmes</t>
  </si>
  <si>
    <t>DR komentāri</t>
  </si>
  <si>
    <t>Mēnešalga</t>
  </si>
  <si>
    <t>Stundas likme (vidējā)</t>
  </si>
  <si>
    <t>Samaksa gadā, EUR</t>
  </si>
  <si>
    <t>Par Nakts stundām, EUR gadā</t>
  </si>
  <si>
    <t>Par Svētku stundām, EUR gadā</t>
  </si>
  <si>
    <t>Īpašā riska piemaksa gadā, EUR</t>
  </si>
  <si>
    <t>Kopā gadā, EUR</t>
  </si>
  <si>
    <t>Uz vienu ārsta posteni gadā M, EUR</t>
  </si>
  <si>
    <t>ĀRSTS</t>
  </si>
  <si>
    <t>Jāizlemj - vai liekam 24h tiešo posteni, vai 8h tiešais un pēc tam mājas dežūras</t>
  </si>
  <si>
    <t>n</t>
  </si>
  <si>
    <t>MĀSA</t>
  </si>
  <si>
    <t>MĀSAS PALĪGI</t>
  </si>
  <si>
    <t>PĀRĒJIE</t>
  </si>
  <si>
    <t>Radiologs, diagnosts (mājas dežūra)</t>
  </si>
  <si>
    <t>2023. gada darba dienu kalendārs</t>
  </si>
  <si>
    <t>Nedēļas diena    /     Mēnesis</t>
  </si>
  <si>
    <t>P</t>
  </si>
  <si>
    <t>O</t>
  </si>
  <si>
    <t>T</t>
  </si>
  <si>
    <t>C</t>
  </si>
  <si>
    <t>Sv</t>
  </si>
  <si>
    <t>KOPĀ dienas</t>
  </si>
  <si>
    <t>Darba dienas</t>
  </si>
  <si>
    <t>Darba stundas</t>
  </si>
  <si>
    <t>Svētku dienas</t>
  </si>
  <si>
    <t>Pārceltā brīvdiena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</si>
  <si>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</si>
  <si>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</si>
  <si>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</si>
  <si>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</si>
  <si>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</si>
  <si>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</si>
  <si>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</si>
  <si>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</si>
  <si>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</si>
  <si>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</si>
  <si>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</si>
  <si>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</si>
  <si>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Dienu skaits kopā</t>
  </si>
  <si>
    <t>Darba dienu skaits</t>
  </si>
  <si>
    <t>Sestdienu skaits</t>
  </si>
  <si>
    <t>Svētdienu skaits</t>
  </si>
  <si>
    <t>Pārceltās brīvdienas</t>
  </si>
  <si>
    <t>Slimnīcas</t>
  </si>
  <si>
    <t>Speciālists 1</t>
  </si>
  <si>
    <t>Neatliekamā 24/7, EUR</t>
  </si>
  <si>
    <t>KUS</t>
  </si>
  <si>
    <t>Māsa + māsas palīgs</t>
  </si>
  <si>
    <t>CITI</t>
  </si>
  <si>
    <t>Ēdināšana uz 1 pacientu</t>
  </si>
  <si>
    <t>Nr.p.k.</t>
  </si>
  <si>
    <t>Ārstniecības iestādes nosaukums</t>
  </si>
  <si>
    <t>Kuldīgas slimnīca</t>
  </si>
  <si>
    <t>Liepājas reģionālā slimnīca</t>
  </si>
  <si>
    <t xml:space="preserve">                         -  </t>
  </si>
  <si>
    <t>Tukuma slimnīca</t>
  </si>
  <si>
    <t>Ziemeļkurzemes reģionālā slimnīca</t>
  </si>
  <si>
    <t>Daugavpils reģionālā slimnīca</t>
  </si>
  <si>
    <t>Preiļu slimnīca</t>
  </si>
  <si>
    <t>Rēzeknes slimnīca</t>
  </si>
  <si>
    <t>Bērnu klīniskā universitātes slimnīca</t>
  </si>
  <si>
    <t>Jūrmalas slimnīca</t>
  </si>
  <si>
    <t>Paula Stradiņa klīniskā universitātes slimnīca</t>
  </si>
  <si>
    <t>Rīgas Austrumu klīniskā universitātes slimnīca</t>
  </si>
  <si>
    <t>Alūksnes slimnīca</t>
  </si>
  <si>
    <t>Balvu un Gulbenes slimnīcu apvienība</t>
  </si>
  <si>
    <t>Cēsu klīnika</t>
  </si>
  <si>
    <t>Madonas slimnīca</t>
  </si>
  <si>
    <t>Vidzemes slimnīca</t>
  </si>
  <si>
    <t>Dobeles un apkārtnes slimnīca</t>
  </si>
  <si>
    <t>Jelgavas pilsētas slimnīca</t>
  </si>
  <si>
    <t>Jēkabpils reģionālā slimnīca</t>
  </si>
  <si>
    <t>Ogres rajona slimnīca</t>
  </si>
  <si>
    <t>Piemaksas par pacientu observāciju 24 stundas gada apjoms</t>
  </si>
  <si>
    <t>Kopā, EUR
pēc jaunām prasībām</t>
  </si>
  <si>
    <t>Krāslavas slimnīca (tiks noņemta observācija)</t>
  </si>
  <si>
    <t>Rīgas psihiatrijas un narkoloģijas centrs (bez izmaiņām)</t>
  </si>
  <si>
    <t>Piejūras slimnīca (bez izmaiņām)</t>
  </si>
  <si>
    <t>Daugavpils psihoneiroloģiskā slimnīca (bez izmaiņām)</t>
  </si>
  <si>
    <t>Slimnīca Ģintermuiža (bez izmaiņām)</t>
  </si>
  <si>
    <t>Strenču psihoneiroloģiskā slimnīca (bez izmaiņām)</t>
  </si>
  <si>
    <t>Observācijas pacienti kopā</t>
  </si>
  <si>
    <t>Observācijas pacientu skaits dienā</t>
  </si>
  <si>
    <t>Observācijas pacientu skaits uz 1 māsu</t>
  </si>
  <si>
    <t>Māsu skaits diennaktī</t>
  </si>
  <si>
    <t>Pārskata periods: 2022.gada 1.janvāris -31.decembris</t>
  </si>
  <si>
    <t>Rīgas Dzemdību nams (būs observācija)</t>
  </si>
  <si>
    <t>Siguldas slimnīca (būs observācija)</t>
  </si>
  <si>
    <t>Observācijas pacientu skaits</t>
  </si>
  <si>
    <t>Observācijas epizožu skaits
(1.-6.epizode)</t>
  </si>
  <si>
    <t>2023,g.</t>
  </si>
  <si>
    <t>reģion. gd</t>
  </si>
  <si>
    <t xml:space="preserve">BKUS gd </t>
  </si>
  <si>
    <t>univeer.gd</t>
  </si>
  <si>
    <t>spec.nark.gd.</t>
  </si>
  <si>
    <t>*Ēdināšana rēķināta, ņemot vērā gultasdienā iekļauto E elementu 7 eur un pieņemot, ka viens pacients vidēji saņems 2 maltītes</t>
  </si>
  <si>
    <t xml:space="preserve">153.1. ārstiem un funkcionālajiem speciālistiem – </t>
  </si>
  <si>
    <t>153.2. ārstniecības un pacientu aprūpes personām un funkcionālo speciālistu asistentiem –</t>
  </si>
  <si>
    <t>153.3. ārstniecības un pacientu aprūpes atbalsta personām –</t>
  </si>
  <si>
    <t>Papildinfo</t>
  </si>
  <si>
    <t>Observācijas aprēķins</t>
  </si>
  <si>
    <t>Observācija šobrīd</t>
  </si>
  <si>
    <t>Izmaiņas</t>
  </si>
  <si>
    <t>Aprēķinot piemaksu par pacientu observāciju līdz 24 stundām, reizina attiecīgās ārstniecības iestādes gultasdienas tarifu, kas noteikts Noteikumos Nr. 555 ar plānoto observējamo pacientu skaitu (saskaņā ar VIS un SAIRIS datiem) ;</t>
  </si>
  <si>
    <t>Jaunajā observācijas maksājumā netiek ņemtas vērā gultasdienas, jo uzraudzību observācijas nodaļā nodrošina māsas vai ārstu palīgi un māsu palīgi.</t>
  </si>
  <si>
    <t xml:space="preserve">Tika definēta pacientu:māsu:māsas palīgu attiecība, kas jānodrošina observācijas maksājumā – tie ir 6 pacienti uz 1 māsu un māsas palīgu. Šī attiecība tika izmantota aprēķinot nepieciešamo slodžu skaitu observācijā. </t>
  </si>
  <si>
    <t>Tika analizēti dati par 2022. gadu un pārrēķināts observācijas maksājums atbilstoši pacientu skaitam un nepieciešamajām māsu un māsu palīgu slodzēm.</t>
  </si>
  <si>
    <t>Papildus tāpat kā citos maksājumos, observācijas nodaļas uzturēšanas izmaksas tiek segtas ar Np, U, A koeficientiem, kas fiksēti šī gada līmenī.</t>
  </si>
  <si>
    <t xml:space="preserve">Tāpat kā iepriekšējā aprēķinā, kur iekļauts gultasdienas tarifs, kurā ir arī ēdināšana, arī šajā maksājuma tika iekļauta ēdināšana par vidēji 2 maltītēm (7 eiro ir gultasdienā par 3 maltītēm, šeit – 4,67 eiro uz vienu pacientu par vidēji 2 maltītēm. </t>
  </si>
  <si>
    <t>Ārstniecības līdzekļu (M) izmaksas iegūtas piemērojot tādu pašu principu kā uzņemšanā.</t>
  </si>
  <si>
    <t>Tika analizēti arī dati par observējamo pacientu skaitu un nepieciešamību slimnīcām šādu pakalpojumu nodrošināt – vienai slimnīcai observācijas maksājums tiks noņemts, divām slimnīcām pievienots.</t>
  </si>
  <si>
    <t>Ja tiek pārrēķinātas piemaksas par pacientu observāciju līdz 24 stundām, nepieciešamo finansējuma apjomu aprēķina kā starpību no esošā finansējuma un pārrēķinātā finansējuma apmēra.</t>
  </si>
  <si>
    <t>Papildus finansējums observācijas maksājuma pārskatīšanā saistībā ar pacientu skaitu nav ticis ilgstoši piešķirts. Esošajos datos par pacientu skaitu, kas tikuši observēti ir 2012. gada līmenī.</t>
  </si>
  <si>
    <t>Liepājas reģionālā slimnīca*</t>
  </si>
  <si>
    <t>Maksājums 2023. gadā, EUR</t>
  </si>
  <si>
    <t>u` (pieskaitāmās izmaksas, kas piešķirtas uz 2023. gada 1.04. komunālo maksājumu segšanai)</t>
  </si>
  <si>
    <t>KOPĀ, EUR</t>
  </si>
  <si>
    <r>
      <t xml:space="preserve">Plānotais hospitalizāciju skaits </t>
    </r>
    <r>
      <rPr>
        <sz val="10"/>
        <color rgb="FFFF0000"/>
        <rFont val="Times New Roman"/>
        <family val="1"/>
        <charset val="186"/>
      </rPr>
      <t>2012.g.</t>
    </r>
  </si>
  <si>
    <t>*dati ņemti par 2023. gada I pusgadu, ņemot vērā, ka 2022. gadā Liepājas observācijas nodaļa daļēji nodrošināja darbu</t>
  </si>
  <si>
    <t>5.1. pielikums</t>
  </si>
  <si>
    <t>5.2. pielikums</t>
  </si>
  <si>
    <t>5.3. pielikums</t>
  </si>
  <si>
    <t>5.4. pielikums</t>
  </si>
  <si>
    <t>5.5. pielikums</t>
  </si>
  <si>
    <t>Papildus nepieciešamais maksājums 2024. gadā, EUR</t>
  </si>
  <si>
    <t>Papildus nepieciešamais finansējums par pacientu observāciju 24 stundas gada apjoms</t>
  </si>
  <si>
    <t>5.pielikums Informatīvajam ziņojumam par izmaiņām slimnīcu tīklā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</si>
</sst>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16"/>
      <color rgb="FFFF0000"/>
      <name val="Times New Roman"/>
      <family val="1"/>
    </font>
    <font>
      <sz val="12"/>
      <color theme="1"/>
      <name val="Calibri"/>
      <family val="2"/>
      <charset val="186"/>
      <scheme val="minor"/>
    </font>
    <font>
      <b/>
      <sz val="18"/>
      <color rgb="FF000000"/>
      <name val="Times New Roman"/>
      <family val="1"/>
    </font>
    <font>
      <b/>
      <sz val="12"/>
      <color theme="1"/>
      <name val="Times New Roman"/>
      <family val="1"/>
    </font>
    <font>
      <sz val="8"/>
      <color rgb="FF414142"/>
      <name val="Arial"/>
      <family val="2"/>
    </font>
    <font>
      <sz val="20"/>
      <color rgb="FFFF0000"/>
      <name val="Times New Roman"/>
      <family val="1"/>
    </font>
    <font>
      <b/>
      <sz val="12"/>
      <color theme="8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sz val="24"/>
      <color rgb="FFFF0000"/>
      <name val="Times New Roman"/>
      <family val="1"/>
    </font>
    <font>
      <sz val="11"/>
      <color rgb="FFFF0000"/>
      <name val="Calibri"/>
      <family val="2"/>
    </font>
    <font>
      <b/>
      <sz val="24"/>
      <color rgb="FF000000"/>
      <name val="Calibri"/>
      <family val="2"/>
    </font>
    <font>
      <b/>
      <sz val="16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3.5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sz val="8"/>
      <color rgb="FF414142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CCC1DA"/>
        <bgColor rgb="FFE6B9B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EEF4"/>
      </patternFill>
    </fill>
    <fill>
      <patternFill patternType="solid">
        <fgColor rgb="FFFF0000"/>
        <bgColor rgb="FFFF3300"/>
      </patternFill>
    </fill>
    <fill>
      <patternFill patternType="solid">
        <fgColor rgb="FFFF0000"/>
        <bgColor indexed="64"/>
      </patternFill>
    </fill>
    <fill>
      <patternFill patternType="solid">
        <fgColor rgb="FFDBEEF4"/>
        <bgColor rgb="FFCCFFFF"/>
      </patternFill>
    </fill>
    <fill>
      <patternFill patternType="solid">
        <fgColor rgb="FFE7E6E6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AF6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24">
    <xf numFmtId="0" fontId="0" fillId="0" borderId="0" xfId="0"/>
    <xf numFmtId="0" fontId="6" fillId="0" borderId="0" xfId="1" applyFont="1"/>
    <xf numFmtId="164" fontId="7" fillId="0" borderId="0" xfId="1" applyNumberFormat="1" applyFont="1"/>
    <xf numFmtId="0" fontId="7" fillId="0" borderId="0" xfId="1" applyFont="1"/>
    <xf numFmtId="164" fontId="8" fillId="0" borderId="0" xfId="1" applyNumberFormat="1" applyFont="1"/>
    <xf numFmtId="0" fontId="9" fillId="0" borderId="0" xfId="1" applyFont="1"/>
    <xf numFmtId="0" fontId="10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/>
    <xf numFmtId="0" fontId="9" fillId="3" borderId="2" xfId="1" applyFont="1" applyFill="1" applyBorder="1" applyAlignment="1">
      <alignment horizontal="center" wrapText="1"/>
    </xf>
    <xf numFmtId="0" fontId="11" fillId="3" borderId="2" xfId="1" applyFont="1" applyFill="1" applyBorder="1" applyAlignment="1">
      <alignment horizontal="center" wrapText="1"/>
    </xf>
    <xf numFmtId="0" fontId="9" fillId="3" borderId="1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center" wrapText="1"/>
    </xf>
    <xf numFmtId="0" fontId="10" fillId="2" borderId="1" xfId="1" applyFont="1" applyFill="1" applyBorder="1" applyAlignment="1">
      <alignment wrapText="1"/>
    </xf>
    <xf numFmtId="0" fontId="10" fillId="0" borderId="1" xfId="1" applyFont="1" applyBorder="1" applyAlignment="1">
      <alignment wrapText="1"/>
    </xf>
    <xf numFmtId="0" fontId="14" fillId="0" borderId="1" xfId="1" applyFont="1" applyBorder="1" applyAlignment="1">
      <alignment vertical="top" wrapText="1"/>
    </xf>
    <xf numFmtId="0" fontId="10" fillId="0" borderId="1" xfId="6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6" fillId="2" borderId="1" xfId="1" applyFont="1" applyFill="1" applyBorder="1" applyAlignment="1">
      <alignment wrapText="1"/>
    </xf>
    <xf numFmtId="0" fontId="15" fillId="0" borderId="0" xfId="7" applyFont="1"/>
    <xf numFmtId="0" fontId="16" fillId="0" borderId="0" xfId="7" applyFont="1"/>
    <xf numFmtId="0" fontId="16" fillId="0" borderId="0" xfId="7" applyFont="1" applyAlignment="1">
      <alignment horizontal="center"/>
    </xf>
    <xf numFmtId="0" fontId="17" fillId="4" borderId="10" xfId="7" applyFont="1" applyFill="1" applyBorder="1" applyAlignment="1">
      <alignment horizontal="center" vertical="center" wrapText="1"/>
    </xf>
    <xf numFmtId="0" fontId="5" fillId="5" borderId="11" xfId="7" applyFont="1" applyFill="1" applyBorder="1" applyAlignment="1">
      <alignment horizontal="center" wrapText="1"/>
    </xf>
    <xf numFmtId="0" fontId="18" fillId="6" borderId="11" xfId="7" applyFont="1" applyFill="1" applyBorder="1" applyAlignment="1">
      <alignment wrapText="1"/>
    </xf>
    <xf numFmtId="4" fontId="16" fillId="0" borderId="12" xfId="7" applyNumberFormat="1" applyFont="1" applyBorder="1" applyAlignment="1">
      <alignment horizontal="center" vertical="center"/>
    </xf>
    <xf numFmtId="0" fontId="16" fillId="0" borderId="12" xfId="7" applyFont="1" applyBorder="1"/>
    <xf numFmtId="4" fontId="16" fillId="0" borderId="12" xfId="7" applyNumberFormat="1" applyFont="1" applyBorder="1"/>
    <xf numFmtId="0" fontId="18" fillId="7" borderId="11" xfId="7" applyFont="1" applyFill="1" applyBorder="1" applyAlignment="1">
      <alignment wrapText="1"/>
    </xf>
    <xf numFmtId="4" fontId="16" fillId="0" borderId="11" xfId="7" applyNumberFormat="1" applyFont="1" applyBorder="1" applyAlignment="1">
      <alignment horizontal="center" vertical="center"/>
    </xf>
    <xf numFmtId="0" fontId="16" fillId="0" borderId="11" xfId="7" applyFont="1" applyBorder="1"/>
    <xf numFmtId="4" fontId="16" fillId="0" borderId="11" xfId="7" applyNumberFormat="1" applyFont="1" applyBorder="1"/>
    <xf numFmtId="0" fontId="18" fillId="8" borderId="11" xfId="7" applyFont="1" applyFill="1" applyBorder="1" applyAlignment="1">
      <alignment wrapText="1"/>
    </xf>
    <xf numFmtId="0" fontId="16" fillId="9" borderId="13" xfId="7" applyFont="1" applyFill="1" applyBorder="1" applyAlignment="1">
      <alignment wrapText="1"/>
    </xf>
    <xf numFmtId="0" fontId="16" fillId="0" borderId="11" xfId="7" applyFont="1" applyBorder="1" applyAlignment="1">
      <alignment horizontal="center" vertical="center"/>
    </xf>
    <xf numFmtId="0" fontId="16" fillId="0" borderId="14" xfId="7" applyFont="1" applyBorder="1"/>
    <xf numFmtId="0" fontId="18" fillId="10" borderId="11" xfId="7" applyFont="1" applyFill="1" applyBorder="1" applyAlignment="1">
      <alignment wrapText="1"/>
    </xf>
    <xf numFmtId="4" fontId="16" fillId="0" borderId="15" xfId="7" applyNumberFormat="1" applyFont="1" applyBorder="1" applyAlignment="1">
      <alignment horizontal="center" vertical="center"/>
    </xf>
    <xf numFmtId="0" fontId="16" fillId="0" borderId="15" xfId="7" applyFont="1" applyBorder="1"/>
    <xf numFmtId="0" fontId="16" fillId="9" borderId="16" xfId="7" applyFont="1" applyFill="1" applyBorder="1" applyAlignment="1">
      <alignment wrapText="1"/>
    </xf>
    <xf numFmtId="0" fontId="16" fillId="0" borderId="15" xfId="7" applyFont="1" applyBorder="1" applyAlignment="1">
      <alignment horizontal="center" vertical="center"/>
    </xf>
    <xf numFmtId="4" fontId="16" fillId="0" borderId="14" xfId="7" applyNumberFormat="1" applyFont="1" applyBorder="1"/>
    <xf numFmtId="0" fontId="19" fillId="0" borderId="0" xfId="7" applyFont="1"/>
    <xf numFmtId="0" fontId="19" fillId="0" borderId="0" xfId="7" applyFont="1" applyAlignment="1">
      <alignment horizontal="center"/>
    </xf>
    <xf numFmtId="0" fontId="20" fillId="0" borderId="0" xfId="7" applyFont="1" applyAlignment="1">
      <alignment horizontal="right"/>
    </xf>
    <xf numFmtId="0" fontId="16" fillId="0" borderId="0" xfId="7" applyFont="1" applyAlignment="1">
      <alignment horizontal="center" vertical="center"/>
    </xf>
    <xf numFmtId="0" fontId="21" fillId="0" borderId="0" xfId="7" applyFont="1" applyAlignment="1">
      <alignment horizontal="justify" vertical="center" wrapText="1"/>
    </xf>
    <xf numFmtId="0" fontId="16" fillId="11" borderId="0" xfId="7" applyFont="1" applyFill="1" applyAlignment="1">
      <alignment horizontal="center" vertical="center"/>
    </xf>
    <xf numFmtId="9" fontId="16" fillId="11" borderId="0" xfId="7" applyNumberFormat="1" applyFont="1" applyFill="1" applyAlignment="1">
      <alignment horizontal="center" vertical="center"/>
    </xf>
    <xf numFmtId="0" fontId="15" fillId="0" borderId="0" xfId="7" applyFont="1" applyAlignment="1">
      <alignment horizontal="center" vertical="center"/>
    </xf>
    <xf numFmtId="0" fontId="22" fillId="4" borderId="10" xfId="7" applyFont="1" applyFill="1" applyBorder="1" applyAlignment="1">
      <alignment vertical="center" wrapText="1"/>
    </xf>
    <xf numFmtId="0" fontId="23" fillId="0" borderId="17" xfId="7" applyFont="1" applyBorder="1" applyAlignment="1">
      <alignment horizontal="center" vertical="center" wrapText="1"/>
    </xf>
    <xf numFmtId="0" fontId="23" fillId="0" borderId="17" xfId="7" applyFont="1" applyBorder="1" applyAlignment="1">
      <alignment vertical="center" wrapText="1"/>
    </xf>
    <xf numFmtId="0" fontId="16" fillId="0" borderId="1" xfId="7" applyFont="1" applyBorder="1" applyAlignment="1">
      <alignment horizontal="center" vertical="center" textRotation="90" wrapText="1"/>
    </xf>
    <xf numFmtId="0" fontId="16" fillId="12" borderId="18" xfId="7" applyFont="1" applyFill="1" applyBorder="1" applyAlignment="1">
      <alignment vertical="center"/>
    </xf>
    <xf numFmtId="0" fontId="16" fillId="12" borderId="19" xfId="7" applyFont="1" applyFill="1" applyBorder="1" applyAlignment="1">
      <alignment vertical="center"/>
    </xf>
    <xf numFmtId="0" fontId="16" fillId="13" borderId="19" xfId="7" applyFont="1" applyFill="1" applyBorder="1" applyAlignment="1">
      <alignment vertical="center"/>
    </xf>
    <xf numFmtId="0" fontId="16" fillId="14" borderId="19" xfId="7" applyFont="1" applyFill="1" applyBorder="1" applyAlignment="1">
      <alignment vertical="center"/>
    </xf>
    <xf numFmtId="0" fontId="16" fillId="14" borderId="20" xfId="7" applyFont="1" applyFill="1" applyBorder="1" applyAlignment="1">
      <alignment vertical="center"/>
    </xf>
    <xf numFmtId="0" fontId="16" fillId="0" borderId="1" xfId="7" applyFont="1" applyBorder="1" applyAlignment="1">
      <alignment horizontal="center" vertical="center"/>
    </xf>
    <xf numFmtId="0" fontId="16" fillId="0" borderId="1" xfId="7" applyFont="1" applyBorder="1" applyAlignment="1">
      <alignment vertical="center"/>
    </xf>
    <xf numFmtId="0" fontId="24" fillId="0" borderId="21" xfId="7" applyFont="1" applyBorder="1" applyAlignment="1">
      <alignment horizontal="center" vertical="center" wrapText="1"/>
    </xf>
    <xf numFmtId="0" fontId="24" fillId="0" borderId="19" xfId="7" applyFont="1" applyBorder="1" applyAlignment="1">
      <alignment horizontal="center" vertical="center" wrapText="1"/>
    </xf>
    <xf numFmtId="0" fontId="24" fillId="0" borderId="22" xfId="7" applyFont="1" applyBorder="1" applyAlignment="1">
      <alignment horizontal="center" vertical="center" wrapText="1"/>
    </xf>
    <xf numFmtId="0" fontId="24" fillId="0" borderId="8" xfId="7" applyFont="1" applyBorder="1" applyAlignment="1">
      <alignment horizontal="center" vertical="center" wrapText="1"/>
    </xf>
    <xf numFmtId="0" fontId="25" fillId="15" borderId="1" xfId="7" applyFont="1" applyFill="1" applyBorder="1" applyAlignment="1">
      <alignment horizontal="center" vertical="center" wrapText="1"/>
    </xf>
    <xf numFmtId="0" fontId="26" fillId="0" borderId="23" xfId="7" applyFont="1" applyBorder="1" applyAlignment="1">
      <alignment horizontal="center" vertical="center" wrapText="1"/>
    </xf>
    <xf numFmtId="0" fontId="24" fillId="0" borderId="24" xfId="7" applyFont="1" applyBorder="1" applyAlignment="1">
      <alignment horizontal="center" vertical="center" wrapText="1"/>
    </xf>
    <xf numFmtId="0" fontId="24" fillId="0" borderId="3" xfId="7" applyFont="1" applyBorder="1" applyAlignment="1">
      <alignment horizontal="center" vertical="center" wrapText="1"/>
    </xf>
    <xf numFmtId="0" fontId="24" fillId="16" borderId="9" xfId="7" applyFont="1" applyFill="1" applyBorder="1" applyAlignment="1">
      <alignment horizontal="center" vertical="center" wrapText="1"/>
    </xf>
    <xf numFmtId="0" fontId="24" fillId="0" borderId="25" xfId="7" applyFont="1" applyBorder="1" applyAlignment="1">
      <alignment horizontal="center" vertical="center" wrapText="1"/>
    </xf>
    <xf numFmtId="0" fontId="24" fillId="0" borderId="3" xfId="7" applyFont="1" applyBorder="1" applyAlignment="1">
      <alignment horizontal="center" vertical="center"/>
    </xf>
    <xf numFmtId="0" fontId="26" fillId="16" borderId="3" xfId="7" applyFont="1" applyFill="1" applyBorder="1" applyAlignment="1">
      <alignment horizontal="center" vertical="center" wrapText="1"/>
    </xf>
    <xf numFmtId="0" fontId="24" fillId="16" borderId="3" xfId="7" applyFont="1" applyFill="1" applyBorder="1" applyAlignment="1">
      <alignment horizontal="center" vertical="center" wrapText="1"/>
    </xf>
    <xf numFmtId="0" fontId="25" fillId="15" borderId="26" xfId="7" applyFont="1" applyFill="1" applyBorder="1" applyAlignment="1">
      <alignment horizontal="center" vertical="center" wrapText="1"/>
    </xf>
    <xf numFmtId="0" fontId="16" fillId="0" borderId="4" xfId="7" applyFont="1" applyBorder="1" applyAlignment="1">
      <alignment horizontal="center" vertical="center" wrapText="1"/>
    </xf>
    <xf numFmtId="0" fontId="16" fillId="0" borderId="5" xfId="7" applyFont="1" applyBorder="1" applyAlignment="1">
      <alignment horizontal="center" vertical="center" wrapText="1"/>
    </xf>
    <xf numFmtId="0" fontId="16" fillId="0" borderId="27" xfId="7" applyFont="1" applyBorder="1" applyAlignment="1">
      <alignment horizontal="center" vertical="center" wrapText="1"/>
    </xf>
    <xf numFmtId="0" fontId="16" fillId="0" borderId="1" xfId="7" applyFont="1" applyBorder="1" applyAlignment="1">
      <alignment horizontal="center" vertical="center" wrapText="1"/>
    </xf>
    <xf numFmtId="0" fontId="16" fillId="0" borderId="26" xfId="7" applyFont="1" applyBorder="1" applyAlignment="1">
      <alignment horizontal="center" vertical="center" wrapText="1"/>
    </xf>
    <xf numFmtId="0" fontId="24" fillId="0" borderId="28" xfId="7" applyFont="1" applyBorder="1" applyAlignment="1">
      <alignment horizontal="center" vertical="center" wrapText="1"/>
    </xf>
    <xf numFmtId="0" fontId="5" fillId="11" borderId="29" xfId="7" applyFont="1" applyFill="1" applyBorder="1" applyAlignment="1">
      <alignment wrapText="1"/>
    </xf>
    <xf numFmtId="2" fontId="5" fillId="11" borderId="30" xfId="7" applyNumberFormat="1" applyFont="1" applyFill="1" applyBorder="1"/>
    <xf numFmtId="0" fontId="20" fillId="17" borderId="31" xfId="7" applyFont="1" applyFill="1" applyBorder="1" applyAlignment="1">
      <alignment horizontal="left" vertical="center" wrapText="1"/>
    </xf>
    <xf numFmtId="0" fontId="24" fillId="17" borderId="1" xfId="7" applyFont="1" applyFill="1" applyBorder="1" applyAlignment="1">
      <alignment horizontal="center" vertical="center" wrapText="1"/>
    </xf>
    <xf numFmtId="0" fontId="27" fillId="17" borderId="1" xfId="7" applyFont="1" applyFill="1" applyBorder="1" applyAlignment="1">
      <alignment horizontal="left" vertical="center" wrapText="1"/>
    </xf>
    <xf numFmtId="0" fontId="28" fillId="17" borderId="1" xfId="7" applyFont="1" applyFill="1" applyBorder="1" applyAlignment="1">
      <alignment vertical="center" wrapText="1"/>
    </xf>
    <xf numFmtId="0" fontId="29" fillId="17" borderId="1" xfId="7" applyFont="1" applyFill="1" applyBorder="1" applyAlignment="1">
      <alignment horizontal="center" vertical="center" wrapText="1"/>
    </xf>
    <xf numFmtId="0" fontId="27" fillId="17" borderId="1" xfId="7" applyFont="1" applyFill="1" applyBorder="1" applyAlignment="1">
      <alignment horizontal="center" vertical="center"/>
    </xf>
    <xf numFmtId="0" fontId="30" fillId="13" borderId="1" xfId="7" applyFont="1" applyFill="1" applyBorder="1" applyAlignment="1">
      <alignment horizontal="center" vertical="center"/>
    </xf>
    <xf numFmtId="0" fontId="27" fillId="16" borderId="1" xfId="7" applyFont="1" applyFill="1" applyBorder="1" applyAlignment="1">
      <alignment horizontal="center" vertical="center"/>
    </xf>
    <xf numFmtId="0" fontId="16" fillId="17" borderId="1" xfId="7" applyFont="1" applyFill="1" applyBorder="1" applyAlignment="1">
      <alignment horizontal="center" vertical="center"/>
    </xf>
    <xf numFmtId="1" fontId="30" fillId="0" borderId="1" xfId="7" applyNumberFormat="1" applyFont="1" applyBorder="1" applyAlignment="1">
      <alignment horizontal="center" vertical="center"/>
    </xf>
    <xf numFmtId="4" fontId="16" fillId="0" borderId="1" xfId="7" applyNumberFormat="1" applyFont="1" applyBorder="1" applyAlignment="1">
      <alignment horizontal="center" vertical="center"/>
    </xf>
    <xf numFmtId="4" fontId="27" fillId="0" borderId="1" xfId="7" applyNumberFormat="1" applyFont="1" applyBorder="1" applyAlignment="1">
      <alignment horizontal="center" vertical="center"/>
    </xf>
    <xf numFmtId="4" fontId="29" fillId="0" borderId="1" xfId="7" applyNumberFormat="1" applyFont="1" applyBorder="1" applyAlignment="1">
      <alignment horizontal="center" vertical="center"/>
    </xf>
    <xf numFmtId="4" fontId="30" fillId="0" borderId="1" xfId="7" applyNumberFormat="1" applyFont="1" applyBorder="1" applyAlignment="1">
      <alignment horizontal="center" vertical="center"/>
    </xf>
    <xf numFmtId="0" fontId="28" fillId="0" borderId="26" xfId="7" applyFont="1" applyBorder="1" applyAlignment="1">
      <alignment vertical="center" wrapText="1"/>
    </xf>
    <xf numFmtId="0" fontId="27" fillId="0" borderId="31" xfId="7" applyFont="1" applyBorder="1" applyAlignment="1">
      <alignment horizontal="center"/>
    </xf>
    <xf numFmtId="0" fontId="16" fillId="0" borderId="32" xfId="7" applyFont="1" applyBorder="1" applyAlignment="1">
      <alignment horizontal="center" vertical="center"/>
    </xf>
    <xf numFmtId="4" fontId="16" fillId="0" borderId="27" xfId="7" applyNumberFormat="1" applyFont="1" applyBorder="1" applyAlignment="1">
      <alignment horizontal="center" vertical="center"/>
    </xf>
    <xf numFmtId="4" fontId="16" fillId="0" borderId="26" xfId="7" applyNumberFormat="1" applyFont="1" applyBorder="1" applyAlignment="1">
      <alignment horizontal="center" vertical="center"/>
    </xf>
    <xf numFmtId="4" fontId="24" fillId="0" borderId="33" xfId="7" applyNumberFormat="1" applyFont="1" applyBorder="1" applyAlignment="1">
      <alignment horizontal="center" vertical="center"/>
    </xf>
    <xf numFmtId="0" fontId="27" fillId="0" borderId="0" xfId="7" applyFont="1"/>
    <xf numFmtId="0" fontId="27" fillId="11" borderId="0" xfId="7" applyFont="1" applyFill="1"/>
    <xf numFmtId="0" fontId="27" fillId="0" borderId="1" xfId="7" applyFont="1" applyBorder="1" applyAlignment="1">
      <alignment horizontal="center" vertical="center"/>
    </xf>
    <xf numFmtId="0" fontId="24" fillId="13" borderId="1" xfId="7" applyFont="1" applyFill="1" applyBorder="1" applyAlignment="1">
      <alignment horizontal="center" vertical="center"/>
    </xf>
    <xf numFmtId="0" fontId="27" fillId="13" borderId="1" xfId="7" applyFont="1" applyFill="1" applyBorder="1" applyAlignment="1">
      <alignment horizontal="center" vertical="center"/>
    </xf>
    <xf numFmtId="0" fontId="27" fillId="18" borderId="0" xfId="7" applyFont="1" applyFill="1"/>
    <xf numFmtId="0" fontId="24" fillId="17" borderId="31" xfId="7" applyFont="1" applyFill="1" applyBorder="1" applyAlignment="1">
      <alignment horizontal="left" vertical="center" wrapText="1"/>
    </xf>
    <xf numFmtId="0" fontId="16" fillId="17" borderId="1" xfId="7" applyFont="1" applyFill="1" applyBorder="1" applyAlignment="1">
      <alignment horizontal="left" vertical="center" wrapText="1"/>
    </xf>
    <xf numFmtId="0" fontId="26" fillId="17" borderId="1" xfId="7" applyFont="1" applyFill="1" applyBorder="1" applyAlignment="1">
      <alignment horizontal="center" vertical="center" wrapText="1"/>
    </xf>
    <xf numFmtId="0" fontId="16" fillId="16" borderId="1" xfId="7" applyFont="1" applyFill="1" applyBorder="1" applyAlignment="1">
      <alignment horizontal="center" vertical="center"/>
    </xf>
    <xf numFmtId="0" fontId="16" fillId="13" borderId="1" xfId="7" applyFont="1" applyFill="1" applyBorder="1" applyAlignment="1">
      <alignment horizontal="center" vertical="center"/>
    </xf>
    <xf numFmtId="4" fontId="29" fillId="0" borderId="1" xfId="7" applyNumberFormat="1" applyFont="1" applyBorder="1" applyAlignment="1">
      <alignment vertical="center"/>
    </xf>
    <xf numFmtId="4" fontId="24" fillId="0" borderId="1" xfId="7" applyNumberFormat="1" applyFont="1" applyBorder="1" applyAlignment="1">
      <alignment vertical="center"/>
    </xf>
    <xf numFmtId="0" fontId="16" fillId="0" borderId="26" xfId="7" applyFont="1" applyBorder="1"/>
    <xf numFmtId="0" fontId="24" fillId="17" borderId="0" xfId="7" applyFont="1" applyFill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0" fontId="16" fillId="17" borderId="11" xfId="7" applyFont="1" applyFill="1" applyBorder="1"/>
    <xf numFmtId="0" fontId="16" fillId="17" borderId="0" xfId="7" applyFont="1" applyFill="1"/>
    <xf numFmtId="0" fontId="24" fillId="17" borderId="1" xfId="7" applyFont="1" applyFill="1" applyBorder="1" applyAlignment="1">
      <alignment horizontal="center" vertical="center"/>
    </xf>
    <xf numFmtId="0" fontId="16" fillId="0" borderId="31" xfId="7" applyFont="1" applyBorder="1" applyAlignment="1">
      <alignment horizontal="center"/>
    </xf>
    <xf numFmtId="0" fontId="24" fillId="0" borderId="1" xfId="7" applyFont="1" applyBorder="1" applyAlignment="1">
      <alignment horizontal="center" vertical="center" wrapText="1"/>
    </xf>
    <xf numFmtId="0" fontId="27" fillId="11" borderId="1" xfId="7" applyFont="1" applyFill="1" applyBorder="1" applyAlignment="1">
      <alignment horizontal="left" vertical="center" wrapText="1"/>
    </xf>
    <xf numFmtId="0" fontId="28" fillId="0" borderId="1" xfId="7" applyFont="1" applyBorder="1" applyAlignment="1">
      <alignment vertical="center" wrapText="1"/>
    </xf>
    <xf numFmtId="0" fontId="29" fillId="0" borderId="1" xfId="7" applyFont="1" applyBorder="1" applyAlignment="1">
      <alignment horizontal="center" vertical="center" wrapText="1"/>
    </xf>
    <xf numFmtId="0" fontId="16" fillId="11" borderId="1" xfId="7" applyFont="1" applyFill="1" applyBorder="1" applyAlignment="1">
      <alignment horizontal="left" vertical="center" wrapText="1"/>
    </xf>
    <xf numFmtId="0" fontId="27" fillId="19" borderId="1" xfId="7" applyFont="1" applyFill="1" applyBorder="1" applyAlignment="1">
      <alignment horizontal="center" vertical="center"/>
    </xf>
    <xf numFmtId="0" fontId="24" fillId="4" borderId="0" xfId="7" applyFont="1" applyFill="1" applyAlignment="1">
      <alignment horizontal="center" vertical="center" wrapText="1"/>
    </xf>
    <xf numFmtId="0" fontId="24" fillId="4" borderId="31" xfId="7" applyFont="1" applyFill="1" applyBorder="1" applyAlignment="1">
      <alignment horizontal="left" vertical="center" wrapText="1"/>
    </xf>
    <xf numFmtId="0" fontId="24" fillId="4" borderId="1" xfId="7" applyFont="1" applyFill="1" applyBorder="1" applyAlignment="1">
      <alignment horizontal="center" vertical="center" wrapText="1"/>
    </xf>
    <xf numFmtId="0" fontId="16" fillId="4" borderId="1" xfId="7" applyFont="1" applyFill="1" applyBorder="1" applyAlignment="1">
      <alignment horizontal="left" vertical="center" wrapText="1"/>
    </xf>
    <xf numFmtId="0" fontId="28" fillId="4" borderId="1" xfId="7" applyFont="1" applyFill="1" applyBorder="1" applyAlignment="1">
      <alignment vertical="center" wrapText="1"/>
    </xf>
    <xf numFmtId="0" fontId="26" fillId="4" borderId="1" xfId="7" applyFont="1" applyFill="1" applyBorder="1" applyAlignment="1">
      <alignment horizontal="center" vertical="center" wrapText="1"/>
    </xf>
    <xf numFmtId="0" fontId="16" fillId="4" borderId="1" xfId="7" applyFont="1" applyFill="1" applyBorder="1" applyAlignment="1">
      <alignment horizontal="center" vertical="center"/>
    </xf>
    <xf numFmtId="0" fontId="24" fillId="4" borderId="1" xfId="7" applyFont="1" applyFill="1" applyBorder="1" applyAlignment="1">
      <alignment horizontal="center" vertical="center"/>
    </xf>
    <xf numFmtId="1" fontId="30" fillId="4" borderId="1" xfId="7" applyNumberFormat="1" applyFont="1" applyFill="1" applyBorder="1" applyAlignment="1">
      <alignment horizontal="center" vertical="center"/>
    </xf>
    <xf numFmtId="4" fontId="16" fillId="4" borderId="1" xfId="7" applyNumberFormat="1" applyFont="1" applyFill="1" applyBorder="1" applyAlignment="1">
      <alignment horizontal="center" vertical="center"/>
    </xf>
    <xf numFmtId="4" fontId="27" fillId="4" borderId="1" xfId="7" applyNumberFormat="1" applyFont="1" applyFill="1" applyBorder="1" applyAlignment="1">
      <alignment horizontal="center" vertical="center"/>
    </xf>
    <xf numFmtId="4" fontId="29" fillId="4" borderId="1" xfId="7" applyNumberFormat="1" applyFont="1" applyFill="1" applyBorder="1" applyAlignment="1">
      <alignment vertical="center"/>
    </xf>
    <xf numFmtId="4" fontId="24" fillId="4" borderId="1" xfId="7" applyNumberFormat="1" applyFont="1" applyFill="1" applyBorder="1" applyAlignment="1">
      <alignment vertical="center"/>
    </xf>
    <xf numFmtId="0" fontId="16" fillId="4" borderId="26" xfId="7" applyFont="1" applyFill="1" applyBorder="1"/>
    <xf numFmtId="0" fontId="16" fillId="4" borderId="31" xfId="7" applyFont="1" applyFill="1" applyBorder="1" applyAlignment="1">
      <alignment horizontal="center"/>
    </xf>
    <xf numFmtId="0" fontId="16" fillId="4" borderId="32" xfId="7" applyFont="1" applyFill="1" applyBorder="1" applyAlignment="1">
      <alignment horizontal="center" vertical="center"/>
    </xf>
    <xf numFmtId="4" fontId="16" fillId="4" borderId="27" xfId="7" applyNumberFormat="1" applyFont="1" applyFill="1" applyBorder="1" applyAlignment="1">
      <alignment horizontal="center" vertical="center"/>
    </xf>
    <xf numFmtId="4" fontId="16" fillId="4" borderId="26" xfId="7" applyNumberFormat="1" applyFont="1" applyFill="1" applyBorder="1" applyAlignment="1">
      <alignment horizontal="center" vertical="center"/>
    </xf>
    <xf numFmtId="4" fontId="24" fillId="4" borderId="33" xfId="7" applyNumberFormat="1" applyFont="1" applyFill="1" applyBorder="1" applyAlignment="1">
      <alignment horizontal="center" vertical="center"/>
    </xf>
    <xf numFmtId="0" fontId="31" fillId="4" borderId="10" xfId="7" applyFont="1" applyFill="1" applyBorder="1" applyAlignment="1">
      <alignment vertical="center" wrapText="1"/>
    </xf>
    <xf numFmtId="0" fontId="26" fillId="0" borderId="3" xfId="7" applyFont="1" applyBorder="1" applyAlignment="1">
      <alignment horizontal="center" vertical="center" wrapText="1"/>
    </xf>
    <xf numFmtId="0" fontId="25" fillId="0" borderId="26" xfId="7" applyFont="1" applyBorder="1" applyAlignment="1">
      <alignment horizontal="center" vertical="center" wrapText="1"/>
    </xf>
    <xf numFmtId="0" fontId="32" fillId="0" borderId="0" xfId="7" applyFont="1"/>
    <xf numFmtId="0" fontId="30" fillId="0" borderId="31" xfId="7" applyFont="1" applyBorder="1" applyAlignment="1">
      <alignment horizontal="center"/>
    </xf>
    <xf numFmtId="4" fontId="16" fillId="0" borderId="0" xfId="7" applyNumberFormat="1" applyFont="1" applyAlignment="1">
      <alignment horizontal="center" vertical="center"/>
    </xf>
    <xf numFmtId="1" fontId="30" fillId="17" borderId="1" xfId="7" applyNumberFormat="1" applyFont="1" applyFill="1" applyBorder="1" applyAlignment="1">
      <alignment horizontal="center" vertical="center"/>
    </xf>
    <xf numFmtId="4" fontId="16" fillId="17" borderId="1" xfId="7" applyNumberFormat="1" applyFont="1" applyFill="1" applyBorder="1" applyAlignment="1">
      <alignment horizontal="center" vertical="center"/>
    </xf>
    <xf numFmtId="4" fontId="27" fillId="17" borderId="1" xfId="7" applyNumberFormat="1" applyFont="1" applyFill="1" applyBorder="1" applyAlignment="1">
      <alignment horizontal="center" vertical="center"/>
    </xf>
    <xf numFmtId="4" fontId="29" fillId="17" borderId="1" xfId="7" applyNumberFormat="1" applyFont="1" applyFill="1" applyBorder="1" applyAlignment="1">
      <alignment vertical="center"/>
    </xf>
    <xf numFmtId="4" fontId="24" fillId="17" borderId="1" xfId="7" applyNumberFormat="1" applyFont="1" applyFill="1" applyBorder="1" applyAlignment="1">
      <alignment vertical="center"/>
    </xf>
    <xf numFmtId="0" fontId="16" fillId="17" borderId="26" xfId="7" applyFont="1" applyFill="1" applyBorder="1"/>
    <xf numFmtId="0" fontId="16" fillId="17" borderId="31" xfId="7" applyFont="1" applyFill="1" applyBorder="1" applyAlignment="1">
      <alignment horizontal="center"/>
    </xf>
    <xf numFmtId="0" fontId="16" fillId="17" borderId="32" xfId="7" applyFont="1" applyFill="1" applyBorder="1" applyAlignment="1">
      <alignment horizontal="center" vertical="center"/>
    </xf>
    <xf numFmtId="4" fontId="16" fillId="17" borderId="27" xfId="7" applyNumberFormat="1" applyFont="1" applyFill="1" applyBorder="1" applyAlignment="1">
      <alignment horizontal="center" vertical="center"/>
    </xf>
    <xf numFmtId="0" fontId="34" fillId="0" borderId="0" xfId="7" applyFont="1" applyAlignment="1">
      <alignment horizontal="center" vertical="center"/>
    </xf>
    <xf numFmtId="0" fontId="35" fillId="0" borderId="35" xfId="7" applyFont="1" applyBorder="1" applyAlignment="1">
      <alignment horizontal="center" vertical="center" wrapText="1"/>
    </xf>
    <xf numFmtId="0" fontId="36" fillId="0" borderId="36" xfId="7" applyFont="1" applyBorder="1" applyAlignment="1">
      <alignment horizontal="center" vertical="center" wrapText="1"/>
    </xf>
    <xf numFmtId="0" fontId="36" fillId="0" borderId="37" xfId="7" applyFont="1" applyBorder="1" applyAlignment="1">
      <alignment horizontal="center" vertical="center" wrapText="1"/>
    </xf>
    <xf numFmtId="0" fontId="36" fillId="20" borderId="35" xfId="7" applyFont="1" applyFill="1" applyBorder="1" applyAlignment="1">
      <alignment horizontal="center" vertical="center" wrapText="1"/>
    </xf>
    <xf numFmtId="0" fontId="36" fillId="13" borderId="38" xfId="7" applyFont="1" applyFill="1" applyBorder="1" applyAlignment="1">
      <alignment horizontal="center" vertical="center" wrapText="1"/>
    </xf>
    <xf numFmtId="0" fontId="35" fillId="0" borderId="39" xfId="7" applyFont="1" applyBorder="1" applyAlignment="1">
      <alignment horizontal="center" vertical="center" wrapText="1"/>
    </xf>
    <xf numFmtId="0" fontId="35" fillId="0" borderId="36" xfId="7" applyFont="1" applyBorder="1" applyAlignment="1">
      <alignment horizontal="center" vertical="center" wrapText="1"/>
    </xf>
    <xf numFmtId="0" fontId="35" fillId="0" borderId="38" xfId="7" applyFont="1" applyBorder="1" applyAlignment="1">
      <alignment horizontal="center" vertical="center" wrapText="1"/>
    </xf>
    <xf numFmtId="0" fontId="37" fillId="0" borderId="40" xfId="7" applyFont="1" applyBorder="1" applyAlignment="1">
      <alignment vertical="center" wrapText="1"/>
    </xf>
    <xf numFmtId="0" fontId="2" fillId="21" borderId="2" xfId="7" applyFill="1" applyBorder="1" applyAlignment="1">
      <alignment horizontal="center"/>
    </xf>
    <xf numFmtId="0" fontId="2" fillId="0" borderId="0" xfId="7" applyAlignment="1">
      <alignment horizontal="center"/>
    </xf>
    <xf numFmtId="0" fontId="2" fillId="11" borderId="0" xfId="7" applyFill="1" applyAlignment="1">
      <alignment horizontal="center"/>
    </xf>
    <xf numFmtId="0" fontId="2" fillId="22" borderId="2" xfId="7" applyFill="1" applyBorder="1" applyAlignment="1">
      <alignment horizontal="center" vertical="center" wrapText="1"/>
    </xf>
    <xf numFmtId="0" fontId="2" fillId="0" borderId="41" xfId="7" applyBorder="1" applyAlignment="1">
      <alignment horizontal="center"/>
    </xf>
    <xf numFmtId="0" fontId="2" fillId="0" borderId="40" xfId="7" applyBorder="1" applyAlignment="1">
      <alignment horizontal="center"/>
    </xf>
    <xf numFmtId="0" fontId="2" fillId="0" borderId="2" xfId="7" applyBorder="1" applyAlignment="1">
      <alignment horizontal="center"/>
    </xf>
    <xf numFmtId="0" fontId="2" fillId="22" borderId="2" xfId="7" applyFill="1" applyBorder="1" applyAlignment="1">
      <alignment horizontal="center"/>
    </xf>
    <xf numFmtId="0" fontId="2" fillId="0" borderId="42" xfId="7" applyBorder="1" applyAlignment="1">
      <alignment horizontal="center"/>
    </xf>
    <xf numFmtId="4" fontId="16" fillId="0" borderId="0" xfId="7" applyNumberFormat="1" applyFont="1"/>
    <xf numFmtId="0" fontId="2" fillId="0" borderId="31" xfId="7" applyBorder="1"/>
    <xf numFmtId="0" fontId="2" fillId="0" borderId="1" xfId="7" applyBorder="1" applyAlignment="1">
      <alignment horizontal="center" vertical="center" wrapText="1"/>
    </xf>
    <xf numFmtId="0" fontId="2" fillId="11" borderId="1" xfId="7" applyFill="1" applyBorder="1" applyAlignment="1">
      <alignment horizontal="center" vertical="center" wrapText="1"/>
    </xf>
    <xf numFmtId="0" fontId="2" fillId="8" borderId="1" xfId="7" applyFill="1" applyBorder="1" applyAlignment="1">
      <alignment horizontal="center" vertical="center" wrapText="1"/>
    </xf>
    <xf numFmtId="0" fontId="2" fillId="0" borderId="43" xfId="7" applyBorder="1" applyAlignment="1">
      <alignment horizontal="center"/>
    </xf>
    <xf numFmtId="0" fontId="2" fillId="0" borderId="31" xfId="7" applyBorder="1" applyAlignment="1">
      <alignment horizontal="center"/>
    </xf>
    <xf numFmtId="0" fontId="2" fillId="0" borderId="1" xfId="7" applyBorder="1" applyAlignment="1">
      <alignment horizontal="center"/>
    </xf>
    <xf numFmtId="0" fontId="2" fillId="0" borderId="32" xfId="7" applyBorder="1" applyAlignment="1">
      <alignment horizontal="center"/>
    </xf>
    <xf numFmtId="0" fontId="2" fillId="0" borderId="0" xfId="7"/>
    <xf numFmtId="0" fontId="37" fillId="0" borderId="31" xfId="7" applyFont="1" applyBorder="1" applyAlignment="1">
      <alignment vertical="center" wrapText="1"/>
    </xf>
    <xf numFmtId="0" fontId="2" fillId="23" borderId="1" xfId="7" applyFill="1" applyBorder="1" applyAlignment="1">
      <alignment horizontal="center" vertical="center" wrapText="1"/>
    </xf>
    <xf numFmtId="0" fontId="2" fillId="22" borderId="1" xfId="7" applyFill="1" applyBorder="1" applyAlignment="1">
      <alignment horizontal="center"/>
    </xf>
    <xf numFmtId="0" fontId="2" fillId="24" borderId="1" xfId="7" applyFill="1" applyBorder="1" applyAlignment="1">
      <alignment horizontal="center" vertical="center"/>
    </xf>
    <xf numFmtId="0" fontId="2" fillId="11" borderId="27" xfId="7" applyFill="1" applyBorder="1" applyAlignment="1">
      <alignment horizontal="center" vertical="center" wrapText="1"/>
    </xf>
    <xf numFmtId="0" fontId="2" fillId="24" borderId="32" xfId="7" applyFill="1" applyBorder="1" applyAlignment="1">
      <alignment horizontal="center"/>
    </xf>
    <xf numFmtId="0" fontId="2" fillId="0" borderId="25" xfId="7" applyBorder="1"/>
    <xf numFmtId="0" fontId="2" fillId="0" borderId="44" xfId="7" applyBorder="1" applyAlignment="1">
      <alignment horizontal="center"/>
    </xf>
    <xf numFmtId="0" fontId="2" fillId="0" borderId="25" xfId="7" applyBorder="1" applyAlignment="1">
      <alignment horizontal="center"/>
    </xf>
    <xf numFmtId="0" fontId="2" fillId="0" borderId="3" xfId="7" applyBorder="1" applyAlignment="1">
      <alignment horizontal="center"/>
    </xf>
    <xf numFmtId="0" fontId="2" fillId="0" borderId="9" xfId="7" applyBorder="1" applyAlignment="1">
      <alignment horizontal="center"/>
    </xf>
    <xf numFmtId="0" fontId="38" fillId="0" borderId="35" xfId="7" applyFont="1" applyBorder="1" applyAlignment="1">
      <alignment horizontal="center"/>
    </xf>
    <xf numFmtId="0" fontId="38" fillId="0" borderId="36" xfId="7" applyFont="1" applyBorder="1" applyAlignment="1">
      <alignment horizontal="center" vertical="center" wrapText="1"/>
    </xf>
    <xf numFmtId="0" fontId="38" fillId="0" borderId="39" xfId="7" applyFont="1" applyBorder="1" applyAlignment="1">
      <alignment horizontal="center" vertical="center" wrapText="1"/>
    </xf>
    <xf numFmtId="0" fontId="38" fillId="12" borderId="35" xfId="7" applyFont="1" applyFill="1" applyBorder="1" applyAlignment="1">
      <alignment horizontal="center"/>
    </xf>
    <xf numFmtId="0" fontId="38" fillId="12" borderId="36" xfId="7" applyFont="1" applyFill="1" applyBorder="1" applyAlignment="1">
      <alignment horizontal="center"/>
    </xf>
    <xf numFmtId="0" fontId="38" fillId="22" borderId="36" xfId="7" applyFont="1" applyFill="1" applyBorder="1" applyAlignment="1">
      <alignment horizontal="center"/>
    </xf>
    <xf numFmtId="0" fontId="38" fillId="24" borderId="38" xfId="7" applyFont="1" applyFill="1" applyBorder="1" applyAlignment="1">
      <alignment horizontal="center"/>
    </xf>
    <xf numFmtId="0" fontId="2" fillId="0" borderId="35" xfId="7" applyBorder="1"/>
    <xf numFmtId="0" fontId="2" fillId="12" borderId="36" xfId="7" applyFill="1" applyBorder="1" applyAlignment="1">
      <alignment horizontal="center" vertical="center" wrapText="1"/>
    </xf>
    <xf numFmtId="0" fontId="38" fillId="12" borderId="45" xfId="7" applyFont="1" applyFill="1" applyBorder="1" applyAlignment="1">
      <alignment horizontal="center"/>
    </xf>
    <xf numFmtId="0" fontId="2" fillId="20" borderId="40" xfId="7" applyFill="1" applyBorder="1"/>
    <xf numFmtId="0" fontId="2" fillId="0" borderId="2" xfId="7" applyBorder="1" applyAlignment="1">
      <alignment horizontal="center" vertical="center" wrapText="1"/>
    </xf>
    <xf numFmtId="0" fontId="2" fillId="20" borderId="2" xfId="7" applyFill="1" applyBorder="1" applyAlignment="1">
      <alignment horizontal="center" vertical="center" wrapText="1"/>
    </xf>
    <xf numFmtId="0" fontId="2" fillId="0" borderId="46" xfId="7" applyBorder="1" applyAlignment="1">
      <alignment horizontal="center" vertical="center" wrapText="1"/>
    </xf>
    <xf numFmtId="0" fontId="35" fillId="20" borderId="47" xfId="7" applyFont="1" applyFill="1" applyBorder="1" applyAlignment="1">
      <alignment horizontal="center" vertical="center" wrapText="1"/>
    </xf>
    <xf numFmtId="0" fontId="2" fillId="13" borderId="31" xfId="7" applyFill="1" applyBorder="1"/>
    <xf numFmtId="0" fontId="2" fillId="13" borderId="26" xfId="7" applyFill="1" applyBorder="1" applyAlignment="1">
      <alignment horizontal="center" vertical="center" wrapText="1"/>
    </xf>
    <xf numFmtId="0" fontId="35" fillId="13" borderId="48" xfId="7" applyFont="1" applyFill="1" applyBorder="1" applyAlignment="1">
      <alignment horizontal="center" vertical="center" wrapText="1"/>
    </xf>
    <xf numFmtId="0" fontId="2" fillId="22" borderId="31" xfId="7" applyFill="1" applyBorder="1"/>
    <xf numFmtId="0" fontId="2" fillId="22" borderId="1" xfId="7" applyFill="1" applyBorder="1" applyAlignment="1">
      <alignment horizontal="center" vertical="center" wrapText="1"/>
    </xf>
    <xf numFmtId="0" fontId="2" fillId="22" borderId="26" xfId="7" applyFill="1" applyBorder="1" applyAlignment="1">
      <alignment horizontal="center" vertical="center" wrapText="1"/>
    </xf>
    <xf numFmtId="0" fontId="38" fillId="22" borderId="45" xfId="7" applyFont="1" applyFill="1" applyBorder="1" applyAlignment="1">
      <alignment horizontal="center"/>
    </xf>
    <xf numFmtId="0" fontId="2" fillId="24" borderId="6" xfId="7" applyFill="1" applyBorder="1"/>
    <xf numFmtId="0" fontId="2" fillId="0" borderId="7" xfId="7" applyBorder="1" applyAlignment="1">
      <alignment horizontal="center" vertical="center" wrapText="1"/>
    </xf>
    <xf numFmtId="0" fontId="2" fillId="0" borderId="7" xfId="7" applyBorder="1" applyAlignment="1">
      <alignment horizontal="center"/>
    </xf>
    <xf numFmtId="0" fontId="2" fillId="24" borderId="7" xfId="7" applyFill="1" applyBorder="1" applyAlignment="1">
      <alignment horizontal="center" vertical="center" wrapText="1"/>
    </xf>
    <xf numFmtId="0" fontId="2" fillId="0" borderId="49" xfId="7" applyBorder="1" applyAlignment="1">
      <alignment horizontal="center" vertical="center" wrapText="1"/>
    </xf>
    <xf numFmtId="0" fontId="38" fillId="24" borderId="45" xfId="7" applyFont="1" applyFill="1" applyBorder="1" applyAlignment="1">
      <alignment horizontal="center"/>
    </xf>
    <xf numFmtId="0" fontId="39" fillId="25" borderId="1" xfId="7" applyFont="1" applyFill="1" applyBorder="1" applyAlignment="1">
      <alignment horizontal="center" vertical="center" wrapText="1"/>
    </xf>
    <xf numFmtId="0" fontId="39" fillId="25" borderId="27" xfId="7" applyFont="1" applyFill="1" applyBorder="1" applyAlignment="1">
      <alignment horizontal="center" vertical="center" wrapText="1"/>
    </xf>
    <xf numFmtId="0" fontId="40" fillId="0" borderId="2" xfId="7" applyFont="1" applyBorder="1" applyAlignment="1">
      <alignment wrapText="1"/>
    </xf>
    <xf numFmtId="0" fontId="40" fillId="26" borderId="50" xfId="7" applyFont="1" applyFill="1" applyBorder="1" applyAlignment="1">
      <alignment wrapText="1"/>
    </xf>
    <xf numFmtId="4" fontId="39" fillId="27" borderId="51" xfId="7" applyNumberFormat="1" applyFont="1" applyFill="1" applyBorder="1" applyAlignment="1">
      <alignment wrapText="1"/>
    </xf>
    <xf numFmtId="4" fontId="2" fillId="0" borderId="0" xfId="7" applyNumberFormat="1"/>
    <xf numFmtId="3" fontId="2" fillId="0" borderId="0" xfId="7" applyNumberFormat="1"/>
    <xf numFmtId="3" fontId="12" fillId="0" borderId="1" xfId="0" applyNumberFormat="1" applyFont="1" applyBorder="1" applyAlignment="1">
      <alignment horizontal="center"/>
    </xf>
    <xf numFmtId="3" fontId="13" fillId="0" borderId="1" xfId="0" applyNumberFormat="1" applyFont="1" applyBorder="1" applyAlignment="1">
      <alignment horizontal="center"/>
    </xf>
    <xf numFmtId="0" fontId="11" fillId="3" borderId="1" xfId="1" applyFont="1" applyFill="1" applyBorder="1" applyAlignment="1">
      <alignment horizontal="center" vertical="center" wrapText="1"/>
    </xf>
    <xf numFmtId="0" fontId="14" fillId="0" borderId="0" xfId="7" applyFont="1"/>
    <xf numFmtId="0" fontId="41" fillId="0" borderId="0" xfId="7" applyFont="1"/>
    <xf numFmtId="0" fontId="42" fillId="0" borderId="0" xfId="7" applyFont="1"/>
    <xf numFmtId="0" fontId="14" fillId="0" borderId="1" xfId="7" applyFont="1" applyBorder="1"/>
    <xf numFmtId="0" fontId="41" fillId="0" borderId="0" xfId="7" applyFont="1" applyAlignment="1">
      <alignment wrapText="1"/>
    </xf>
    <xf numFmtId="0" fontId="42" fillId="0" borderId="1" xfId="7" applyFont="1" applyBorder="1"/>
    <xf numFmtId="3" fontId="14" fillId="28" borderId="1" xfId="7" applyNumberFormat="1" applyFont="1" applyFill="1" applyBorder="1"/>
    <xf numFmtId="0" fontId="14" fillId="28" borderId="1" xfId="7" applyFont="1" applyFill="1" applyBorder="1"/>
    <xf numFmtId="0" fontId="14" fillId="0" borderId="1" xfId="7" applyFont="1" applyBorder="1" applyAlignment="1">
      <alignment horizontal="center"/>
    </xf>
    <xf numFmtId="0" fontId="14" fillId="0" borderId="1" xfId="7" applyFont="1" applyBorder="1" applyAlignment="1">
      <alignment horizontal="center" vertical="center" wrapText="1"/>
    </xf>
    <xf numFmtId="0" fontId="14" fillId="28" borderId="1" xfId="7" applyFont="1" applyFill="1" applyBorder="1" applyAlignment="1">
      <alignment horizontal="center" vertical="center" wrapText="1"/>
    </xf>
    <xf numFmtId="0" fontId="42" fillId="0" borderId="1" xfId="7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right"/>
    </xf>
    <xf numFmtId="3" fontId="13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9" fillId="0" borderId="0" xfId="4" applyFont="1"/>
    <xf numFmtId="0" fontId="9" fillId="0" borderId="0" xfId="1" applyFont="1" applyAlignment="1">
      <alignment wrapText="1"/>
    </xf>
    <xf numFmtId="0" fontId="11" fillId="0" borderId="0" xfId="1" applyFont="1" applyAlignment="1">
      <alignment wrapText="1"/>
    </xf>
    <xf numFmtId="0" fontId="9" fillId="29" borderId="1" xfId="2" applyFont="1" applyFill="1" applyBorder="1" applyAlignment="1">
      <alignment horizontal="right"/>
    </xf>
    <xf numFmtId="2" fontId="9" fillId="29" borderId="1" xfId="1" applyNumberFormat="1" applyFont="1" applyFill="1" applyBorder="1"/>
    <xf numFmtId="2" fontId="11" fillId="29" borderId="1" xfId="1" applyNumberFormat="1" applyFont="1" applyFill="1" applyBorder="1"/>
    <xf numFmtId="2" fontId="10" fillId="29" borderId="1" xfId="4" applyNumberFormat="1" applyFont="1" applyFill="1" applyBorder="1" applyAlignment="1">
      <alignment horizontal="center"/>
    </xf>
    <xf numFmtId="0" fontId="9" fillId="0" borderId="8" xfId="4" applyFont="1" applyBorder="1"/>
    <xf numFmtId="0" fontId="9" fillId="0" borderId="2" xfId="4" applyFont="1" applyBorder="1"/>
    <xf numFmtId="0" fontId="10" fillId="0" borderId="26" xfId="1" applyFont="1" applyBorder="1" applyAlignment="1">
      <alignment horizontal="center" wrapText="1"/>
    </xf>
    <xf numFmtId="0" fontId="10" fillId="2" borderId="52" xfId="4" applyFont="1" applyFill="1" applyBorder="1" applyAlignment="1">
      <alignment wrapText="1"/>
    </xf>
    <xf numFmtId="0" fontId="10" fillId="0" borderId="1" xfId="1" applyFont="1" applyBorder="1"/>
    <xf numFmtId="3" fontId="9" fillId="0" borderId="0" xfId="1" applyNumberFormat="1" applyFont="1"/>
    <xf numFmtId="3" fontId="9" fillId="0" borderId="1" xfId="1" applyNumberFormat="1" applyFont="1" applyBorder="1"/>
    <xf numFmtId="3" fontId="6" fillId="0" borderId="1" xfId="1" applyNumberFormat="1" applyFont="1" applyBorder="1"/>
    <xf numFmtId="0" fontId="10" fillId="2" borderId="13" xfId="4" applyFont="1" applyFill="1" applyBorder="1" applyAlignment="1">
      <alignment wrapText="1"/>
    </xf>
    <xf numFmtId="0" fontId="10" fillId="0" borderId="13" xfId="4" applyFont="1" applyBorder="1" applyAlignment="1">
      <alignment wrapText="1"/>
    </xf>
    <xf numFmtId="1" fontId="10" fillId="0" borderId="1" xfId="1" applyNumberFormat="1" applyFont="1" applyBorder="1"/>
    <xf numFmtId="0" fontId="10" fillId="2" borderId="16" xfId="4" applyFont="1" applyFill="1" applyBorder="1" applyAlignment="1">
      <alignment wrapText="1"/>
    </xf>
    <xf numFmtId="0" fontId="10" fillId="2" borderId="26" xfId="4" applyFont="1" applyFill="1" applyBorder="1" applyAlignment="1">
      <alignment wrapText="1"/>
    </xf>
    <xf numFmtId="0" fontId="14" fillId="0" borderId="26" xfId="4" applyFont="1" applyBorder="1" applyAlignment="1">
      <alignment vertical="top" wrapText="1"/>
    </xf>
    <xf numFmtId="4" fontId="9" fillId="0" borderId="0" xfId="1" applyNumberFormat="1" applyFont="1"/>
    <xf numFmtId="0" fontId="10" fillId="0" borderId="53" xfId="6" applyFont="1" applyBorder="1" applyAlignment="1">
      <alignment vertical="center" wrapText="1"/>
    </xf>
    <xf numFmtId="3" fontId="10" fillId="0" borderId="54" xfId="4" applyNumberFormat="1" applyFont="1" applyBorder="1" applyAlignment="1">
      <alignment horizontal="center" vertical="center" wrapText="1"/>
    </xf>
    <xf numFmtId="3" fontId="10" fillId="0" borderId="55" xfId="4" applyNumberFormat="1" applyFont="1" applyBorder="1" applyAlignment="1">
      <alignment horizontal="center" vertical="center" wrapText="1"/>
    </xf>
    <xf numFmtId="0" fontId="9" fillId="10" borderId="0" xfId="1" applyFont="1" applyFill="1"/>
    <xf numFmtId="0" fontId="10" fillId="0" borderId="53" xfId="4" applyFont="1" applyBorder="1" applyAlignment="1">
      <alignment vertical="center" wrapText="1"/>
    </xf>
    <xf numFmtId="0" fontId="10" fillId="0" borderId="56" xfId="6" applyFont="1" applyBorder="1" applyAlignment="1">
      <alignment vertical="center" wrapText="1"/>
    </xf>
    <xf numFmtId="3" fontId="10" fillId="0" borderId="57" xfId="4" applyNumberFormat="1" applyFont="1" applyBorder="1" applyAlignment="1">
      <alignment horizontal="center" vertical="center" wrapText="1"/>
    </xf>
    <xf numFmtId="3" fontId="9" fillId="0" borderId="3" xfId="1" applyNumberFormat="1" applyFont="1" applyBorder="1"/>
    <xf numFmtId="0" fontId="10" fillId="2" borderId="1" xfId="4" applyFont="1" applyFill="1" applyBorder="1" applyAlignment="1">
      <alignment wrapText="1"/>
    </xf>
    <xf numFmtId="164" fontId="9" fillId="0" borderId="1" xfId="1" applyNumberFormat="1" applyFont="1" applyBorder="1"/>
    <xf numFmtId="3" fontId="11" fillId="0" borderId="1" xfId="1" applyNumberFormat="1" applyFont="1" applyBorder="1"/>
    <xf numFmtId="0" fontId="4" fillId="0" borderId="0" xfId="4"/>
    <xf numFmtId="0" fontId="44" fillId="0" borderId="0" xfId="4" applyFont="1"/>
    <xf numFmtId="0" fontId="11" fillId="0" borderId="0" xfId="1" applyFont="1"/>
    <xf numFmtId="0" fontId="40" fillId="0" borderId="50" xfId="7" applyFont="1" applyBorder="1" applyAlignment="1">
      <alignment wrapText="1"/>
    </xf>
    <xf numFmtId="0" fontId="1" fillId="0" borderId="0" xfId="7" applyFont="1"/>
    <xf numFmtId="0" fontId="45" fillId="0" borderId="0" xfId="7" applyFont="1" applyAlignment="1">
      <alignment horizontal="justify" vertical="center" wrapText="1"/>
    </xf>
    <xf numFmtId="0" fontId="4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47" fillId="30" borderId="19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3" fontId="0" fillId="0" borderId="0" xfId="0" applyNumberFormat="1"/>
    <xf numFmtId="0" fontId="9" fillId="0" borderId="0" xfId="1" applyFont="1" applyAlignment="1">
      <alignment vertical="top" wrapText="1"/>
    </xf>
    <xf numFmtId="165" fontId="9" fillId="0" borderId="0" xfId="1" applyNumberFormat="1" applyFont="1" applyAlignment="1">
      <alignment horizontal="center"/>
    </xf>
    <xf numFmtId="0" fontId="49" fillId="0" borderId="0" xfId="1" applyFont="1"/>
    <xf numFmtId="3" fontId="11" fillId="0" borderId="26" xfId="1" applyNumberFormat="1" applyFont="1" applyBorder="1"/>
    <xf numFmtId="3" fontId="49" fillId="0" borderId="0" xfId="1" applyNumberFormat="1" applyFont="1"/>
    <xf numFmtId="0" fontId="50" fillId="3" borderId="1" xfId="1" applyFont="1" applyFill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right"/>
    </xf>
    <xf numFmtId="0" fontId="10" fillId="0" borderId="0" xfId="7" applyFont="1"/>
    <xf numFmtId="0" fontId="12" fillId="0" borderId="1" xfId="0" applyFont="1" applyBorder="1" applyAlignment="1">
      <alignment horizontal="left" vertical="center" wrapText="1"/>
    </xf>
    <xf numFmtId="0" fontId="47" fillId="30" borderId="58" xfId="0" applyFont="1" applyFill="1" applyBorder="1" applyAlignment="1">
      <alignment horizontal="center" vertical="center" wrapText="1"/>
    </xf>
    <xf numFmtId="0" fontId="47" fillId="30" borderId="0" xfId="0" applyFont="1" applyFill="1" applyAlignment="1">
      <alignment horizontal="center" vertical="center" wrapText="1"/>
    </xf>
    <xf numFmtId="0" fontId="10" fillId="0" borderId="1" xfId="4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33" fillId="0" borderId="0" xfId="7" applyFont="1" applyAlignment="1">
      <alignment horizontal="center" vertical="center"/>
    </xf>
    <xf numFmtId="0" fontId="24" fillId="0" borderId="0" xfId="7" applyFont="1" applyAlignment="1">
      <alignment horizontal="center" vertical="center" wrapText="1"/>
    </xf>
    <xf numFmtId="0" fontId="24" fillId="0" borderId="34" xfId="7" applyFont="1" applyBorder="1" applyAlignment="1">
      <alignment horizontal="center" vertical="center" wrapText="1"/>
    </xf>
    <xf numFmtId="0" fontId="43" fillId="0" borderId="3" xfId="4" applyFont="1" applyBorder="1" applyAlignment="1">
      <alignment horizontal="center"/>
    </xf>
    <xf numFmtId="0" fontId="43" fillId="0" borderId="8" xfId="4" applyFont="1" applyBorder="1" applyAlignment="1">
      <alignment horizontal="center"/>
    </xf>
    <xf numFmtId="0" fontId="9" fillId="0" borderId="3" xfId="4" applyFont="1" applyBorder="1" applyAlignment="1">
      <alignment horizontal="center" wrapText="1"/>
    </xf>
    <xf numFmtId="0" fontId="9" fillId="0" borderId="8" xfId="4" applyFont="1" applyBorder="1" applyAlignment="1">
      <alignment horizontal="center" wrapText="1"/>
    </xf>
    <xf numFmtId="0" fontId="9" fillId="0" borderId="2" xfId="4" applyFont="1" applyBorder="1" applyAlignment="1">
      <alignment horizontal="center" wrapText="1"/>
    </xf>
  </cellXfs>
  <cellStyles count="11">
    <cellStyle name="Normal" xfId="0" builtinId="0"/>
    <cellStyle name="Normal 10 2 2" xfId="4" xr:uid="{F5C3BAFA-60F2-4700-8F7C-FB7FAF2DF635}"/>
    <cellStyle name="Normal 12" xfId="6" xr:uid="{E732946F-0B40-474D-B20A-AD06402C181F}"/>
    <cellStyle name="Normal 18 3" xfId="3" xr:uid="{5DEC35C7-712D-41CB-AFA5-F503899CC413}"/>
    <cellStyle name="Normal 18 3 2" xfId="9" xr:uid="{1E2720C0-33C3-488A-94E6-9F37F1CF03E0}"/>
    <cellStyle name="Normal 2" xfId="7" xr:uid="{D27F3B6C-7134-4054-A71B-D62CC6396F16}"/>
    <cellStyle name="Normal 2 2 2 2" xfId="2" xr:uid="{B31159B6-D4B6-43D0-B803-9A4FDD4BBE16}"/>
    <cellStyle name="Normal 2 2 3" xfId="1" xr:uid="{08A94785-3D8C-464D-AA5E-BD52EA2075E2}"/>
    <cellStyle name="Normal 3 49" xfId="8" xr:uid="{885A7F31-63A1-48ED-996F-13A485549098}"/>
    <cellStyle name="Normal 39" xfId="5" xr:uid="{9D4CBB8B-9A5D-4FFB-B108-C5AC0229401B}"/>
    <cellStyle name="Normal 39 2" xfId="10" xr:uid="{899C9388-7561-4C91-9F90-A4353EF80BD1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8CFB-398F-421E-A9C6-8FB4C3AA8902}">
  <dimension ref="A1:K50"/>
  <sheetViews>
    <sheetView tabSelected="1" zoomScaleNormal="100" workbookViewId="0">
      <selection activeCell="I2" sqref="I2"/>
    </sheetView>
  </sheetViews>
  <sheetFormatPr defaultRowHeight="14.5" x14ac:dyDescent="0.35"/>
  <cols>
    <col min="1" max="1" width="48.54296875" customWidth="1"/>
    <col min="2" max="10" width="12.7265625" customWidth="1"/>
    <col min="11" max="11" width="14" customWidth="1"/>
  </cols>
  <sheetData>
    <row r="1" spans="1:11" x14ac:dyDescent="0.35">
      <c r="G1" t="s">
        <v>216</v>
      </c>
    </row>
    <row r="2" spans="1:11" x14ac:dyDescent="0.35">
      <c r="A2" s="1" t="s">
        <v>215</v>
      </c>
      <c r="B2" s="2"/>
      <c r="C2" s="2"/>
      <c r="D2" s="2"/>
      <c r="E2" s="2"/>
      <c r="I2" s="3"/>
      <c r="J2" s="4"/>
      <c r="K2" s="5"/>
    </row>
    <row r="3" spans="1:11" x14ac:dyDescent="0.35">
      <c r="A3" s="1"/>
      <c r="B3" s="2"/>
      <c r="C3" s="2"/>
      <c r="D3" s="2"/>
      <c r="E3" s="2"/>
      <c r="F3" s="304">
        <v>0.28120000000000001</v>
      </c>
      <c r="G3" s="304">
        <v>2.1899999999999999E-2</v>
      </c>
      <c r="H3" s="304">
        <v>3.49E-2</v>
      </c>
      <c r="I3" s="3"/>
      <c r="J3" s="4"/>
      <c r="K3" s="5"/>
    </row>
    <row r="4" spans="1:11" ht="192" customHeight="1" x14ac:dyDescent="0.35">
      <c r="A4" s="314" t="s">
        <v>9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1" ht="52" x14ac:dyDescent="0.35">
      <c r="A5" s="6" t="s">
        <v>17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14</v>
      </c>
      <c r="G5" s="7" t="s">
        <v>15</v>
      </c>
      <c r="H5" s="7" t="s">
        <v>16</v>
      </c>
      <c r="I5" s="243" t="s">
        <v>164</v>
      </c>
      <c r="J5" s="8" t="s">
        <v>204</v>
      </c>
      <c r="K5" s="308" t="s">
        <v>214</v>
      </c>
    </row>
    <row r="6" spans="1:11" x14ac:dyDescent="0.35">
      <c r="A6" s="10"/>
      <c r="B6" s="11" t="s">
        <v>0</v>
      </c>
      <c r="C6" s="11" t="s">
        <v>1</v>
      </c>
      <c r="D6" s="11" t="s">
        <v>2</v>
      </c>
      <c r="E6" s="11" t="s">
        <v>3</v>
      </c>
      <c r="F6" s="11" t="s">
        <v>4</v>
      </c>
      <c r="G6" s="11" t="s">
        <v>5</v>
      </c>
      <c r="H6" s="11" t="s">
        <v>6</v>
      </c>
      <c r="I6" s="12"/>
      <c r="J6" s="11"/>
      <c r="K6" s="12"/>
    </row>
    <row r="7" spans="1:11" hidden="1" x14ac:dyDescent="0.35">
      <c r="A7" s="13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/>
      <c r="J7" s="14"/>
      <c r="K7" s="5"/>
    </row>
    <row r="8" spans="1:11" x14ac:dyDescent="0.35">
      <c r="A8" s="16" t="s">
        <v>152</v>
      </c>
      <c r="B8" s="256">
        <f>ROUND('2024 izejas dati'!H4*'2024 izejas dati II'!$C$4,0)</f>
        <v>1647337</v>
      </c>
      <c r="C8" s="256">
        <f>ROUND(B8*0.2359,0)</f>
        <v>388607</v>
      </c>
      <c r="D8" s="256">
        <f>ROUND('2024 izejas dati'!H4*'2024 izejas dati II'!$B$17,0)</f>
        <v>131640</v>
      </c>
      <c r="E8" s="256">
        <f>ROUND('2024 izejas dati'!E4*'2024 izejas dati II'!$C$9,0)</f>
        <v>96571</v>
      </c>
      <c r="F8" s="256">
        <f t="shared" ref="F8:F29" si="0">ROUND(B8*$F$3,0)</f>
        <v>463231</v>
      </c>
      <c r="G8" s="256">
        <f t="shared" ref="G8:G29" si="1">ROUND(B8*$G$3,0)</f>
        <v>36077</v>
      </c>
      <c r="H8" s="256">
        <f t="shared" ref="H8:H29" si="2">ROUND(B8*$H$3,0)</f>
        <v>57492</v>
      </c>
      <c r="I8" s="257">
        <f>SUM(B8:H8)</f>
        <v>2820955</v>
      </c>
      <c r="J8" s="256">
        <v>756726</v>
      </c>
      <c r="K8" s="258">
        <f>I8-J8</f>
        <v>2064229</v>
      </c>
    </row>
    <row r="9" spans="1:11" x14ac:dyDescent="0.35">
      <c r="A9" s="16" t="s">
        <v>153</v>
      </c>
      <c r="B9" s="256">
        <f>ROUND('2024 izejas dati'!H5*'2024 izejas dati II'!$C$4,0)</f>
        <v>953721</v>
      </c>
      <c r="C9" s="256">
        <f t="shared" ref="C9:C29" si="3">ROUND(B9*0.2359,0)</f>
        <v>224983</v>
      </c>
      <c r="D9" s="256">
        <f>ROUND('2024 izejas dati'!H5*'2024 izejas dati II'!$B$17,0)</f>
        <v>76213</v>
      </c>
      <c r="E9" s="256">
        <f>ROUND('2024 izejas dati'!E5*'2024 izejas dati II'!$C$9,0)</f>
        <v>57016</v>
      </c>
      <c r="F9" s="256">
        <f t="shared" si="0"/>
        <v>268186</v>
      </c>
      <c r="G9" s="256">
        <f t="shared" si="1"/>
        <v>20886</v>
      </c>
      <c r="H9" s="256">
        <f t="shared" si="2"/>
        <v>33285</v>
      </c>
      <c r="I9" s="257">
        <f t="shared" ref="I9:I35" si="4">SUM(B9:H9)</f>
        <v>1634290</v>
      </c>
      <c r="J9" s="256">
        <v>2017370</v>
      </c>
      <c r="K9" s="258">
        <f t="shared" ref="K9:K35" si="5">I9-J9</f>
        <v>-383080</v>
      </c>
    </row>
    <row r="10" spans="1:11" x14ac:dyDescent="0.35">
      <c r="A10" s="17" t="s">
        <v>150</v>
      </c>
      <c r="B10" s="256">
        <f>ROUND('2024 izejas dati'!H6*'2024 izejas dati II'!$C$4,0)</f>
        <v>1994144</v>
      </c>
      <c r="C10" s="256">
        <f t="shared" si="3"/>
        <v>470419</v>
      </c>
      <c r="D10" s="256">
        <f>ROUND('2024 izejas dati'!H6*'2024 izejas dati II'!$B$17,0)</f>
        <v>159354</v>
      </c>
      <c r="E10" s="256">
        <f>ROUND('2024 izejas dati'!E6*'2024 izejas dati II'!$C$9,0)</f>
        <v>116820</v>
      </c>
      <c r="F10" s="256">
        <f t="shared" si="0"/>
        <v>560753</v>
      </c>
      <c r="G10" s="256">
        <f t="shared" si="1"/>
        <v>43672</v>
      </c>
      <c r="H10" s="256">
        <f t="shared" si="2"/>
        <v>69596</v>
      </c>
      <c r="I10" s="257">
        <f t="shared" si="4"/>
        <v>3414758</v>
      </c>
      <c r="J10" s="256">
        <v>2686647</v>
      </c>
      <c r="K10" s="258">
        <f t="shared" si="5"/>
        <v>728111</v>
      </c>
    </row>
    <row r="11" spans="1:11" x14ac:dyDescent="0.35">
      <c r="A11" s="16" t="s">
        <v>143</v>
      </c>
      <c r="B11" s="256">
        <f>ROUND('2024 izejas dati'!H7*'2024 izejas dati II'!$C$5,0)</f>
        <v>293829</v>
      </c>
      <c r="C11" s="256">
        <f t="shared" si="3"/>
        <v>69314</v>
      </c>
      <c r="D11" s="256">
        <f>ROUND('2024 izejas dati'!H7*'2024 izejas dati II'!$B$17,0)</f>
        <v>27714</v>
      </c>
      <c r="E11" s="256">
        <f>ROUND('2024 izejas dati'!E7*'2024 izejas dati II'!$C$9,0)</f>
        <v>20875</v>
      </c>
      <c r="F11" s="256">
        <f t="shared" si="0"/>
        <v>82625</v>
      </c>
      <c r="G11" s="256">
        <f t="shared" si="1"/>
        <v>6435</v>
      </c>
      <c r="H11" s="256">
        <f t="shared" si="2"/>
        <v>10255</v>
      </c>
      <c r="I11" s="257">
        <f t="shared" si="4"/>
        <v>511047</v>
      </c>
      <c r="J11" s="256">
        <v>155611</v>
      </c>
      <c r="K11" s="258">
        <f t="shared" si="5"/>
        <v>355436</v>
      </c>
    </row>
    <row r="12" spans="1:11" x14ac:dyDescent="0.35">
      <c r="A12" s="16" t="s">
        <v>147</v>
      </c>
      <c r="B12" s="256">
        <f>ROUND('2024 izejas dati'!H8*'2024 izejas dati II'!$C$5,0)</f>
        <v>539176</v>
      </c>
      <c r="C12" s="256">
        <f t="shared" si="3"/>
        <v>127192</v>
      </c>
      <c r="D12" s="256">
        <f>ROUND('2024 izejas dati'!H8*'2024 izejas dati II'!$B$17,0)</f>
        <v>50855</v>
      </c>
      <c r="E12" s="256">
        <f>ROUND('2024 izejas dati'!E8*'2024 izejas dati II'!$C$9,0)</f>
        <v>38322</v>
      </c>
      <c r="F12" s="256">
        <f t="shared" si="0"/>
        <v>151616</v>
      </c>
      <c r="G12" s="256">
        <f t="shared" si="1"/>
        <v>11808</v>
      </c>
      <c r="H12" s="256">
        <f t="shared" si="2"/>
        <v>18817</v>
      </c>
      <c r="I12" s="257">
        <f t="shared" si="4"/>
        <v>937786</v>
      </c>
      <c r="J12" s="256">
        <v>388318</v>
      </c>
      <c r="K12" s="258">
        <f t="shared" si="5"/>
        <v>549468</v>
      </c>
    </row>
    <row r="13" spans="1:11" x14ac:dyDescent="0.35">
      <c r="A13" s="16" t="s">
        <v>146</v>
      </c>
      <c r="B13" s="256">
        <f>ROUND('2024 izejas dati'!H9*'2024 izejas dati II'!$C$5,0)</f>
        <v>195396</v>
      </c>
      <c r="C13" s="256">
        <f t="shared" si="3"/>
        <v>46094</v>
      </c>
      <c r="D13" s="256">
        <f>ROUND('2024 izejas dati'!H9*'2024 izejas dati II'!$B$17,0)</f>
        <v>18430</v>
      </c>
      <c r="E13" s="256">
        <f>ROUND('2024 izejas dati'!E9*'2024 izejas dati II'!$C$9,0)</f>
        <v>13487</v>
      </c>
      <c r="F13" s="256">
        <f t="shared" si="0"/>
        <v>54945</v>
      </c>
      <c r="G13" s="256">
        <f t="shared" si="1"/>
        <v>4279</v>
      </c>
      <c r="H13" s="256">
        <f t="shared" si="2"/>
        <v>6819</v>
      </c>
      <c r="I13" s="257">
        <f t="shared" si="4"/>
        <v>339450</v>
      </c>
      <c r="J13" s="256">
        <v>151235</v>
      </c>
      <c r="K13" s="258">
        <f t="shared" si="5"/>
        <v>188215</v>
      </c>
    </row>
    <row r="14" spans="1:11" x14ac:dyDescent="0.35">
      <c r="A14" s="16" t="s">
        <v>160</v>
      </c>
      <c r="B14" s="256">
        <f>ROUND('2024 izejas dati'!H10*'2024 izejas dati II'!$C$5,0)</f>
        <v>171890</v>
      </c>
      <c r="C14" s="256">
        <f t="shared" si="3"/>
        <v>40549</v>
      </c>
      <c r="D14" s="256">
        <f>ROUND('2024 izejas dati'!H10*'2024 izejas dati II'!$B$17,0)</f>
        <v>16213</v>
      </c>
      <c r="E14" s="256">
        <f>ROUND('2024 izejas dati'!E10*'2024 izejas dati II'!$C$9,0)</f>
        <v>12198</v>
      </c>
      <c r="F14" s="256">
        <f t="shared" si="0"/>
        <v>48335</v>
      </c>
      <c r="G14" s="256">
        <f t="shared" si="1"/>
        <v>3764</v>
      </c>
      <c r="H14" s="256">
        <f t="shared" si="2"/>
        <v>5999</v>
      </c>
      <c r="I14" s="257">
        <f t="shared" si="4"/>
        <v>298948</v>
      </c>
      <c r="J14" s="256">
        <v>179163</v>
      </c>
      <c r="K14" s="258">
        <f t="shared" si="5"/>
        <v>119785</v>
      </c>
    </row>
    <row r="15" spans="1:11" x14ac:dyDescent="0.35">
      <c r="A15" s="16" t="s">
        <v>158</v>
      </c>
      <c r="B15" s="256">
        <f>ROUND('2024 izejas dati'!H11*'2024 izejas dati II'!$C$5,0)</f>
        <v>121939</v>
      </c>
      <c r="C15" s="256">
        <f t="shared" si="3"/>
        <v>28765</v>
      </c>
      <c r="D15" s="256">
        <f>ROUND('2024 izejas dati'!H11*'2024 izejas dati II'!$B$17,0)</f>
        <v>11501</v>
      </c>
      <c r="E15" s="256">
        <f>ROUND('2024 izejas dati'!E11*'2024 izejas dati II'!$C$9,0)</f>
        <v>8780</v>
      </c>
      <c r="F15" s="256">
        <f t="shared" si="0"/>
        <v>34289</v>
      </c>
      <c r="G15" s="256">
        <f t="shared" si="1"/>
        <v>2670</v>
      </c>
      <c r="H15" s="256">
        <f t="shared" si="2"/>
        <v>4256</v>
      </c>
      <c r="I15" s="257">
        <f t="shared" si="4"/>
        <v>212200</v>
      </c>
      <c r="J15" s="256">
        <v>152779</v>
      </c>
      <c r="K15" s="258">
        <f t="shared" si="5"/>
        <v>59421</v>
      </c>
    </row>
    <row r="16" spans="1:11" ht="15.5" x14ac:dyDescent="0.35">
      <c r="A16" s="18" t="s">
        <v>161</v>
      </c>
      <c r="B16" s="256">
        <f>ROUND('2024 izejas dati'!H12*'2024 izejas dati II'!$C$5,0)</f>
        <v>342311</v>
      </c>
      <c r="C16" s="256">
        <f t="shared" si="3"/>
        <v>80751</v>
      </c>
      <c r="D16" s="256">
        <f>ROUND('2024 izejas dati'!H12*'2024 izejas dati II'!$B$17,0)</f>
        <v>32287</v>
      </c>
      <c r="E16" s="256">
        <f>ROUND('2024 izejas dati'!E12*'2024 izejas dati II'!$C$9,0)</f>
        <v>24289</v>
      </c>
      <c r="F16" s="256">
        <f t="shared" si="0"/>
        <v>96258</v>
      </c>
      <c r="G16" s="256">
        <f t="shared" si="1"/>
        <v>7497</v>
      </c>
      <c r="H16" s="256">
        <f t="shared" si="2"/>
        <v>11947</v>
      </c>
      <c r="I16" s="257">
        <f t="shared" si="4"/>
        <v>595340</v>
      </c>
      <c r="J16" s="256">
        <v>166809</v>
      </c>
      <c r="K16" s="258">
        <f t="shared" si="5"/>
        <v>428531</v>
      </c>
    </row>
    <row r="17" spans="1:11" x14ac:dyDescent="0.35">
      <c r="A17" s="16" t="s">
        <v>149</v>
      </c>
      <c r="B17" s="256">
        <f>ROUND('2024 izejas dati'!H13*'2024 izejas dati II'!$C$5,0)</f>
        <v>73457</v>
      </c>
      <c r="C17" s="256">
        <f t="shared" si="3"/>
        <v>17329</v>
      </c>
      <c r="D17" s="256">
        <f>ROUND('2024 izejas dati'!H13*'2024 izejas dati II'!$B$17,0)</f>
        <v>6928</v>
      </c>
      <c r="E17" s="256">
        <f>ROUND('2024 izejas dati'!E13*'2024 izejas dati II'!$C$9,0)</f>
        <v>5450</v>
      </c>
      <c r="F17" s="256">
        <f t="shared" si="0"/>
        <v>20656</v>
      </c>
      <c r="G17" s="256">
        <f t="shared" si="1"/>
        <v>1609</v>
      </c>
      <c r="H17" s="256">
        <f t="shared" si="2"/>
        <v>2564</v>
      </c>
      <c r="I17" s="257">
        <f t="shared" si="4"/>
        <v>127993</v>
      </c>
      <c r="J17" s="256">
        <v>136690</v>
      </c>
      <c r="K17" s="258">
        <f t="shared" si="5"/>
        <v>-8697</v>
      </c>
    </row>
    <row r="18" spans="1:11" x14ac:dyDescent="0.35">
      <c r="A18" s="16" t="s">
        <v>157</v>
      </c>
      <c r="B18" s="256">
        <f>ROUND('2024 izejas dati'!H14*'2024 izejas dati II'!$C$5,0)</f>
        <v>121939</v>
      </c>
      <c r="C18" s="256">
        <f t="shared" si="3"/>
        <v>28765</v>
      </c>
      <c r="D18" s="256">
        <f>ROUND('2024 izejas dati'!H14*'2024 izejas dati II'!$B$17,0)</f>
        <v>11501</v>
      </c>
      <c r="E18" s="256">
        <f>ROUND('2024 izejas dati'!E14*'2024 izejas dati II'!$C$9,0)</f>
        <v>9293</v>
      </c>
      <c r="F18" s="256">
        <f t="shared" si="0"/>
        <v>34289</v>
      </c>
      <c r="G18" s="256">
        <f t="shared" si="1"/>
        <v>2670</v>
      </c>
      <c r="H18" s="256">
        <f t="shared" si="2"/>
        <v>4256</v>
      </c>
      <c r="I18" s="257">
        <f t="shared" si="4"/>
        <v>212713</v>
      </c>
      <c r="J18" s="256">
        <v>60237</v>
      </c>
      <c r="K18" s="258">
        <f t="shared" si="5"/>
        <v>152476</v>
      </c>
    </row>
    <row r="19" spans="1:11" x14ac:dyDescent="0.35">
      <c r="A19" s="16" t="s">
        <v>156</v>
      </c>
      <c r="B19" s="256">
        <f>ROUND('2024 izejas dati'!H15*'2024 izejas dati II'!$C$5,0)</f>
        <v>195396</v>
      </c>
      <c r="C19" s="256">
        <f t="shared" si="3"/>
        <v>46094</v>
      </c>
      <c r="D19" s="256">
        <f>ROUND('2024 izejas dati'!H15*'2024 izejas dati II'!$B$17,0)</f>
        <v>18430</v>
      </c>
      <c r="E19" s="256">
        <f>ROUND('2024 izejas dati'!E15*'2024 izejas dati II'!$C$9,0)</f>
        <v>13235</v>
      </c>
      <c r="F19" s="256">
        <f t="shared" si="0"/>
        <v>54945</v>
      </c>
      <c r="G19" s="256">
        <f t="shared" si="1"/>
        <v>4279</v>
      </c>
      <c r="H19" s="256">
        <f t="shared" si="2"/>
        <v>6819</v>
      </c>
      <c r="I19" s="257">
        <f t="shared" si="4"/>
        <v>339198</v>
      </c>
      <c r="J19" s="256">
        <v>70792</v>
      </c>
      <c r="K19" s="258">
        <f t="shared" si="5"/>
        <v>268406</v>
      </c>
    </row>
    <row r="20" spans="1:11" x14ac:dyDescent="0.35">
      <c r="A20" s="16" t="s">
        <v>159</v>
      </c>
      <c r="B20" s="256">
        <f>ROUND('2024 izejas dati'!H16*'2024 izejas dati II'!$C$5,0)</f>
        <v>24975</v>
      </c>
      <c r="C20" s="256">
        <f t="shared" si="3"/>
        <v>5892</v>
      </c>
      <c r="D20" s="256">
        <f>ROUND('2024 izejas dati'!H16*'2024 izejas dati II'!$B$17,0)</f>
        <v>2356</v>
      </c>
      <c r="E20" s="256">
        <f>ROUND('2024 izejas dati'!E16*'2024 izejas dati II'!$C$9,0)</f>
        <v>2419</v>
      </c>
      <c r="F20" s="256">
        <f t="shared" si="0"/>
        <v>7023</v>
      </c>
      <c r="G20" s="256">
        <f t="shared" si="1"/>
        <v>547</v>
      </c>
      <c r="H20" s="256">
        <f t="shared" si="2"/>
        <v>872</v>
      </c>
      <c r="I20" s="257">
        <f t="shared" si="4"/>
        <v>44084</v>
      </c>
      <c r="J20" s="256">
        <v>58048</v>
      </c>
      <c r="K20" s="258">
        <f t="shared" si="5"/>
        <v>-13964</v>
      </c>
    </row>
    <row r="21" spans="1:11" x14ac:dyDescent="0.35">
      <c r="A21" s="16" t="s">
        <v>151</v>
      </c>
      <c r="B21" s="256">
        <f>ROUND('2024 izejas dati'!H17*'2024 izejas dati II'!$C$5,0)</f>
        <v>48482</v>
      </c>
      <c r="C21" s="256">
        <f t="shared" si="3"/>
        <v>11437</v>
      </c>
      <c r="D21" s="256">
        <f>ROUND('2024 izejas dati'!H17*'2024 izejas dati II'!$B$17,0)</f>
        <v>4573</v>
      </c>
      <c r="E21" s="256">
        <f>ROUND('2024 izejas dati'!E17*'2024 izejas dati II'!$C$9,0)</f>
        <v>3512</v>
      </c>
      <c r="F21" s="256">
        <f t="shared" si="0"/>
        <v>13633</v>
      </c>
      <c r="G21" s="256">
        <f t="shared" si="1"/>
        <v>1062</v>
      </c>
      <c r="H21" s="256">
        <f t="shared" si="2"/>
        <v>1692</v>
      </c>
      <c r="I21" s="257">
        <f t="shared" si="4"/>
        <v>84391</v>
      </c>
      <c r="J21" s="256">
        <v>40543</v>
      </c>
      <c r="K21" s="258">
        <f t="shared" si="5"/>
        <v>43848</v>
      </c>
    </row>
    <row r="22" spans="1:11" x14ac:dyDescent="0.35">
      <c r="A22" s="16" t="s">
        <v>162</v>
      </c>
      <c r="B22" s="256">
        <f>ROUND('2024 izejas dati'!H18*'2024 izejas dati II'!$C$5,0)</f>
        <v>318805</v>
      </c>
      <c r="C22" s="256">
        <f t="shared" si="3"/>
        <v>75206</v>
      </c>
      <c r="D22" s="256">
        <f>ROUND('2024 izejas dati'!H18*'2024 izejas dati II'!$B$17,0)</f>
        <v>30069</v>
      </c>
      <c r="E22" s="256">
        <f>ROUND('2024 izejas dati'!E18*'2024 izejas dati II'!$C$9,0)</f>
        <v>22617</v>
      </c>
      <c r="F22" s="256">
        <f t="shared" si="0"/>
        <v>89648</v>
      </c>
      <c r="G22" s="256">
        <f t="shared" si="1"/>
        <v>6982</v>
      </c>
      <c r="H22" s="256">
        <f t="shared" si="2"/>
        <v>11126</v>
      </c>
      <c r="I22" s="257">
        <f t="shared" si="4"/>
        <v>554453</v>
      </c>
      <c r="J22" s="256">
        <v>68602</v>
      </c>
      <c r="K22" s="258">
        <f t="shared" si="5"/>
        <v>485851</v>
      </c>
    </row>
    <row r="23" spans="1:11" x14ac:dyDescent="0.35">
      <c r="A23" s="16" t="s">
        <v>155</v>
      </c>
      <c r="B23" s="256">
        <f>ROUND('2024 izejas dati'!H19*'2024 izejas dati II'!$C$5,0)</f>
        <v>98433</v>
      </c>
      <c r="C23" s="256">
        <f t="shared" si="3"/>
        <v>23220</v>
      </c>
      <c r="D23" s="256">
        <f>ROUND('2024 izejas dati'!H19*'2024 izejas dati II'!$B$17,0)</f>
        <v>9284</v>
      </c>
      <c r="E23" s="256">
        <f>ROUND('2024 izejas dati'!E19*'2024 izejas dati II'!$C$9,0)</f>
        <v>6491</v>
      </c>
      <c r="F23" s="256">
        <f t="shared" si="0"/>
        <v>27679</v>
      </c>
      <c r="G23" s="256">
        <f t="shared" si="1"/>
        <v>2156</v>
      </c>
      <c r="H23" s="256">
        <f t="shared" si="2"/>
        <v>3435</v>
      </c>
      <c r="I23" s="257">
        <f t="shared" si="4"/>
        <v>170698</v>
      </c>
      <c r="J23" s="256">
        <v>73622</v>
      </c>
      <c r="K23" s="258">
        <f t="shared" si="5"/>
        <v>97076</v>
      </c>
    </row>
    <row r="24" spans="1:11" x14ac:dyDescent="0.35">
      <c r="A24" s="16" t="s">
        <v>142</v>
      </c>
      <c r="B24" s="256">
        <f>ROUND('2024 izejas dati'!H20*'2024 izejas dati II'!$C$5,0)</f>
        <v>146915</v>
      </c>
      <c r="C24" s="256">
        <f t="shared" si="3"/>
        <v>34657</v>
      </c>
      <c r="D24" s="256">
        <f>ROUND('2024 izejas dati'!H20*'2024 izejas dati II'!$B$17,0)</f>
        <v>13857</v>
      </c>
      <c r="E24" s="256">
        <f>ROUND('2024 izejas dati'!E20*'2024 izejas dati II'!$C$9,0)</f>
        <v>9438</v>
      </c>
      <c r="F24" s="256">
        <f t="shared" si="0"/>
        <v>41312</v>
      </c>
      <c r="G24" s="256">
        <f t="shared" si="1"/>
        <v>3217</v>
      </c>
      <c r="H24" s="256">
        <f t="shared" si="2"/>
        <v>5127</v>
      </c>
      <c r="I24" s="257">
        <f t="shared" si="4"/>
        <v>254523</v>
      </c>
      <c r="J24" s="256">
        <v>54316</v>
      </c>
      <c r="K24" s="258">
        <f t="shared" si="5"/>
        <v>200207</v>
      </c>
    </row>
    <row r="25" spans="1:11" x14ac:dyDescent="0.35">
      <c r="A25" s="16" t="s">
        <v>154</v>
      </c>
      <c r="B25" s="256">
        <f>ROUND('2024 izejas dati'!H21*'2024 izejas dati II'!$C$5,0)</f>
        <v>98433</v>
      </c>
      <c r="C25" s="256">
        <f t="shared" si="3"/>
        <v>23220</v>
      </c>
      <c r="D25" s="256">
        <f>ROUND('2024 izejas dati'!H21*'2024 izejas dati II'!$B$17,0)</f>
        <v>9284</v>
      </c>
      <c r="E25" s="256">
        <f>ROUND('2024 izejas dati'!E21*'2024 izejas dati II'!$C$9,0)</f>
        <v>7327</v>
      </c>
      <c r="F25" s="256">
        <f t="shared" si="0"/>
        <v>27679</v>
      </c>
      <c r="G25" s="256">
        <f t="shared" si="1"/>
        <v>2156</v>
      </c>
      <c r="H25" s="256">
        <f t="shared" si="2"/>
        <v>3435</v>
      </c>
      <c r="I25" s="257">
        <f t="shared" si="4"/>
        <v>171534</v>
      </c>
      <c r="J25" s="256">
        <v>37711</v>
      </c>
      <c r="K25" s="258">
        <f t="shared" si="5"/>
        <v>133823</v>
      </c>
    </row>
    <row r="26" spans="1:11" x14ac:dyDescent="0.35">
      <c r="A26" s="16" t="s">
        <v>148</v>
      </c>
      <c r="B26" s="256">
        <f>ROUND('2024 izejas dati'!H22*'2024 izejas dati II'!$C$5,0)</f>
        <v>24975</v>
      </c>
      <c r="C26" s="256">
        <f t="shared" si="3"/>
        <v>5892</v>
      </c>
      <c r="D26" s="256">
        <f>ROUND('2024 izejas dati'!H22*'2024 izejas dati II'!$B$17,0)</f>
        <v>2356</v>
      </c>
      <c r="E26" s="256">
        <f>ROUND('2024 izejas dati'!E22*'2024 izejas dati II'!$C$9,0)</f>
        <v>1588</v>
      </c>
      <c r="F26" s="256">
        <f t="shared" si="0"/>
        <v>7023</v>
      </c>
      <c r="G26" s="256">
        <f t="shared" si="1"/>
        <v>547</v>
      </c>
      <c r="H26" s="256">
        <f t="shared" si="2"/>
        <v>872</v>
      </c>
      <c r="I26" s="257">
        <f t="shared" si="4"/>
        <v>43253</v>
      </c>
      <c r="J26" s="256">
        <v>17762</v>
      </c>
      <c r="K26" s="258">
        <f t="shared" si="5"/>
        <v>25491</v>
      </c>
    </row>
    <row r="27" spans="1:11" x14ac:dyDescent="0.35">
      <c r="A27" s="16" t="s">
        <v>145</v>
      </c>
      <c r="B27" s="256">
        <f>ROUND('2024 izejas dati'!H23*'2024 izejas dati II'!$C$5,0)</f>
        <v>24975</v>
      </c>
      <c r="C27" s="256">
        <f t="shared" si="3"/>
        <v>5892</v>
      </c>
      <c r="D27" s="256">
        <f>ROUND('2024 izejas dati'!H23*'2024 izejas dati II'!$B$17,0)</f>
        <v>2356</v>
      </c>
      <c r="E27" s="256">
        <f>ROUND('2024 izejas dati'!E23*'2024 izejas dati II'!$C$9,0)</f>
        <v>2340</v>
      </c>
      <c r="F27" s="256">
        <f t="shared" si="0"/>
        <v>7023</v>
      </c>
      <c r="G27" s="256">
        <f t="shared" si="1"/>
        <v>547</v>
      </c>
      <c r="H27" s="256">
        <f t="shared" si="2"/>
        <v>872</v>
      </c>
      <c r="I27" s="257">
        <f t="shared" si="4"/>
        <v>44005</v>
      </c>
      <c r="J27" s="256">
        <v>62939</v>
      </c>
      <c r="K27" s="258">
        <f t="shared" si="5"/>
        <v>-18934</v>
      </c>
    </row>
    <row r="28" spans="1:11" x14ac:dyDescent="0.35">
      <c r="A28" s="16" t="s">
        <v>176</v>
      </c>
      <c r="B28" s="256">
        <f>ROUND('2024 izejas dati'!H24*'2024 izejas dati II'!$C$5,0)</f>
        <v>48482</v>
      </c>
      <c r="C28" s="256">
        <f t="shared" si="3"/>
        <v>11437</v>
      </c>
      <c r="D28" s="256">
        <f>ROUND('2024 izejas dati'!H24*'2024 izejas dati II'!$B$17,0)</f>
        <v>4573</v>
      </c>
      <c r="E28" s="256">
        <f>ROUND('2024 izejas dati'!E24*'2024 izejas dati II'!$C$9,0)</f>
        <v>4063</v>
      </c>
      <c r="F28" s="256">
        <f t="shared" si="0"/>
        <v>13633</v>
      </c>
      <c r="G28" s="256">
        <f t="shared" si="1"/>
        <v>1062</v>
      </c>
      <c r="H28" s="256">
        <f t="shared" si="2"/>
        <v>1692</v>
      </c>
      <c r="I28" s="257">
        <f t="shared" si="4"/>
        <v>84942</v>
      </c>
      <c r="J28" s="256">
        <v>0</v>
      </c>
      <c r="K28" s="258">
        <f t="shared" si="5"/>
        <v>84942</v>
      </c>
    </row>
    <row r="29" spans="1:11" x14ac:dyDescent="0.35">
      <c r="A29" s="16" t="s">
        <v>177</v>
      </c>
      <c r="B29" s="256">
        <f>ROUND('2024 izejas dati'!H25*'2024 izejas dati II'!$C$5,0)</f>
        <v>24975</v>
      </c>
      <c r="C29" s="256">
        <f t="shared" si="3"/>
        <v>5892</v>
      </c>
      <c r="D29" s="256">
        <f>ROUND('2024 izejas dati'!H25*'2024 izejas dati II'!$B$17,0)</f>
        <v>2356</v>
      </c>
      <c r="E29" s="256">
        <f>ROUND('2024 izejas dati'!E25*'2024 izejas dati II'!$C$9,0)</f>
        <v>878</v>
      </c>
      <c r="F29" s="256">
        <f t="shared" si="0"/>
        <v>7023</v>
      </c>
      <c r="G29" s="256">
        <f t="shared" si="1"/>
        <v>547</v>
      </c>
      <c r="H29" s="256">
        <f t="shared" si="2"/>
        <v>872</v>
      </c>
      <c r="I29" s="257">
        <f t="shared" si="4"/>
        <v>42543</v>
      </c>
      <c r="J29" s="256">
        <v>0</v>
      </c>
      <c r="K29" s="258">
        <f t="shared" si="5"/>
        <v>42543</v>
      </c>
    </row>
    <row r="30" spans="1:11" x14ac:dyDescent="0.35">
      <c r="A30" s="16" t="s">
        <v>165</v>
      </c>
      <c r="B30" s="256">
        <v>0</v>
      </c>
      <c r="C30" s="256">
        <v>0</v>
      </c>
      <c r="D30" s="256">
        <v>0</v>
      </c>
      <c r="E30" s="256">
        <v>0</v>
      </c>
      <c r="F30" s="256">
        <v>0</v>
      </c>
      <c r="G30" s="256">
        <v>0</v>
      </c>
      <c r="H30" s="256">
        <v>0</v>
      </c>
      <c r="I30" s="257">
        <f t="shared" si="4"/>
        <v>0</v>
      </c>
      <c r="J30" s="256">
        <v>28574</v>
      </c>
      <c r="K30" s="258">
        <f t="shared" si="5"/>
        <v>-28574</v>
      </c>
    </row>
    <row r="31" spans="1:11" x14ac:dyDescent="0.35">
      <c r="A31" s="19" t="s">
        <v>166</v>
      </c>
      <c r="B31" s="256">
        <v>30597</v>
      </c>
      <c r="C31" s="256">
        <v>7217</v>
      </c>
      <c r="D31" s="256">
        <v>701</v>
      </c>
      <c r="E31" s="256">
        <v>1605</v>
      </c>
      <c r="F31" s="256">
        <v>5997</v>
      </c>
      <c r="G31" s="256">
        <v>803</v>
      </c>
      <c r="H31" s="256">
        <v>610</v>
      </c>
      <c r="I31" s="257">
        <f t="shared" si="4"/>
        <v>47530</v>
      </c>
      <c r="J31" s="256">
        <v>47530</v>
      </c>
      <c r="K31" s="258">
        <f t="shared" si="5"/>
        <v>0</v>
      </c>
    </row>
    <row r="32" spans="1:11" x14ac:dyDescent="0.35">
      <c r="A32" s="19" t="s">
        <v>167</v>
      </c>
      <c r="B32" s="256">
        <v>6806</v>
      </c>
      <c r="C32" s="256">
        <v>1605</v>
      </c>
      <c r="D32" s="256">
        <v>156</v>
      </c>
      <c r="E32" s="256">
        <v>357</v>
      </c>
      <c r="F32" s="256">
        <v>1334</v>
      </c>
      <c r="G32" s="256">
        <v>179</v>
      </c>
      <c r="H32" s="256">
        <v>136</v>
      </c>
      <c r="I32" s="257">
        <f t="shared" si="4"/>
        <v>10573</v>
      </c>
      <c r="J32" s="256">
        <v>10573</v>
      </c>
      <c r="K32" s="258">
        <f t="shared" si="5"/>
        <v>0</v>
      </c>
    </row>
    <row r="33" spans="1:11" x14ac:dyDescent="0.35">
      <c r="A33" s="20" t="s">
        <v>168</v>
      </c>
      <c r="B33" s="256">
        <v>24191</v>
      </c>
      <c r="C33" s="256">
        <v>5706</v>
      </c>
      <c r="D33" s="256">
        <v>554</v>
      </c>
      <c r="E33" s="256">
        <v>1269</v>
      </c>
      <c r="F33" s="256">
        <v>4742</v>
      </c>
      <c r="G33" s="256">
        <v>635</v>
      </c>
      <c r="H33" s="256">
        <v>482</v>
      </c>
      <c r="I33" s="257">
        <f t="shared" si="4"/>
        <v>37579</v>
      </c>
      <c r="J33" s="256">
        <v>37579</v>
      </c>
      <c r="K33" s="258">
        <f t="shared" si="5"/>
        <v>0</v>
      </c>
    </row>
    <row r="34" spans="1:11" x14ac:dyDescent="0.35">
      <c r="A34" s="20" t="s">
        <v>169</v>
      </c>
      <c r="B34" s="256">
        <v>15041</v>
      </c>
      <c r="C34" s="256">
        <v>3548</v>
      </c>
      <c r="D34" s="256">
        <v>345</v>
      </c>
      <c r="E34" s="256">
        <v>789</v>
      </c>
      <c r="F34" s="256">
        <v>2948</v>
      </c>
      <c r="G34" s="256">
        <v>395</v>
      </c>
      <c r="H34" s="256">
        <v>300</v>
      </c>
      <c r="I34" s="257">
        <f t="shared" si="4"/>
        <v>23366</v>
      </c>
      <c r="J34" s="256">
        <v>23366</v>
      </c>
      <c r="K34" s="258">
        <f t="shared" si="5"/>
        <v>0</v>
      </c>
    </row>
    <row r="35" spans="1:11" x14ac:dyDescent="0.35">
      <c r="A35" s="19" t="s">
        <v>170</v>
      </c>
      <c r="B35" s="256">
        <v>17157</v>
      </c>
      <c r="C35" s="256">
        <v>4047</v>
      </c>
      <c r="D35" s="256">
        <v>393</v>
      </c>
      <c r="E35" s="256">
        <v>900</v>
      </c>
      <c r="F35" s="256">
        <v>3363</v>
      </c>
      <c r="G35" s="256">
        <v>450</v>
      </c>
      <c r="H35" s="256">
        <v>342</v>
      </c>
      <c r="I35" s="257">
        <f t="shared" si="4"/>
        <v>26652</v>
      </c>
      <c r="J35" s="256">
        <v>26652</v>
      </c>
      <c r="K35" s="258">
        <f t="shared" si="5"/>
        <v>0</v>
      </c>
    </row>
    <row r="36" spans="1:11" x14ac:dyDescent="0.35">
      <c r="A36" s="21" t="s">
        <v>46</v>
      </c>
      <c r="B36" s="257">
        <f>SUM(B8:B35)</f>
        <v>7603777</v>
      </c>
      <c r="C36" s="257">
        <f t="shared" ref="C36:H36" si="6">SUM(C8:C35)</f>
        <v>1793730</v>
      </c>
      <c r="D36" s="257">
        <f t="shared" si="6"/>
        <v>644279</v>
      </c>
      <c r="E36" s="257">
        <f t="shared" si="6"/>
        <v>481929</v>
      </c>
      <c r="F36" s="257">
        <f t="shared" si="6"/>
        <v>2130188</v>
      </c>
      <c r="G36" s="257">
        <f t="shared" si="6"/>
        <v>166931</v>
      </c>
      <c r="H36" s="257">
        <f t="shared" si="6"/>
        <v>263970</v>
      </c>
      <c r="I36" s="257">
        <f>SUM(I8:I35)</f>
        <v>13084804</v>
      </c>
      <c r="J36" s="256">
        <f>SUM(J8:J35)</f>
        <v>7510194</v>
      </c>
      <c r="K36" s="309">
        <f>SUM(K8:K35)</f>
        <v>5574610</v>
      </c>
    </row>
    <row r="39" spans="1:11" x14ac:dyDescent="0.35">
      <c r="A39" t="s">
        <v>189</v>
      </c>
    </row>
    <row r="40" spans="1:11" ht="15.5" thickBot="1" x14ac:dyDescent="0.4">
      <c r="A40" s="298" t="s">
        <v>190</v>
      </c>
    </row>
    <row r="41" spans="1:11" x14ac:dyDescent="0.35">
      <c r="A41" s="300" t="s">
        <v>191</v>
      </c>
      <c r="B41" s="312" t="s">
        <v>192</v>
      </c>
      <c r="C41" s="313"/>
      <c r="D41" s="313"/>
      <c r="E41" s="313"/>
    </row>
    <row r="42" spans="1:11" ht="58.5" customHeight="1" x14ac:dyDescent="0.35">
      <c r="A42" s="315" t="s">
        <v>193</v>
      </c>
      <c r="B42" s="311" t="s">
        <v>194</v>
      </c>
      <c r="C42" s="311"/>
      <c r="D42" s="311"/>
      <c r="E42" s="311"/>
    </row>
    <row r="43" spans="1:11" ht="69.75" customHeight="1" x14ac:dyDescent="0.35">
      <c r="A43" s="315"/>
      <c r="B43" s="311" t="s">
        <v>195</v>
      </c>
      <c r="C43" s="311"/>
      <c r="D43" s="311"/>
      <c r="E43" s="311"/>
    </row>
    <row r="44" spans="1:11" ht="58.5" customHeight="1" x14ac:dyDescent="0.35">
      <c r="A44" s="315"/>
      <c r="B44" s="311" t="s">
        <v>196</v>
      </c>
      <c r="C44" s="311"/>
      <c r="D44" s="311"/>
      <c r="E44" s="311"/>
    </row>
    <row r="45" spans="1:11" ht="67.5" customHeight="1" x14ac:dyDescent="0.35">
      <c r="A45" s="315"/>
      <c r="B45" s="311" t="s">
        <v>197</v>
      </c>
      <c r="C45" s="311"/>
      <c r="D45" s="311"/>
      <c r="E45" s="311"/>
    </row>
    <row r="46" spans="1:11" ht="117" customHeight="1" x14ac:dyDescent="0.35">
      <c r="A46" s="315"/>
      <c r="B46" s="311" t="s">
        <v>198</v>
      </c>
      <c r="C46" s="311"/>
      <c r="D46" s="311"/>
      <c r="E46" s="311"/>
    </row>
    <row r="47" spans="1:11" ht="120.75" customHeight="1" x14ac:dyDescent="0.35">
      <c r="A47" s="315"/>
      <c r="B47" s="311" t="s">
        <v>199</v>
      </c>
      <c r="C47" s="311"/>
      <c r="D47" s="311"/>
      <c r="E47" s="311"/>
    </row>
    <row r="48" spans="1:11" ht="56" x14ac:dyDescent="0.35">
      <c r="A48" s="301" t="s">
        <v>201</v>
      </c>
      <c r="B48" s="311"/>
      <c r="C48" s="311"/>
      <c r="D48" s="311"/>
      <c r="E48" s="311"/>
    </row>
    <row r="49" spans="1:5" ht="132" customHeight="1" x14ac:dyDescent="0.35">
      <c r="A49" s="301" t="s">
        <v>202</v>
      </c>
      <c r="B49" s="311" t="s">
        <v>200</v>
      </c>
      <c r="C49" s="311"/>
      <c r="D49" s="311"/>
      <c r="E49" s="311"/>
    </row>
    <row r="50" spans="1:5" x14ac:dyDescent="0.35">
      <c r="A50" s="299"/>
    </row>
  </sheetData>
  <autoFilter ref="A7:J7" xr:uid="{D4C6B7A5-B4F8-40E1-9A88-D599B4186F97}"/>
  <mergeCells count="11">
    <mergeCell ref="B48:E48"/>
    <mergeCell ref="B49:E49"/>
    <mergeCell ref="B41:E41"/>
    <mergeCell ref="A4:K4"/>
    <mergeCell ref="A42:A47"/>
    <mergeCell ref="B42:E42"/>
    <mergeCell ref="B43:E43"/>
    <mergeCell ref="B44:E44"/>
    <mergeCell ref="B45:E45"/>
    <mergeCell ref="B46:E46"/>
    <mergeCell ref="B47:E47"/>
  </mergeCells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DF33-6CDD-4553-A5E3-45AC07941EC5}">
  <dimension ref="A1:H41"/>
  <sheetViews>
    <sheetView zoomScaleNormal="100" workbookViewId="0">
      <selection activeCell="N20" sqref="N20"/>
    </sheetView>
  </sheetViews>
  <sheetFormatPr defaultColWidth="9.1796875" defaultRowHeight="15.5" x14ac:dyDescent="0.35"/>
  <cols>
    <col min="1" max="1" width="7.54296875" style="246" customWidth="1"/>
    <col min="2" max="2" width="48.54296875" style="246" customWidth="1"/>
    <col min="3" max="8" width="15.453125" style="246" customWidth="1"/>
    <col min="9" max="16384" width="9.1796875" style="246"/>
  </cols>
  <sheetData>
    <row r="1" spans="1:8" x14ac:dyDescent="0.35">
      <c r="H1" s="246" t="s">
        <v>209</v>
      </c>
    </row>
    <row r="2" spans="1:8" x14ac:dyDescent="0.35">
      <c r="A2" s="244" t="s">
        <v>175</v>
      </c>
      <c r="B2" s="244"/>
      <c r="C2" s="244"/>
      <c r="D2" s="244"/>
    </row>
    <row r="3" spans="1:8" ht="46.5" x14ac:dyDescent="0.35">
      <c r="A3" s="253" t="s">
        <v>140</v>
      </c>
      <c r="B3" s="253" t="s">
        <v>141</v>
      </c>
      <c r="C3" s="254" t="s">
        <v>178</v>
      </c>
      <c r="D3" s="254" t="s">
        <v>179</v>
      </c>
      <c r="E3" s="255" t="s">
        <v>171</v>
      </c>
      <c r="F3" s="255" t="s">
        <v>172</v>
      </c>
      <c r="G3" s="255" t="s">
        <v>173</v>
      </c>
      <c r="H3" s="255" t="s">
        <v>174</v>
      </c>
    </row>
    <row r="4" spans="1:8" x14ac:dyDescent="0.35">
      <c r="A4" s="252">
        <v>1</v>
      </c>
      <c r="B4" s="247" t="s">
        <v>152</v>
      </c>
      <c r="C4" s="250">
        <v>11212</v>
      </c>
      <c r="D4" s="250">
        <v>9467</v>
      </c>
      <c r="E4" s="249">
        <f t="shared" ref="E4:E17" si="0">SUM(C4:D4)</f>
        <v>20679</v>
      </c>
      <c r="F4" s="249">
        <f t="shared" ref="F4:F17" si="1">ROUND(E4/365,0)</f>
        <v>57</v>
      </c>
      <c r="G4" s="249">
        <v>6</v>
      </c>
      <c r="H4" s="249">
        <f t="shared" ref="H4:H17" si="2">ROUND(F4/G4,2)</f>
        <v>9.5</v>
      </c>
    </row>
    <row r="5" spans="1:8" x14ac:dyDescent="0.35">
      <c r="A5" s="252">
        <v>2</v>
      </c>
      <c r="B5" s="247" t="s">
        <v>153</v>
      </c>
      <c r="C5" s="250">
        <v>6313</v>
      </c>
      <c r="D5" s="250">
        <v>5896</v>
      </c>
      <c r="E5" s="249">
        <f t="shared" si="0"/>
        <v>12209</v>
      </c>
      <c r="F5" s="249">
        <f t="shared" si="1"/>
        <v>33</v>
      </c>
      <c r="G5" s="249">
        <v>6</v>
      </c>
      <c r="H5" s="249">
        <f t="shared" si="2"/>
        <v>5.5</v>
      </c>
    </row>
    <row r="6" spans="1:8" x14ac:dyDescent="0.35">
      <c r="A6" s="252">
        <v>3</v>
      </c>
      <c r="B6" s="247" t="s">
        <v>150</v>
      </c>
      <c r="C6" s="250">
        <v>8045</v>
      </c>
      <c r="D6" s="250">
        <v>16970</v>
      </c>
      <c r="E6" s="249">
        <f t="shared" si="0"/>
        <v>25015</v>
      </c>
      <c r="F6" s="249">
        <f t="shared" si="1"/>
        <v>69</v>
      </c>
      <c r="G6" s="249">
        <v>6</v>
      </c>
      <c r="H6" s="249">
        <f>ROUND(F6/G6,2)</f>
        <v>11.5</v>
      </c>
    </row>
    <row r="7" spans="1:8" x14ac:dyDescent="0.35">
      <c r="A7" s="252">
        <v>4</v>
      </c>
      <c r="B7" s="247" t="s">
        <v>203</v>
      </c>
      <c r="C7" s="251"/>
      <c r="D7" s="251"/>
      <c r="E7" s="249">
        <f>2*2235</f>
        <v>4470</v>
      </c>
      <c r="F7" s="249">
        <f t="shared" si="1"/>
        <v>12</v>
      </c>
      <c r="G7" s="249">
        <v>6</v>
      </c>
      <c r="H7" s="249">
        <f t="shared" si="2"/>
        <v>2</v>
      </c>
    </row>
    <row r="8" spans="1:8" x14ac:dyDescent="0.35">
      <c r="A8" s="252">
        <v>5</v>
      </c>
      <c r="B8" s="247" t="s">
        <v>147</v>
      </c>
      <c r="C8" s="250">
        <v>2588</v>
      </c>
      <c r="D8" s="250">
        <v>5618</v>
      </c>
      <c r="E8" s="249">
        <f t="shared" si="0"/>
        <v>8206</v>
      </c>
      <c r="F8" s="249">
        <f t="shared" si="1"/>
        <v>22</v>
      </c>
      <c r="G8" s="249">
        <v>6</v>
      </c>
      <c r="H8" s="249">
        <f t="shared" si="2"/>
        <v>3.67</v>
      </c>
    </row>
    <row r="9" spans="1:8" x14ac:dyDescent="0.35">
      <c r="A9" s="252">
        <v>6</v>
      </c>
      <c r="B9" s="247" t="s">
        <v>146</v>
      </c>
      <c r="C9" s="251">
        <v>654</v>
      </c>
      <c r="D9" s="250">
        <v>2234</v>
      </c>
      <c r="E9" s="249">
        <f t="shared" si="0"/>
        <v>2888</v>
      </c>
      <c r="F9" s="249">
        <f t="shared" si="1"/>
        <v>8</v>
      </c>
      <c r="G9" s="249">
        <v>6</v>
      </c>
      <c r="H9" s="249">
        <f t="shared" si="2"/>
        <v>1.33</v>
      </c>
    </row>
    <row r="10" spans="1:8" x14ac:dyDescent="0.35">
      <c r="A10" s="252">
        <v>7</v>
      </c>
      <c r="B10" s="247" t="s">
        <v>160</v>
      </c>
      <c r="C10" s="251">
        <v>886</v>
      </c>
      <c r="D10" s="250">
        <v>1726</v>
      </c>
      <c r="E10" s="249">
        <f t="shared" si="0"/>
        <v>2612</v>
      </c>
      <c r="F10" s="249">
        <f t="shared" si="1"/>
        <v>7</v>
      </c>
      <c r="G10" s="249">
        <v>6</v>
      </c>
      <c r="H10" s="249">
        <f t="shared" si="2"/>
        <v>1.17</v>
      </c>
    </row>
    <row r="11" spans="1:8" x14ac:dyDescent="0.35">
      <c r="A11" s="252">
        <v>8</v>
      </c>
      <c r="B11" s="247" t="s">
        <v>158</v>
      </c>
      <c r="C11" s="251">
        <v>385</v>
      </c>
      <c r="D11" s="250">
        <v>1495</v>
      </c>
      <c r="E11" s="249">
        <f t="shared" si="0"/>
        <v>1880</v>
      </c>
      <c r="F11" s="249">
        <f t="shared" si="1"/>
        <v>5</v>
      </c>
      <c r="G11" s="249">
        <v>6</v>
      </c>
      <c r="H11" s="249">
        <f t="shared" si="2"/>
        <v>0.83</v>
      </c>
    </row>
    <row r="12" spans="1:8" x14ac:dyDescent="0.35">
      <c r="A12" s="252">
        <v>9</v>
      </c>
      <c r="B12" s="247" t="s">
        <v>161</v>
      </c>
      <c r="C12" s="250">
        <v>2737</v>
      </c>
      <c r="D12" s="250">
        <v>2464</v>
      </c>
      <c r="E12" s="249">
        <f t="shared" si="0"/>
        <v>5201</v>
      </c>
      <c r="F12" s="249">
        <f t="shared" si="1"/>
        <v>14</v>
      </c>
      <c r="G12" s="249">
        <v>6</v>
      </c>
      <c r="H12" s="249">
        <f t="shared" si="2"/>
        <v>2.33</v>
      </c>
    </row>
    <row r="13" spans="1:8" x14ac:dyDescent="0.35">
      <c r="A13" s="252">
        <v>10</v>
      </c>
      <c r="B13" s="247" t="s">
        <v>149</v>
      </c>
      <c r="C13" s="251">
        <v>307</v>
      </c>
      <c r="D13" s="251">
        <v>860</v>
      </c>
      <c r="E13" s="249">
        <f t="shared" si="0"/>
        <v>1167</v>
      </c>
      <c r="F13" s="249">
        <f t="shared" si="1"/>
        <v>3</v>
      </c>
      <c r="G13" s="249">
        <v>6</v>
      </c>
      <c r="H13" s="249">
        <f t="shared" si="2"/>
        <v>0.5</v>
      </c>
    </row>
    <row r="14" spans="1:8" x14ac:dyDescent="0.35">
      <c r="A14" s="252">
        <v>11</v>
      </c>
      <c r="B14" s="247" t="s">
        <v>157</v>
      </c>
      <c r="C14" s="251">
        <v>264</v>
      </c>
      <c r="D14" s="250">
        <v>1726</v>
      </c>
      <c r="E14" s="249">
        <f t="shared" si="0"/>
        <v>1990</v>
      </c>
      <c r="F14" s="249">
        <f t="shared" si="1"/>
        <v>5</v>
      </c>
      <c r="G14" s="249">
        <v>6</v>
      </c>
      <c r="H14" s="249">
        <f t="shared" si="2"/>
        <v>0.83</v>
      </c>
    </row>
    <row r="15" spans="1:8" x14ac:dyDescent="0.35">
      <c r="A15" s="252">
        <v>12</v>
      </c>
      <c r="B15" s="247" t="s">
        <v>156</v>
      </c>
      <c r="C15" s="251">
        <v>984</v>
      </c>
      <c r="D15" s="250">
        <v>1850</v>
      </c>
      <c r="E15" s="249">
        <f t="shared" si="0"/>
        <v>2834</v>
      </c>
      <c r="F15" s="249">
        <f t="shared" si="1"/>
        <v>8</v>
      </c>
      <c r="G15" s="249">
        <v>6</v>
      </c>
      <c r="H15" s="249">
        <f t="shared" si="2"/>
        <v>1.33</v>
      </c>
    </row>
    <row r="16" spans="1:8" x14ac:dyDescent="0.35">
      <c r="A16" s="252">
        <v>13</v>
      </c>
      <c r="B16" s="247" t="s">
        <v>159</v>
      </c>
      <c r="C16" s="251">
        <v>33</v>
      </c>
      <c r="D16" s="251">
        <v>485</v>
      </c>
      <c r="E16" s="249">
        <f t="shared" si="0"/>
        <v>518</v>
      </c>
      <c r="F16" s="249">
        <f t="shared" si="1"/>
        <v>1</v>
      </c>
      <c r="G16" s="249">
        <v>6</v>
      </c>
      <c r="H16" s="249">
        <f t="shared" si="2"/>
        <v>0.17</v>
      </c>
    </row>
    <row r="17" spans="1:8" x14ac:dyDescent="0.35">
      <c r="A17" s="252">
        <v>14</v>
      </c>
      <c r="B17" s="247" t="s">
        <v>151</v>
      </c>
      <c r="C17" s="251">
        <v>302</v>
      </c>
      <c r="D17" s="251">
        <v>450</v>
      </c>
      <c r="E17" s="249">
        <f t="shared" si="0"/>
        <v>752</v>
      </c>
      <c r="F17" s="249">
        <f t="shared" si="1"/>
        <v>2</v>
      </c>
      <c r="G17" s="249">
        <v>6</v>
      </c>
      <c r="H17" s="249">
        <f t="shared" si="2"/>
        <v>0.33</v>
      </c>
    </row>
    <row r="18" spans="1:8" x14ac:dyDescent="0.35">
      <c r="A18" s="252">
        <v>15</v>
      </c>
      <c r="B18" s="247" t="s">
        <v>162</v>
      </c>
      <c r="C18" s="250">
        <v>3042</v>
      </c>
      <c r="D18" s="250">
        <v>1801</v>
      </c>
      <c r="E18" s="249">
        <f t="shared" ref="E18" si="3">SUM(C18:D18)</f>
        <v>4843</v>
      </c>
      <c r="F18" s="249">
        <f t="shared" ref="F18" si="4">ROUND(E18/365,0)</f>
        <v>13</v>
      </c>
      <c r="G18" s="249">
        <v>6</v>
      </c>
      <c r="H18" s="249">
        <f t="shared" ref="H18" si="5">ROUND(F18/G18,2)</f>
        <v>2.17</v>
      </c>
    </row>
    <row r="19" spans="1:8" x14ac:dyDescent="0.35">
      <c r="A19" s="252">
        <v>16</v>
      </c>
      <c r="B19" s="247" t="s">
        <v>155</v>
      </c>
      <c r="C19" s="251">
        <v>545</v>
      </c>
      <c r="D19" s="251">
        <v>845</v>
      </c>
      <c r="E19" s="249">
        <f>SUM(C19:D19)</f>
        <v>1390</v>
      </c>
      <c r="F19" s="249">
        <f t="shared" ref="F19:F27" si="6">ROUND(E19/365,0)</f>
        <v>4</v>
      </c>
      <c r="G19" s="249">
        <v>6</v>
      </c>
      <c r="H19" s="249">
        <f t="shared" ref="H19:H25" si="7">ROUND(F19/G19,2)</f>
        <v>0.67</v>
      </c>
    </row>
    <row r="20" spans="1:8" x14ac:dyDescent="0.35">
      <c r="A20" s="252">
        <v>17</v>
      </c>
      <c r="B20" s="247" t="s">
        <v>142</v>
      </c>
      <c r="C20" s="251">
        <v>535</v>
      </c>
      <c r="D20" s="251">
        <v>1486</v>
      </c>
      <c r="E20" s="249">
        <f>SUM(C20:D20)</f>
        <v>2021</v>
      </c>
      <c r="F20" s="249">
        <f t="shared" si="6"/>
        <v>6</v>
      </c>
      <c r="G20" s="249">
        <v>6</v>
      </c>
      <c r="H20" s="249">
        <f t="shared" si="7"/>
        <v>1</v>
      </c>
    </row>
    <row r="21" spans="1:8" x14ac:dyDescent="0.35">
      <c r="A21" s="252">
        <v>18</v>
      </c>
      <c r="B21" s="247" t="s">
        <v>154</v>
      </c>
      <c r="C21" s="251">
        <v>282</v>
      </c>
      <c r="D21" s="250">
        <v>1287</v>
      </c>
      <c r="E21" s="249">
        <f>SUM(C21:D21)</f>
        <v>1569</v>
      </c>
      <c r="F21" s="249">
        <f t="shared" si="6"/>
        <v>4</v>
      </c>
      <c r="G21" s="249">
        <v>6</v>
      </c>
      <c r="H21" s="249">
        <f t="shared" si="7"/>
        <v>0.67</v>
      </c>
    </row>
    <row r="22" spans="1:8" x14ac:dyDescent="0.35">
      <c r="A22" s="252">
        <v>19</v>
      </c>
      <c r="B22" s="247" t="s">
        <v>148</v>
      </c>
      <c r="C22" s="251">
        <v>89</v>
      </c>
      <c r="D22" s="251">
        <v>251</v>
      </c>
      <c r="E22" s="249">
        <f>SUM(C22:D22)</f>
        <v>340</v>
      </c>
      <c r="F22" s="249">
        <f t="shared" si="6"/>
        <v>1</v>
      </c>
      <c r="G22" s="249">
        <v>6</v>
      </c>
      <c r="H22" s="249">
        <f t="shared" si="7"/>
        <v>0.17</v>
      </c>
    </row>
    <row r="23" spans="1:8" x14ac:dyDescent="0.35">
      <c r="A23" s="252">
        <v>20</v>
      </c>
      <c r="B23" s="247" t="s">
        <v>145</v>
      </c>
      <c r="C23" s="251">
        <v>175</v>
      </c>
      <c r="D23" s="251">
        <v>326</v>
      </c>
      <c r="E23" s="249">
        <f>SUM(C23:D23)</f>
        <v>501</v>
      </c>
      <c r="F23" s="249">
        <f t="shared" si="6"/>
        <v>1</v>
      </c>
      <c r="G23" s="249">
        <v>6</v>
      </c>
      <c r="H23" s="249">
        <f t="shared" si="7"/>
        <v>0.17</v>
      </c>
    </row>
    <row r="24" spans="1:8" x14ac:dyDescent="0.35">
      <c r="A24" s="252">
        <v>21</v>
      </c>
      <c r="B24" s="247" t="s">
        <v>176</v>
      </c>
      <c r="C24" s="247" t="s">
        <v>144</v>
      </c>
      <c r="D24" s="247" t="s">
        <v>144</v>
      </c>
      <c r="E24" s="249">
        <v>870</v>
      </c>
      <c r="F24" s="249">
        <f t="shared" si="6"/>
        <v>2</v>
      </c>
      <c r="G24" s="249">
        <v>6</v>
      </c>
      <c r="H24" s="249">
        <f t="shared" si="7"/>
        <v>0.33</v>
      </c>
    </row>
    <row r="25" spans="1:8" x14ac:dyDescent="0.35">
      <c r="A25" s="252">
        <v>22</v>
      </c>
      <c r="B25" s="247" t="s">
        <v>177</v>
      </c>
      <c r="C25" s="247" t="s">
        <v>144</v>
      </c>
      <c r="D25" s="247" t="s">
        <v>144</v>
      </c>
      <c r="E25" s="249">
        <v>188</v>
      </c>
      <c r="F25" s="249">
        <f t="shared" si="6"/>
        <v>1</v>
      </c>
      <c r="G25" s="249">
        <v>6</v>
      </c>
      <c r="H25" s="249">
        <f t="shared" si="7"/>
        <v>0.17</v>
      </c>
    </row>
    <row r="26" spans="1:8" x14ac:dyDescent="0.35">
      <c r="A26" s="252">
        <v>23</v>
      </c>
      <c r="B26" s="247" t="s">
        <v>165</v>
      </c>
      <c r="C26" s="247">
        <v>53</v>
      </c>
      <c r="D26" s="247">
        <v>52</v>
      </c>
      <c r="E26" s="249">
        <f>SUM(C26:D26)</f>
        <v>105</v>
      </c>
      <c r="F26" s="249">
        <f t="shared" si="6"/>
        <v>0</v>
      </c>
      <c r="G26" s="249">
        <v>6</v>
      </c>
      <c r="H26" s="249">
        <f>ROUND(F26/G26,8)</f>
        <v>0</v>
      </c>
    </row>
    <row r="27" spans="1:8" x14ac:dyDescent="0.35">
      <c r="A27" s="252">
        <v>24</v>
      </c>
      <c r="B27" s="247" t="s">
        <v>166</v>
      </c>
      <c r="C27" s="247">
        <v>448</v>
      </c>
      <c r="D27" s="247">
        <v>320</v>
      </c>
      <c r="E27" s="249">
        <f>SUM(C27:D27)</f>
        <v>768</v>
      </c>
      <c r="F27" s="249">
        <f t="shared" si="6"/>
        <v>2</v>
      </c>
      <c r="G27" s="249">
        <v>6</v>
      </c>
      <c r="H27" s="249">
        <f>ROUND(F27/G27,2)</f>
        <v>0.33</v>
      </c>
    </row>
    <row r="28" spans="1:8" x14ac:dyDescent="0.35">
      <c r="A28" s="252">
        <v>25</v>
      </c>
      <c r="B28" s="247" t="s">
        <v>167</v>
      </c>
      <c r="C28" s="247" t="s">
        <v>144</v>
      </c>
      <c r="D28" s="247">
        <v>32</v>
      </c>
      <c r="E28" s="249">
        <f t="shared" ref="E28" si="8">SUM(C28:D28)</f>
        <v>32</v>
      </c>
      <c r="F28" s="249">
        <f t="shared" ref="F28" si="9">ROUND(E28/365,0)</f>
        <v>0</v>
      </c>
      <c r="G28" s="249">
        <v>6</v>
      </c>
      <c r="H28" s="249">
        <f t="shared" ref="H28" si="10">ROUND(F28/G28,2)</f>
        <v>0</v>
      </c>
    </row>
    <row r="29" spans="1:8" x14ac:dyDescent="0.35">
      <c r="A29" s="252">
        <v>26</v>
      </c>
      <c r="B29" s="247" t="s">
        <v>168</v>
      </c>
      <c r="C29" s="247">
        <v>199</v>
      </c>
      <c r="D29" s="247">
        <v>140</v>
      </c>
      <c r="E29" s="249">
        <f>SUM(C29:D29)</f>
        <v>339</v>
      </c>
      <c r="F29" s="249">
        <f>ROUND(E29/365,0)</f>
        <v>1</v>
      </c>
      <c r="G29" s="249">
        <v>6</v>
      </c>
      <c r="H29" s="249">
        <f>ROUND(F29/G29,2)</f>
        <v>0.17</v>
      </c>
    </row>
    <row r="30" spans="1:8" x14ac:dyDescent="0.35">
      <c r="A30" s="252">
        <v>27</v>
      </c>
      <c r="B30" s="247" t="s">
        <v>169</v>
      </c>
      <c r="C30" s="247">
        <v>30</v>
      </c>
      <c r="D30" s="247">
        <v>80</v>
      </c>
      <c r="E30" s="249">
        <f>SUM(C30:D30)</f>
        <v>110</v>
      </c>
      <c r="F30" s="249">
        <f>ROUND(E30/365,0)</f>
        <v>0</v>
      </c>
      <c r="G30" s="249">
        <v>6</v>
      </c>
      <c r="H30" s="249">
        <f>ROUND(F30/G30,2)</f>
        <v>0</v>
      </c>
    </row>
    <row r="31" spans="1:8" x14ac:dyDescent="0.35">
      <c r="A31" s="252">
        <v>28</v>
      </c>
      <c r="B31" s="247" t="s">
        <v>170</v>
      </c>
      <c r="C31" s="247">
        <v>3</v>
      </c>
      <c r="D31" s="247" t="s">
        <v>144</v>
      </c>
      <c r="E31" s="249">
        <f t="shared" ref="E31" si="11">SUM(C31:D31)</f>
        <v>3</v>
      </c>
      <c r="F31" s="249">
        <f>ROUND(E31/365,0)</f>
        <v>0</v>
      </c>
      <c r="G31" s="249">
        <v>6</v>
      </c>
      <c r="H31" s="249">
        <f t="shared" ref="H31" si="12">ROUND(F31/G31,2)</f>
        <v>0</v>
      </c>
    </row>
    <row r="32" spans="1:8" x14ac:dyDescent="0.35">
      <c r="B32" s="310" t="s">
        <v>208</v>
      </c>
    </row>
    <row r="37" spans="1:4" x14ac:dyDescent="0.35">
      <c r="A37" s="244"/>
      <c r="B37" s="248"/>
      <c r="C37" s="245"/>
      <c r="D37" s="245"/>
    </row>
    <row r="38" spans="1:4" x14ac:dyDescent="0.35">
      <c r="A38" s="244"/>
      <c r="B38" s="245"/>
      <c r="C38" s="245"/>
      <c r="D38" s="245"/>
    </row>
    <row r="39" spans="1:4" x14ac:dyDescent="0.35">
      <c r="A39" s="244"/>
      <c r="B39" s="245"/>
      <c r="C39" s="245"/>
      <c r="D39" s="245"/>
    </row>
    <row r="40" spans="1:4" x14ac:dyDescent="0.35">
      <c r="A40" s="244"/>
      <c r="B40" s="245"/>
      <c r="C40" s="245"/>
      <c r="D40" s="245"/>
    </row>
    <row r="41" spans="1:4" x14ac:dyDescent="0.35">
      <c r="A41" s="244"/>
      <c r="B41" s="245"/>
      <c r="C41" s="245"/>
      <c r="D41" s="245"/>
    </row>
  </sheetData>
  <pageMargins left="0.7" right="0.7" top="0.75" bottom="0.75" header="0.3" footer="0.3"/>
  <pageSetup paperSize="9" scale="5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6B1C-AD1D-4E9E-99E8-ACDFE6FDBBD0}">
  <dimension ref="A1:D24"/>
  <sheetViews>
    <sheetView view="pageBreakPreview" zoomScale="60" zoomScaleNormal="100" workbookViewId="0">
      <selection activeCell="D1" sqref="D1"/>
    </sheetView>
  </sheetViews>
  <sheetFormatPr defaultColWidth="9.1796875" defaultRowHeight="14.5" x14ac:dyDescent="0.35"/>
  <cols>
    <col min="1" max="1" width="34.7265625" style="194" customWidth="1"/>
    <col min="2" max="2" width="36" style="194" customWidth="1"/>
    <col min="3" max="3" width="36.54296875" style="194" customWidth="1"/>
    <col min="4" max="4" width="30.7265625" style="194" customWidth="1"/>
    <col min="5" max="16384" width="9.1796875" style="194"/>
  </cols>
  <sheetData>
    <row r="1" spans="1:4" ht="15.5" x14ac:dyDescent="0.35">
      <c r="D1" s="246" t="s">
        <v>210</v>
      </c>
    </row>
    <row r="3" spans="1:4" ht="15" x14ac:dyDescent="0.35">
      <c r="A3" s="234" t="s">
        <v>133</v>
      </c>
      <c r="B3" s="235" t="s">
        <v>134</v>
      </c>
      <c r="C3" s="235" t="s">
        <v>135</v>
      </c>
    </row>
    <row r="4" spans="1:4" ht="15.5" x14ac:dyDescent="0.35">
      <c r="A4" s="236" t="s">
        <v>136</v>
      </c>
      <c r="B4" s="237" t="s">
        <v>137</v>
      </c>
      <c r="C4" s="238">
        <f>'2024 algas tabula'!BD31+'2024 algas tabula'!BD39</f>
        <v>173403.8585</v>
      </c>
      <c r="D4" s="239"/>
    </row>
    <row r="5" spans="1:4" ht="15.5" x14ac:dyDescent="0.35">
      <c r="A5" s="236" t="s">
        <v>138</v>
      </c>
      <c r="B5" s="237" t="s">
        <v>137</v>
      </c>
      <c r="C5" s="238">
        <f>'2024 algas tabula'!BD56+'2024 algas tabula'!BD64</f>
        <v>146914.52000000002</v>
      </c>
    </row>
    <row r="8" spans="1:4" ht="15" x14ac:dyDescent="0.35">
      <c r="B8" s="235" t="s">
        <v>133</v>
      </c>
      <c r="C8" s="234" t="s">
        <v>139</v>
      </c>
    </row>
    <row r="9" spans="1:4" ht="15.5" x14ac:dyDescent="0.35">
      <c r="B9" s="295" t="s">
        <v>136</v>
      </c>
      <c r="C9" s="238">
        <f>ROUND(7/3*2,2)</f>
        <v>4.67</v>
      </c>
      <c r="D9" s="240"/>
    </row>
    <row r="10" spans="1:4" ht="15.5" x14ac:dyDescent="0.35">
      <c r="B10" s="295" t="s">
        <v>138</v>
      </c>
      <c r="C10" s="238">
        <f>ROUND(7/3*2,2)</f>
        <v>4.67</v>
      </c>
      <c r="D10" s="240"/>
    </row>
    <row r="12" spans="1:4" x14ac:dyDescent="0.35">
      <c r="B12" s="296" t="s">
        <v>185</v>
      </c>
    </row>
    <row r="17" spans="1:3" x14ac:dyDescent="0.35">
      <c r="A17" s="194" t="s">
        <v>96</v>
      </c>
      <c r="B17" s="194">
        <f>13856.88</f>
        <v>13856.88</v>
      </c>
    </row>
    <row r="24" spans="1:3" x14ac:dyDescent="0.35">
      <c r="C24" s="240"/>
    </row>
  </sheetData>
  <pageMargins left="0.7" right="0.7" top="0.75" bottom="0.75" header="0.3" footer="0.3"/>
  <pageSetup paperSize="9" scale="6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4920-6128-4777-933F-6490C670B65F}">
  <dimension ref="A1:CT127"/>
  <sheetViews>
    <sheetView view="pageBreakPreview" zoomScale="60" zoomScaleNormal="80" workbookViewId="0">
      <selection activeCell="BF27" sqref="BF27"/>
    </sheetView>
  </sheetViews>
  <sheetFormatPr defaultColWidth="9.26953125" defaultRowHeight="18" outlineLevelCol="1" x14ac:dyDescent="0.4"/>
  <cols>
    <col min="1" max="1" width="20" style="22" customWidth="1"/>
    <col min="2" max="2" width="33.7265625" style="23" customWidth="1"/>
    <col min="3" max="3" width="16.7265625" style="24" hidden="1" customWidth="1"/>
    <col min="4" max="4" width="14.26953125" style="23" hidden="1" customWidth="1"/>
    <col min="5" max="5" width="18.7265625" style="23" hidden="1" customWidth="1"/>
    <col min="6" max="6" width="11.54296875" style="23" hidden="1" customWidth="1"/>
    <col min="7" max="7" width="11.453125" style="23" customWidth="1"/>
    <col min="8" max="8" width="5" style="23" hidden="1" customWidth="1" outlineLevel="1"/>
    <col min="9" max="9" width="5.54296875" style="23" hidden="1" customWidth="1" outlineLevel="1"/>
    <col min="10" max="10" width="7.54296875" style="23" hidden="1" customWidth="1" outlineLevel="1"/>
    <col min="11" max="11" width="7" style="23" hidden="1" customWidth="1" outlineLevel="1"/>
    <col min="12" max="12" width="5" style="23" hidden="1" customWidth="1" outlineLevel="1"/>
    <col min="13" max="13" width="5.81640625" style="23" hidden="1" customWidth="1" outlineLevel="1"/>
    <col min="14" max="14" width="6.7265625" style="23" hidden="1" customWidth="1" outlineLevel="1"/>
    <col min="15" max="15" width="8.81640625" style="23" hidden="1" customWidth="1" outlineLevel="1"/>
    <col min="16" max="16" width="5" style="23" hidden="1" customWidth="1" outlineLevel="1"/>
    <col min="17" max="17" width="7" style="23" hidden="1" customWidth="1" outlineLevel="1"/>
    <col min="18" max="18" width="7.1796875" style="23" hidden="1" customWidth="1" outlineLevel="1"/>
    <col min="19" max="19" width="8.1796875" style="23" hidden="1" customWidth="1" outlineLevel="1"/>
    <col min="20" max="20" width="5" style="23" hidden="1" customWidth="1" outlineLevel="1"/>
    <col min="21" max="21" width="6.26953125" style="23" hidden="1" customWidth="1" outlineLevel="1"/>
    <col min="22" max="22" width="6.7265625" style="23" hidden="1" customWidth="1" outlineLevel="1"/>
    <col min="23" max="23" width="6.26953125" style="23" hidden="1" customWidth="1" outlineLevel="1"/>
    <col min="24" max="24" width="5" style="23" hidden="1" customWidth="1" outlineLevel="1"/>
    <col min="25" max="25" width="5.453125" style="23" hidden="1" customWidth="1" outlineLevel="1"/>
    <col min="26" max="27" width="7.1796875" style="23" hidden="1" customWidth="1" outlineLevel="1"/>
    <col min="28" max="28" width="5" style="23" hidden="1" customWidth="1" outlineLevel="1"/>
    <col min="29" max="29" width="5.81640625" style="23" hidden="1" customWidth="1" outlineLevel="1"/>
    <col min="30" max="30" width="6.81640625" style="23" hidden="1" customWidth="1" outlineLevel="1"/>
    <col min="31" max="31" width="6.453125" style="23" hidden="1" customWidth="1" outlineLevel="1"/>
    <col min="32" max="32" width="5" style="23" hidden="1" customWidth="1" outlineLevel="1"/>
    <col min="33" max="33" width="6.1796875" style="23" hidden="1" customWidth="1" outlineLevel="1"/>
    <col min="34" max="34" width="6.7265625" style="23" hidden="1" customWidth="1" outlineLevel="1"/>
    <col min="35" max="35" width="7.1796875" style="23" hidden="1" customWidth="1" outlineLevel="1"/>
    <col min="36" max="36" width="11.81640625" style="23" hidden="1" customWidth="1" outlineLevel="1"/>
    <col min="37" max="37" width="6.54296875" style="23" hidden="1" customWidth="1" outlineLevel="1"/>
    <col min="38" max="38" width="7.81640625" style="23" hidden="1" customWidth="1" outlineLevel="1"/>
    <col min="39" max="39" width="7.54296875" style="23" hidden="1" customWidth="1" outlineLevel="1"/>
    <col min="40" max="40" width="6.453125" style="23" hidden="1" customWidth="1" collapsed="1"/>
    <col min="41" max="41" width="24.54296875" style="23" hidden="1" customWidth="1"/>
    <col min="42" max="42" width="14.7265625" style="23" hidden="1" customWidth="1"/>
    <col min="43" max="43" width="14.54296875" style="23" hidden="1" customWidth="1"/>
    <col min="44" max="44" width="16" style="23" hidden="1" customWidth="1"/>
    <col min="45" max="45" width="15.7265625" style="23" hidden="1" customWidth="1"/>
    <col min="46" max="46" width="12" style="23" hidden="1" customWidth="1"/>
    <col min="47" max="47" width="15.7265625" style="23" hidden="1" customWidth="1"/>
    <col min="48" max="48" width="26.1796875" style="23" hidden="1" customWidth="1"/>
    <col min="49" max="49" width="33" style="23" hidden="1" customWidth="1"/>
    <col min="50" max="50" width="14" style="23" customWidth="1"/>
    <col min="51" max="51" width="9.1796875" style="23" bestFit="1" customWidth="1"/>
    <col min="52" max="53" width="13.1796875" style="23" bestFit="1" customWidth="1"/>
    <col min="54" max="54" width="12.1796875" style="23" customWidth="1"/>
    <col min="55" max="55" width="26.81640625" style="23" customWidth="1"/>
    <col min="56" max="56" width="31.81640625" style="48" customWidth="1"/>
    <col min="57" max="57" width="21.54296875" style="23" customWidth="1"/>
    <col min="58" max="58" width="28.453125" style="23" customWidth="1"/>
    <col min="59" max="59" width="24.453125" style="23" customWidth="1"/>
    <col min="60" max="60" width="28.26953125" style="23" customWidth="1"/>
    <col min="61" max="16384" width="9.26953125" style="23"/>
  </cols>
  <sheetData>
    <row r="1" spans="2:60" x14ac:dyDescent="0.4">
      <c r="BH1" s="246" t="s">
        <v>211</v>
      </c>
    </row>
    <row r="3" spans="2:60" ht="44" x14ac:dyDescent="0.4">
      <c r="BC3" s="25" t="str">
        <f>B17</f>
        <v>KUS UN TOS, RDzN</v>
      </c>
      <c r="BD3" s="26" t="s">
        <v>47</v>
      </c>
      <c r="BE3" s="26" t="s">
        <v>48</v>
      </c>
      <c r="BF3" s="26" t="s">
        <v>49</v>
      </c>
      <c r="BG3" s="26" t="s">
        <v>50</v>
      </c>
      <c r="BH3" s="26" t="s">
        <v>51</v>
      </c>
    </row>
    <row r="4" spans="2:60" x14ac:dyDescent="0.4">
      <c r="BC4" s="27" t="s">
        <v>52</v>
      </c>
      <c r="BD4" s="28">
        <f>BD19+BD27+BD35</f>
        <v>77079.618000000002</v>
      </c>
      <c r="BE4" s="29"/>
      <c r="BF4" s="30">
        <f>BD21+BD29+BD37</f>
        <v>153388.791</v>
      </c>
      <c r="BG4" s="30">
        <f>BD22+BD30+BD38</f>
        <v>472696.30056424998</v>
      </c>
      <c r="BH4" s="30">
        <f>BD23+BD31+BD39</f>
        <v>472696.30056424998</v>
      </c>
    </row>
    <row r="5" spans="2:60" x14ac:dyDescent="0.4">
      <c r="BC5" s="31" t="s">
        <v>53</v>
      </c>
      <c r="BD5" s="32">
        <f>BD19+BD27</f>
        <v>64420.343000000008</v>
      </c>
      <c r="BE5" s="33"/>
      <c r="BF5" s="34">
        <f>BD21+BD29</f>
        <v>121632.4785</v>
      </c>
      <c r="BG5" s="30">
        <f>BD22+BD30</f>
        <v>414079.57556425</v>
      </c>
      <c r="BH5" s="34">
        <f>BD23+BD31</f>
        <v>414079.57556425</v>
      </c>
    </row>
    <row r="6" spans="2:60" x14ac:dyDescent="0.4">
      <c r="BC6" s="35" t="s">
        <v>54</v>
      </c>
      <c r="BD6" s="32">
        <f>BD19</f>
        <v>39630.116500000004</v>
      </c>
      <c r="BE6" s="34">
        <f>BD20</f>
        <v>130547.85900000001</v>
      </c>
      <c r="BF6" s="33"/>
      <c r="BG6" s="30">
        <f>BD22</f>
        <v>299292.44206425</v>
      </c>
      <c r="BH6" s="34">
        <f>BD23</f>
        <v>299292.44206425</v>
      </c>
    </row>
    <row r="7" spans="2:60" x14ac:dyDescent="0.4">
      <c r="BC7" s="36" t="s">
        <v>55</v>
      </c>
      <c r="BD7" s="37"/>
      <c r="BE7" s="33"/>
      <c r="BF7" s="38"/>
      <c r="BG7" s="33"/>
      <c r="BH7" s="33"/>
    </row>
    <row r="8" spans="2:60" ht="31.5" x14ac:dyDescent="0.4">
      <c r="BC8" s="39" t="s">
        <v>56</v>
      </c>
      <c r="BD8" s="40"/>
      <c r="BE8" s="41"/>
      <c r="BF8" s="34">
        <f>BD29</f>
        <v>62187.303749999999</v>
      </c>
      <c r="BG8" s="30">
        <f>BD30</f>
        <v>114787.13350000001</v>
      </c>
      <c r="BH8" s="34">
        <f>BD31</f>
        <v>114787.13350000001</v>
      </c>
    </row>
    <row r="9" spans="2:60" ht="29.5" x14ac:dyDescent="0.4">
      <c r="BC9" s="25" t="str">
        <f>B42</f>
        <v>PĀRĒJIE</v>
      </c>
      <c r="BD9" s="26" t="s">
        <v>47</v>
      </c>
      <c r="BE9" s="26" t="s">
        <v>48</v>
      </c>
      <c r="BF9" s="26" t="s">
        <v>49</v>
      </c>
      <c r="BG9" s="26" t="s">
        <v>57</v>
      </c>
      <c r="BH9" s="26" t="s">
        <v>51</v>
      </c>
    </row>
    <row r="10" spans="2:60" x14ac:dyDescent="0.4">
      <c r="BC10" s="27" t="s">
        <v>52</v>
      </c>
      <c r="BD10" s="28"/>
      <c r="BE10" s="29"/>
      <c r="BF10" s="30">
        <f>BD46+BD54+BD62</f>
        <v>125319.75750000001</v>
      </c>
      <c r="BG10" s="30">
        <f>BD47+BD55+BD63</f>
        <v>380337.21697250003</v>
      </c>
      <c r="BH10" s="30">
        <f>BD48+BD56+BD64</f>
        <v>380337.21697250003</v>
      </c>
    </row>
    <row r="11" spans="2:60" x14ac:dyDescent="0.4">
      <c r="BC11" s="31" t="s">
        <v>53</v>
      </c>
      <c r="BD11" s="32"/>
      <c r="BE11" s="33"/>
      <c r="BF11" s="33"/>
      <c r="BG11" s="30">
        <f>BD47+BD55</f>
        <v>321720.49197250005</v>
      </c>
      <c r="BH11" s="34">
        <f>BD48+BD56</f>
        <v>321720.49197250005</v>
      </c>
    </row>
    <row r="12" spans="2:60" x14ac:dyDescent="0.4">
      <c r="BC12" s="35" t="s">
        <v>54</v>
      </c>
      <c r="BD12" s="32"/>
      <c r="BE12" s="34">
        <f>BD45</f>
        <v>100421.43</v>
      </c>
      <c r="BF12" s="33"/>
      <c r="BG12" s="30">
        <f>BD47</f>
        <v>233422.69697250004</v>
      </c>
      <c r="BH12" s="34">
        <f>BD48</f>
        <v>233422.69697250004</v>
      </c>
    </row>
    <row r="13" spans="2:60" x14ac:dyDescent="0.4">
      <c r="BC13" s="42" t="s">
        <v>55</v>
      </c>
      <c r="BD13" s="43"/>
      <c r="BE13" s="41"/>
      <c r="BF13" s="38"/>
      <c r="BG13" s="34">
        <f>BD49</f>
        <v>103821.27656249999</v>
      </c>
      <c r="BH13" s="33"/>
    </row>
    <row r="14" spans="2:60" ht="31.5" x14ac:dyDescent="0.4">
      <c r="BC14" s="39" t="s">
        <v>56</v>
      </c>
      <c r="BD14" s="32"/>
      <c r="BE14" s="33"/>
      <c r="BF14" s="44"/>
      <c r="BG14" s="30">
        <f>BD55</f>
        <v>88297.795000000013</v>
      </c>
      <c r="BH14" s="34">
        <f>BD56</f>
        <v>88297.795000000013</v>
      </c>
    </row>
    <row r="15" spans="2:60" ht="22.5" x14ac:dyDescent="0.45">
      <c r="B15" s="45" t="s">
        <v>58</v>
      </c>
      <c r="C15" s="46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AU15" s="47"/>
      <c r="AY15" s="23" t="s">
        <v>59</v>
      </c>
      <c r="BF15" s="297" t="s">
        <v>186</v>
      </c>
      <c r="BG15" s="24">
        <v>2083</v>
      </c>
    </row>
    <row r="16" spans="2:60" ht="30.5" thickBot="1" x14ac:dyDescent="0.45">
      <c r="AH16" s="23">
        <f>365*8+(15*8)</f>
        <v>3040</v>
      </c>
      <c r="AU16" s="47"/>
      <c r="AY16" s="50">
        <v>1.3</v>
      </c>
      <c r="AZ16" s="48"/>
      <c r="BA16" s="51">
        <v>0.5</v>
      </c>
      <c r="BB16" s="51">
        <v>1</v>
      </c>
      <c r="BC16" s="51">
        <v>2.5000000000000001E-2</v>
      </c>
      <c r="BF16" s="297" t="s">
        <v>187</v>
      </c>
      <c r="BG16" s="24">
        <v>1303</v>
      </c>
    </row>
    <row r="17" spans="1:98" s="48" customFormat="1" ht="51.5" thickBot="1" x14ac:dyDescent="0.4">
      <c r="A17" s="52"/>
      <c r="B17" s="53" t="s">
        <v>60</v>
      </c>
      <c r="C17" s="54"/>
      <c r="D17" s="55"/>
      <c r="E17" s="55"/>
      <c r="F17" s="55"/>
      <c r="G17" s="56"/>
      <c r="H17" s="57" t="s">
        <v>61</v>
      </c>
      <c r="I17" s="58"/>
      <c r="J17" s="58"/>
      <c r="K17" s="58"/>
      <c r="L17" s="58" t="s">
        <v>62</v>
      </c>
      <c r="M17" s="58"/>
      <c r="N17" s="58"/>
      <c r="O17" s="58"/>
      <c r="P17" s="58" t="s">
        <v>63</v>
      </c>
      <c r="Q17" s="58"/>
      <c r="R17" s="58"/>
      <c r="S17" s="58"/>
      <c r="T17" s="58" t="s">
        <v>64</v>
      </c>
      <c r="U17" s="58"/>
      <c r="V17" s="58"/>
      <c r="W17" s="58"/>
      <c r="X17" s="58" t="s">
        <v>65</v>
      </c>
      <c r="Y17" s="58"/>
      <c r="Z17" s="58"/>
      <c r="AA17" s="58"/>
      <c r="AB17" s="59" t="s">
        <v>66</v>
      </c>
      <c r="AC17" s="59"/>
      <c r="AD17" s="59"/>
      <c r="AE17" s="59"/>
      <c r="AF17" s="59" t="s">
        <v>67</v>
      </c>
      <c r="AG17" s="59"/>
      <c r="AH17" s="59"/>
      <c r="AI17" s="59"/>
      <c r="AJ17" s="60" t="s">
        <v>68</v>
      </c>
      <c r="AK17" s="60"/>
      <c r="AL17" s="60"/>
      <c r="AM17" s="61"/>
      <c r="AN17" s="62"/>
      <c r="AO17" s="63" t="s">
        <v>69</v>
      </c>
      <c r="AP17" s="63"/>
      <c r="AQ17" s="63"/>
      <c r="BF17" s="297" t="s">
        <v>188</v>
      </c>
      <c r="BG17" s="48">
        <v>865</v>
      </c>
    </row>
    <row r="18" spans="1:98" ht="70.5" thickBot="1" x14ac:dyDescent="0.4">
      <c r="A18" s="64"/>
      <c r="B18" s="65" t="s">
        <v>70</v>
      </c>
      <c r="C18" s="66"/>
      <c r="D18" s="67" t="s">
        <v>71</v>
      </c>
      <c r="E18" s="68" t="s">
        <v>72</v>
      </c>
      <c r="F18" s="68" t="s">
        <v>73</v>
      </c>
      <c r="G18" s="69" t="s">
        <v>74</v>
      </c>
      <c r="H18" s="70" t="s">
        <v>75</v>
      </c>
      <c r="I18" s="71" t="s">
        <v>76</v>
      </c>
      <c r="J18" s="71" t="s">
        <v>77</v>
      </c>
      <c r="K18" s="72" t="s">
        <v>78</v>
      </c>
      <c r="L18" s="73" t="s">
        <v>75</v>
      </c>
      <c r="M18" s="71" t="s">
        <v>76</v>
      </c>
      <c r="N18" s="71" t="s">
        <v>77</v>
      </c>
      <c r="O18" s="72" t="s">
        <v>78</v>
      </c>
      <c r="P18" s="73" t="s">
        <v>75</v>
      </c>
      <c r="Q18" s="71" t="s">
        <v>76</v>
      </c>
      <c r="R18" s="71" t="s">
        <v>77</v>
      </c>
      <c r="S18" s="72" t="s">
        <v>78</v>
      </c>
      <c r="T18" s="73" t="s">
        <v>75</v>
      </c>
      <c r="U18" s="71" t="s">
        <v>76</v>
      </c>
      <c r="V18" s="71" t="s">
        <v>77</v>
      </c>
      <c r="W18" s="72" t="s">
        <v>78</v>
      </c>
      <c r="X18" s="73" t="s">
        <v>75</v>
      </c>
      <c r="Y18" s="71" t="s">
        <v>76</v>
      </c>
      <c r="Z18" s="71" t="s">
        <v>77</v>
      </c>
      <c r="AA18" s="72" t="s">
        <v>78</v>
      </c>
      <c r="AB18" s="73" t="s">
        <v>75</v>
      </c>
      <c r="AC18" s="71" t="s">
        <v>76</v>
      </c>
      <c r="AD18" s="71" t="s">
        <v>77</v>
      </c>
      <c r="AE18" s="72" t="s">
        <v>78</v>
      </c>
      <c r="AF18" s="73" t="s">
        <v>75</v>
      </c>
      <c r="AG18" s="71" t="s">
        <v>76</v>
      </c>
      <c r="AH18" s="71" t="s">
        <v>77</v>
      </c>
      <c r="AI18" s="72" t="s">
        <v>78</v>
      </c>
      <c r="AJ18" s="73" t="s">
        <v>75</v>
      </c>
      <c r="AK18" s="71" t="s">
        <v>76</v>
      </c>
      <c r="AL18" s="71" t="s">
        <v>77</v>
      </c>
      <c r="AM18" s="72" t="s">
        <v>78</v>
      </c>
      <c r="AN18" s="70" t="s">
        <v>79</v>
      </c>
      <c r="AO18" s="71" t="s">
        <v>80</v>
      </c>
      <c r="AP18" s="71" t="s">
        <v>81</v>
      </c>
      <c r="AQ18" s="71" t="s">
        <v>82</v>
      </c>
      <c r="AR18" s="74" t="s">
        <v>83</v>
      </c>
      <c r="AS18" s="71" t="s">
        <v>84</v>
      </c>
      <c r="AT18" s="71" t="s">
        <v>85</v>
      </c>
      <c r="AU18" s="75" t="s">
        <v>86</v>
      </c>
      <c r="AV18" s="76" t="s">
        <v>87</v>
      </c>
      <c r="AW18" s="77" t="s">
        <v>88</v>
      </c>
      <c r="AX18" s="78" t="s">
        <v>89</v>
      </c>
      <c r="AY18" s="79" t="s">
        <v>90</v>
      </c>
      <c r="AZ18" s="80" t="s">
        <v>91</v>
      </c>
      <c r="BA18" s="81" t="s">
        <v>92</v>
      </c>
      <c r="BB18" s="81" t="s">
        <v>93</v>
      </c>
      <c r="BC18" s="82" t="s">
        <v>94</v>
      </c>
      <c r="BD18" s="83" t="s">
        <v>95</v>
      </c>
      <c r="BF18" s="84" t="s">
        <v>96</v>
      </c>
      <c r="BG18" s="85">
        <v>13856.88</v>
      </c>
    </row>
    <row r="19" spans="1:98" s="107" customFormat="1" ht="30" hidden="1" x14ac:dyDescent="0.35">
      <c r="A19" s="317" t="s">
        <v>97</v>
      </c>
      <c r="B19" s="86" t="s">
        <v>47</v>
      </c>
      <c r="C19" s="87"/>
      <c r="D19" s="88"/>
      <c r="E19" s="89"/>
      <c r="F19" s="89"/>
      <c r="G19" s="90">
        <v>1</v>
      </c>
      <c r="H19" s="91">
        <v>8</v>
      </c>
      <c r="I19" s="91">
        <v>16</v>
      </c>
      <c r="J19" s="92">
        <f t="shared" ref="J19:J24" si="0">IF(H19="",0,IF((I19-H19&lt;=0),(24-H19+I19),(I19-H19)))</f>
        <v>8</v>
      </c>
      <c r="K19" s="93"/>
      <c r="L19" s="91">
        <v>8</v>
      </c>
      <c r="M19" s="91">
        <v>16</v>
      </c>
      <c r="N19" s="92">
        <f t="shared" ref="N19:N24" si="1">IF(L19="",0,IF((M19-L19&lt;=0),(24-L19+M19),(M19-L19)))</f>
        <v>8</v>
      </c>
      <c r="O19" s="93"/>
      <c r="P19" s="91">
        <v>8</v>
      </c>
      <c r="Q19" s="91">
        <v>16</v>
      </c>
      <c r="R19" s="92">
        <f t="shared" ref="R19:R24" si="2">IF(P19="",0,IF((Q19-P19&lt;=0),(24-P19+Q19),(Q19-P19)))</f>
        <v>8</v>
      </c>
      <c r="S19" s="93"/>
      <c r="T19" s="91">
        <v>8</v>
      </c>
      <c r="U19" s="91">
        <v>16</v>
      </c>
      <c r="V19" s="92">
        <f t="shared" ref="V19:V24" si="3">IF(T19="",0,IF((U19-T19&lt;=0),(24-T19+U19),(U19-T19)))</f>
        <v>8</v>
      </c>
      <c r="W19" s="93"/>
      <c r="X19" s="91">
        <v>8</v>
      </c>
      <c r="Y19" s="91">
        <v>16</v>
      </c>
      <c r="Z19" s="92">
        <f t="shared" ref="Z19:Z24" si="4">IF(X19="",0,IF((Y19-X19&lt;=0),(24-X19+Y19),(Y19-X19)))</f>
        <v>8</v>
      </c>
      <c r="AA19" s="93"/>
      <c r="AB19" s="91"/>
      <c r="AC19" s="91"/>
      <c r="AD19" s="92">
        <f t="shared" ref="AD19:AD24" si="5">IF(AB19="",0,IF((AC19-AB19&lt;=0),(24-AB19+AC19),(AC19-AB19)))</f>
        <v>0</v>
      </c>
      <c r="AE19" s="93"/>
      <c r="AF19" s="94"/>
      <c r="AG19" s="94"/>
      <c r="AH19" s="92">
        <f t="shared" ref="AH19:AH24" si="6">IF(AF19="",0,IF((AG19-AF19&lt;=0),(24-AF19+AG19),(AG19-AF19)))</f>
        <v>0</v>
      </c>
      <c r="AI19" s="93"/>
      <c r="AJ19" s="94">
        <v>8</v>
      </c>
      <c r="AK19" s="94">
        <v>16</v>
      </c>
      <c r="AL19" s="92">
        <f t="shared" ref="AL19:AL24" si="7">IF(AJ19="",0,IF((AK19-AJ19&lt;=0),(24-AJ19+AK19),(AK19-AJ19)))</f>
        <v>8</v>
      </c>
      <c r="AM19" s="93"/>
      <c r="AN19" s="91">
        <f t="shared" ref="AN19:AN24" si="8">J19+N19+R19+V19+Z19+AD19+AH19+AL19</f>
        <v>48</v>
      </c>
      <c r="AO19" s="95">
        <f t="shared" ref="AO19:AO24" si="9">IF(AN19=0,0,((J19*$C$123)+($D$123*N19)+(R19*$E$123)+(V19*$F$123)+($G$123*Z19)+(AD19*$H$124)+($I$125*AH19)+(AL19*$J$126)*G19))</f>
        <v>2144</v>
      </c>
      <c r="AP19" s="95">
        <f t="shared" ref="AP19:AP24" si="10">IF(AN19=0,0,((K19*$C$123)+($D$123*O19)+(S19*$E$123)+(W19*$F$123)+($G$123*AA19)+(AE19*$H$124)+($I$125*AI19)+(AM19*$J$126)*G19))</f>
        <v>0</v>
      </c>
      <c r="AQ19" s="95">
        <f t="shared" ref="AQ19:AQ24" si="11">AL19*$J$126*G19</f>
        <v>144</v>
      </c>
      <c r="AR19" s="96">
        <f t="shared" ref="AR19:AR24" si="12">AO19/$L$122</f>
        <v>1.0698602794411178</v>
      </c>
      <c r="AS19" s="97">
        <f t="shared" ref="AS19:AS24" si="13">AR19*0.09091</f>
        <v>9.726099800399203E-2</v>
      </c>
      <c r="AT19" s="97">
        <f t="shared" ref="AT19:AT24" si="14">AS19+AR19</f>
        <v>1.1671212774451099</v>
      </c>
      <c r="AU19" s="98"/>
      <c r="AV19" s="99"/>
      <c r="AW19" s="100" t="s">
        <v>98</v>
      </c>
      <c r="AX19" s="101">
        <f>$BG$15</f>
        <v>2083</v>
      </c>
      <c r="AY19" s="102">
        <f>AX19/160*AY16</f>
        <v>16.924375000000001</v>
      </c>
      <c r="AZ19" s="103">
        <f t="shared" ref="AZ19:AZ24" si="15">AY19*AO19</f>
        <v>36285.86</v>
      </c>
      <c r="BA19" s="96">
        <f t="shared" ref="BA19:BA24" si="16">$BA$16*AY19*AP19</f>
        <v>0</v>
      </c>
      <c r="BB19" s="96">
        <f t="shared" ref="BB19:BB24" si="17">AY19*AQ19</f>
        <v>2437.11</v>
      </c>
      <c r="BC19" s="104">
        <f t="shared" ref="BC19:BC24" si="18">AY19*$BC$16*AO19</f>
        <v>907.14650000000017</v>
      </c>
      <c r="BD19" s="105">
        <f>AZ19+BA19+BB19+BC19</f>
        <v>39630.116500000004</v>
      </c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</row>
    <row r="20" spans="1:98" s="111" customFormat="1" ht="30" hidden="1" x14ac:dyDescent="0.35">
      <c r="A20" s="317"/>
      <c r="B20" s="86" t="s">
        <v>48</v>
      </c>
      <c r="C20" s="87"/>
      <c r="D20" s="88"/>
      <c r="E20" s="89"/>
      <c r="F20" s="89"/>
      <c r="G20" s="90">
        <v>1</v>
      </c>
      <c r="H20" s="91">
        <v>16</v>
      </c>
      <c r="I20" s="91">
        <v>8</v>
      </c>
      <c r="J20" s="92">
        <f t="shared" si="0"/>
        <v>16</v>
      </c>
      <c r="K20" s="93">
        <v>8</v>
      </c>
      <c r="L20" s="108">
        <v>16</v>
      </c>
      <c r="M20" s="108">
        <v>8</v>
      </c>
      <c r="N20" s="92">
        <f t="shared" si="1"/>
        <v>16</v>
      </c>
      <c r="O20" s="93">
        <v>8</v>
      </c>
      <c r="P20" s="108">
        <v>16</v>
      </c>
      <c r="Q20" s="108">
        <v>8</v>
      </c>
      <c r="R20" s="92">
        <f t="shared" si="2"/>
        <v>16</v>
      </c>
      <c r="S20" s="93">
        <v>8</v>
      </c>
      <c r="T20" s="108">
        <v>16</v>
      </c>
      <c r="U20" s="108">
        <v>8</v>
      </c>
      <c r="V20" s="92">
        <f t="shared" si="3"/>
        <v>16</v>
      </c>
      <c r="W20" s="93">
        <v>8</v>
      </c>
      <c r="X20" s="108">
        <v>16</v>
      </c>
      <c r="Y20" s="108">
        <v>8</v>
      </c>
      <c r="Z20" s="92">
        <f t="shared" si="4"/>
        <v>16</v>
      </c>
      <c r="AA20" s="93">
        <v>8</v>
      </c>
      <c r="AB20" s="108">
        <v>16</v>
      </c>
      <c r="AC20" s="108">
        <v>8</v>
      </c>
      <c r="AD20" s="92">
        <f t="shared" si="5"/>
        <v>16</v>
      </c>
      <c r="AE20" s="93">
        <v>8</v>
      </c>
      <c r="AF20" s="108">
        <v>16</v>
      </c>
      <c r="AG20" s="108">
        <v>8</v>
      </c>
      <c r="AH20" s="109">
        <f t="shared" si="6"/>
        <v>16</v>
      </c>
      <c r="AI20" s="93">
        <v>8</v>
      </c>
      <c r="AJ20" s="108">
        <v>16</v>
      </c>
      <c r="AK20" s="108">
        <v>8</v>
      </c>
      <c r="AL20" s="109">
        <f t="shared" si="7"/>
        <v>16</v>
      </c>
      <c r="AM20" s="93">
        <v>8</v>
      </c>
      <c r="AN20" s="110">
        <f t="shared" si="8"/>
        <v>128</v>
      </c>
      <c r="AO20" s="95">
        <f t="shared" si="9"/>
        <v>5824</v>
      </c>
      <c r="AP20" s="95">
        <f t="shared" si="10"/>
        <v>2912</v>
      </c>
      <c r="AQ20" s="95">
        <f t="shared" si="11"/>
        <v>288</v>
      </c>
      <c r="AR20" s="96">
        <f t="shared" si="12"/>
        <v>2.906187624750499</v>
      </c>
      <c r="AS20" s="97">
        <f t="shared" si="13"/>
        <v>0.26420151696606786</v>
      </c>
      <c r="AT20" s="97">
        <f t="shared" si="14"/>
        <v>3.1703891417165666</v>
      </c>
      <c r="AU20" s="98"/>
      <c r="AV20" s="99"/>
      <c r="AW20" s="100" t="s">
        <v>98</v>
      </c>
      <c r="AX20" s="101">
        <f t="shared" ref="AX20:AX23" si="19">$BG$15</f>
        <v>2083</v>
      </c>
      <c r="AY20" s="102">
        <f>AX20/160*AY16</f>
        <v>16.924375000000001</v>
      </c>
      <c r="AZ20" s="103">
        <f t="shared" si="15"/>
        <v>98567.560000000012</v>
      </c>
      <c r="BA20" s="96">
        <f t="shared" si="16"/>
        <v>24641.890000000003</v>
      </c>
      <c r="BB20" s="96">
        <f t="shared" si="17"/>
        <v>4874.22</v>
      </c>
      <c r="BC20" s="104">
        <f t="shared" si="18"/>
        <v>2464.1890000000003</v>
      </c>
      <c r="BD20" s="105">
        <f t="shared" ref="BD20:BD62" si="20">AZ20+BA20+BB20+BC20</f>
        <v>130547.85900000001</v>
      </c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</row>
    <row r="21" spans="1:98" ht="30" hidden="1" x14ac:dyDescent="0.35">
      <c r="A21" s="317"/>
      <c r="B21" s="112" t="s">
        <v>49</v>
      </c>
      <c r="C21" s="87"/>
      <c r="D21" s="113"/>
      <c r="E21" s="89"/>
      <c r="F21" s="89"/>
      <c r="G21" s="114">
        <v>1</v>
      </c>
      <c r="H21" s="94">
        <v>9</v>
      </c>
      <c r="I21" s="94">
        <v>21</v>
      </c>
      <c r="J21" s="109">
        <f t="shared" si="0"/>
        <v>12</v>
      </c>
      <c r="K21" s="115">
        <v>0</v>
      </c>
      <c r="L21" s="62">
        <v>9</v>
      </c>
      <c r="M21" s="62">
        <v>21</v>
      </c>
      <c r="N21" s="109">
        <f t="shared" si="1"/>
        <v>12</v>
      </c>
      <c r="O21" s="115">
        <v>0</v>
      </c>
      <c r="P21" s="62">
        <v>9</v>
      </c>
      <c r="Q21" s="62">
        <v>21</v>
      </c>
      <c r="R21" s="109">
        <f t="shared" si="2"/>
        <v>12</v>
      </c>
      <c r="S21" s="115">
        <v>0</v>
      </c>
      <c r="T21" s="62">
        <v>9</v>
      </c>
      <c r="U21" s="62">
        <v>21</v>
      </c>
      <c r="V21" s="109">
        <f t="shared" si="3"/>
        <v>12</v>
      </c>
      <c r="W21" s="115">
        <v>0</v>
      </c>
      <c r="X21" s="62">
        <v>9</v>
      </c>
      <c r="Y21" s="62">
        <v>21</v>
      </c>
      <c r="Z21" s="109">
        <f t="shared" si="4"/>
        <v>12</v>
      </c>
      <c r="AA21" s="115">
        <v>0</v>
      </c>
      <c r="AB21" s="62"/>
      <c r="AC21" s="62"/>
      <c r="AD21" s="109">
        <f t="shared" si="5"/>
        <v>0</v>
      </c>
      <c r="AE21" s="115">
        <v>0</v>
      </c>
      <c r="AF21" s="62"/>
      <c r="AG21" s="62"/>
      <c r="AH21" s="109">
        <f t="shared" si="6"/>
        <v>0</v>
      </c>
      <c r="AI21" s="115">
        <v>0</v>
      </c>
      <c r="AJ21" s="62">
        <v>9</v>
      </c>
      <c r="AK21" s="62">
        <v>21</v>
      </c>
      <c r="AL21" s="109">
        <f t="shared" si="7"/>
        <v>12</v>
      </c>
      <c r="AM21" s="115">
        <v>0</v>
      </c>
      <c r="AN21" s="116">
        <f t="shared" si="8"/>
        <v>72</v>
      </c>
      <c r="AO21" s="95">
        <f t="shared" si="9"/>
        <v>3216</v>
      </c>
      <c r="AP21" s="95">
        <f t="shared" si="10"/>
        <v>0</v>
      </c>
      <c r="AQ21" s="95">
        <f t="shared" si="11"/>
        <v>216</v>
      </c>
      <c r="AR21" s="96">
        <f t="shared" si="12"/>
        <v>1.6047904191616766</v>
      </c>
      <c r="AS21" s="97">
        <f t="shared" si="13"/>
        <v>0.14589149700598802</v>
      </c>
      <c r="AT21" s="96">
        <f t="shared" si="14"/>
        <v>1.7506819161676646</v>
      </c>
      <c r="AU21" s="117"/>
      <c r="AV21" s="118"/>
      <c r="AW21" s="119"/>
      <c r="AX21" s="101">
        <f t="shared" si="19"/>
        <v>2083</v>
      </c>
      <c r="AY21" s="102">
        <f>AX21/160*AY16</f>
        <v>16.924375000000001</v>
      </c>
      <c r="AZ21" s="103">
        <f t="shared" si="15"/>
        <v>54428.79</v>
      </c>
      <c r="BA21" s="96">
        <f t="shared" si="16"/>
        <v>0</v>
      </c>
      <c r="BB21" s="96">
        <f t="shared" si="17"/>
        <v>3655.6650000000004</v>
      </c>
      <c r="BC21" s="104">
        <f t="shared" si="18"/>
        <v>1360.7197500000002</v>
      </c>
      <c r="BD21" s="105">
        <f>AZ21+BA21+BB21+BC21</f>
        <v>59445.174750000006</v>
      </c>
      <c r="BE21" s="106"/>
      <c r="BF21" s="33" t="s">
        <v>4</v>
      </c>
      <c r="BG21" s="33" t="s">
        <v>5</v>
      </c>
      <c r="BH21" s="33" t="s">
        <v>99</v>
      </c>
    </row>
    <row r="22" spans="1:98" s="123" customFormat="1" ht="51" hidden="1" customHeight="1" x14ac:dyDescent="0.35">
      <c r="A22" s="120"/>
      <c r="B22" s="112" t="s">
        <v>57</v>
      </c>
      <c r="C22" s="87"/>
      <c r="D22" s="113"/>
      <c r="E22" s="89"/>
      <c r="F22" s="89"/>
      <c r="G22" s="121">
        <v>1</v>
      </c>
      <c r="H22" s="62">
        <v>8</v>
      </c>
      <c r="I22" s="62">
        <v>8</v>
      </c>
      <c r="J22" s="109">
        <f t="shared" si="0"/>
        <v>24</v>
      </c>
      <c r="K22" s="115">
        <v>8</v>
      </c>
      <c r="L22" s="62">
        <v>8</v>
      </c>
      <c r="M22" s="62">
        <v>8</v>
      </c>
      <c r="N22" s="109">
        <f t="shared" si="1"/>
        <v>24</v>
      </c>
      <c r="O22" s="115">
        <v>8</v>
      </c>
      <c r="P22" s="62">
        <v>8</v>
      </c>
      <c r="Q22" s="62">
        <v>8</v>
      </c>
      <c r="R22" s="109">
        <f t="shared" si="2"/>
        <v>24</v>
      </c>
      <c r="S22" s="115">
        <v>8</v>
      </c>
      <c r="T22" s="62">
        <v>8</v>
      </c>
      <c r="U22" s="62">
        <v>8</v>
      </c>
      <c r="V22" s="109">
        <f t="shared" si="3"/>
        <v>24</v>
      </c>
      <c r="W22" s="115">
        <v>8</v>
      </c>
      <c r="X22" s="62">
        <v>8</v>
      </c>
      <c r="Y22" s="62">
        <v>8</v>
      </c>
      <c r="Z22" s="109">
        <f t="shared" si="4"/>
        <v>24</v>
      </c>
      <c r="AA22" s="115">
        <v>8</v>
      </c>
      <c r="AB22" s="62">
        <v>8</v>
      </c>
      <c r="AC22" s="62">
        <v>8</v>
      </c>
      <c r="AD22" s="109">
        <f t="shared" si="5"/>
        <v>24</v>
      </c>
      <c r="AE22" s="115">
        <v>8</v>
      </c>
      <c r="AF22" s="62">
        <v>8</v>
      </c>
      <c r="AG22" s="62">
        <v>8</v>
      </c>
      <c r="AH22" s="109">
        <f t="shared" si="6"/>
        <v>24</v>
      </c>
      <c r="AI22" s="115">
        <v>8</v>
      </c>
      <c r="AJ22" s="62">
        <v>8</v>
      </c>
      <c r="AK22" s="62">
        <v>8</v>
      </c>
      <c r="AL22" s="109">
        <f t="shared" si="7"/>
        <v>24</v>
      </c>
      <c r="AM22" s="115">
        <v>8</v>
      </c>
      <c r="AN22" s="116">
        <f t="shared" si="8"/>
        <v>192</v>
      </c>
      <c r="AO22" s="95">
        <f t="shared" si="9"/>
        <v>8736</v>
      </c>
      <c r="AP22" s="95">
        <f t="shared" si="10"/>
        <v>2912</v>
      </c>
      <c r="AQ22" s="95">
        <f t="shared" si="11"/>
        <v>432</v>
      </c>
      <c r="AR22" s="96">
        <f t="shared" si="12"/>
        <v>4.3592814371257482</v>
      </c>
      <c r="AS22" s="97">
        <f t="shared" si="13"/>
        <v>0.39630227544910179</v>
      </c>
      <c r="AT22" s="96">
        <f t="shared" si="14"/>
        <v>4.7555837125748504</v>
      </c>
      <c r="AU22" s="117"/>
      <c r="AV22" s="118"/>
      <c r="AW22" s="119"/>
      <c r="AX22" s="101">
        <f t="shared" si="19"/>
        <v>2083</v>
      </c>
      <c r="AY22" s="102">
        <f>AX22/160*AY16</f>
        <v>16.924375000000001</v>
      </c>
      <c r="AZ22" s="103">
        <f t="shared" si="15"/>
        <v>147851.34000000003</v>
      </c>
      <c r="BA22" s="96">
        <f t="shared" si="16"/>
        <v>24641.890000000003</v>
      </c>
      <c r="BB22" s="96">
        <f t="shared" si="17"/>
        <v>7311.3300000000008</v>
      </c>
      <c r="BC22" s="104">
        <f t="shared" si="18"/>
        <v>3696.2835000000005</v>
      </c>
      <c r="BD22" s="105">
        <f>(AZ22+BA22+BB22+BC22)+((AZ22+BA22+BB22+BC22)*$BG$23)+((AZ22+BA22+BB22+BC22)*$BH$23)+((AZ22+BA22+BB22+BC22)*$BF$23)+BG18</f>
        <v>299292.44206425</v>
      </c>
      <c r="BE22" s="106"/>
      <c r="BF22" s="122">
        <v>0.37709999999999999</v>
      </c>
      <c r="BG22" s="122">
        <v>0.14349999999999999</v>
      </c>
      <c r="BH22" s="122">
        <v>3.49E-2</v>
      </c>
    </row>
    <row r="23" spans="1:98" s="123" customFormat="1" ht="30" hidden="1" x14ac:dyDescent="0.35">
      <c r="A23" s="120"/>
      <c r="B23" s="112" t="s">
        <v>51</v>
      </c>
      <c r="C23" s="87"/>
      <c r="D23" s="113"/>
      <c r="E23" s="89"/>
      <c r="F23" s="89"/>
      <c r="G23" s="121">
        <v>1</v>
      </c>
      <c r="H23" s="62">
        <v>8</v>
      </c>
      <c r="I23" s="62">
        <v>8</v>
      </c>
      <c r="J23" s="109">
        <f t="shared" si="0"/>
        <v>24</v>
      </c>
      <c r="K23" s="115">
        <v>8</v>
      </c>
      <c r="L23" s="62">
        <v>8</v>
      </c>
      <c r="M23" s="62">
        <v>8</v>
      </c>
      <c r="N23" s="109">
        <f t="shared" si="1"/>
        <v>24</v>
      </c>
      <c r="O23" s="115">
        <v>8</v>
      </c>
      <c r="P23" s="62">
        <v>8</v>
      </c>
      <c r="Q23" s="62">
        <v>8</v>
      </c>
      <c r="R23" s="109">
        <f t="shared" si="2"/>
        <v>24</v>
      </c>
      <c r="S23" s="115">
        <v>8</v>
      </c>
      <c r="T23" s="62">
        <v>8</v>
      </c>
      <c r="U23" s="62">
        <v>8</v>
      </c>
      <c r="V23" s="109">
        <f t="shared" si="3"/>
        <v>24</v>
      </c>
      <c r="W23" s="115">
        <v>8</v>
      </c>
      <c r="X23" s="62">
        <v>8</v>
      </c>
      <c r="Y23" s="62">
        <v>8</v>
      </c>
      <c r="Z23" s="109">
        <f t="shared" si="4"/>
        <v>24</v>
      </c>
      <c r="AA23" s="115">
        <v>8</v>
      </c>
      <c r="AB23" s="62">
        <v>8</v>
      </c>
      <c r="AC23" s="62">
        <v>8</v>
      </c>
      <c r="AD23" s="109">
        <f t="shared" si="5"/>
        <v>24</v>
      </c>
      <c r="AE23" s="115">
        <v>8</v>
      </c>
      <c r="AF23" s="62">
        <v>8</v>
      </c>
      <c r="AG23" s="62">
        <v>8</v>
      </c>
      <c r="AH23" s="109">
        <f t="shared" si="6"/>
        <v>24</v>
      </c>
      <c r="AI23" s="115">
        <v>8</v>
      </c>
      <c r="AJ23" s="62">
        <v>8</v>
      </c>
      <c r="AK23" s="62">
        <v>8</v>
      </c>
      <c r="AL23" s="109">
        <f t="shared" si="7"/>
        <v>24</v>
      </c>
      <c r="AM23" s="115">
        <v>8</v>
      </c>
      <c r="AN23" s="116">
        <f t="shared" si="8"/>
        <v>192</v>
      </c>
      <c r="AO23" s="95">
        <f t="shared" si="9"/>
        <v>8736</v>
      </c>
      <c r="AP23" s="95">
        <f t="shared" si="10"/>
        <v>2912</v>
      </c>
      <c r="AQ23" s="95">
        <f t="shared" si="11"/>
        <v>432</v>
      </c>
      <c r="AR23" s="96">
        <f t="shared" si="12"/>
        <v>4.3592814371257482</v>
      </c>
      <c r="AS23" s="97">
        <f t="shared" si="13"/>
        <v>0.39630227544910179</v>
      </c>
      <c r="AT23" s="96">
        <f t="shared" si="14"/>
        <v>4.7555837125748504</v>
      </c>
      <c r="AU23" s="117"/>
      <c r="AV23" s="118"/>
      <c r="AW23" s="119"/>
      <c r="AX23" s="101">
        <f t="shared" si="19"/>
        <v>2083</v>
      </c>
      <c r="AY23" s="102">
        <f>AX23/160*AY16</f>
        <v>16.924375000000001</v>
      </c>
      <c r="AZ23" s="103">
        <f t="shared" si="15"/>
        <v>147851.34000000003</v>
      </c>
      <c r="BA23" s="96">
        <f t="shared" si="16"/>
        <v>24641.890000000003</v>
      </c>
      <c r="BB23" s="96">
        <f t="shared" si="17"/>
        <v>7311.3300000000008</v>
      </c>
      <c r="BC23" s="104">
        <f t="shared" si="18"/>
        <v>3696.2835000000005</v>
      </c>
      <c r="BD23" s="105">
        <f>(AZ23+BA23+BB23+BC23)+((AZ23+BA23+BB23+BC23)*$BG$23)+((AZ23+BA23+BB23+BC23)*$BH$23)+((AZ23+BA23+BB23+BC23)*$BF$23)+BG18</f>
        <v>299292.44206425</v>
      </c>
      <c r="BE23" s="106"/>
      <c r="BF23" s="122">
        <v>0.37709999999999999</v>
      </c>
      <c r="BG23" s="122">
        <v>0.14349999999999999</v>
      </c>
      <c r="BH23" s="122">
        <v>3.49E-2</v>
      </c>
    </row>
    <row r="24" spans="1:98" s="123" customFormat="1" ht="17.5" hidden="1" x14ac:dyDescent="0.35">
      <c r="A24" s="120"/>
      <c r="C24" s="87"/>
      <c r="D24" s="113"/>
      <c r="E24" s="89"/>
      <c r="F24" s="89"/>
      <c r="G24" s="114">
        <v>1</v>
      </c>
      <c r="H24" s="62">
        <v>8</v>
      </c>
      <c r="I24" s="62">
        <v>8</v>
      </c>
      <c r="J24" s="109">
        <f t="shared" si="0"/>
        <v>24</v>
      </c>
      <c r="K24" s="115">
        <v>8</v>
      </c>
      <c r="L24" s="62">
        <v>8</v>
      </c>
      <c r="M24" s="62">
        <v>8</v>
      </c>
      <c r="N24" s="109">
        <f t="shared" si="1"/>
        <v>24</v>
      </c>
      <c r="O24" s="115">
        <v>8</v>
      </c>
      <c r="P24" s="62">
        <v>8</v>
      </c>
      <c r="Q24" s="62">
        <v>8</v>
      </c>
      <c r="R24" s="109">
        <f t="shared" si="2"/>
        <v>24</v>
      </c>
      <c r="S24" s="115">
        <v>8</v>
      </c>
      <c r="T24" s="62">
        <v>8</v>
      </c>
      <c r="U24" s="62">
        <v>8</v>
      </c>
      <c r="V24" s="109">
        <f t="shared" si="3"/>
        <v>24</v>
      </c>
      <c r="W24" s="115">
        <v>8</v>
      </c>
      <c r="X24" s="62">
        <v>8</v>
      </c>
      <c r="Y24" s="62">
        <v>8</v>
      </c>
      <c r="Z24" s="109">
        <f t="shared" si="4"/>
        <v>24</v>
      </c>
      <c r="AA24" s="115">
        <v>8</v>
      </c>
      <c r="AB24" s="62">
        <v>8</v>
      </c>
      <c r="AC24" s="62">
        <v>8</v>
      </c>
      <c r="AD24" s="109">
        <f t="shared" si="5"/>
        <v>24</v>
      </c>
      <c r="AE24" s="115">
        <v>8</v>
      </c>
      <c r="AF24" s="62">
        <v>8</v>
      </c>
      <c r="AG24" s="62">
        <v>8</v>
      </c>
      <c r="AH24" s="109">
        <f t="shared" si="6"/>
        <v>24</v>
      </c>
      <c r="AI24" s="115">
        <v>8</v>
      </c>
      <c r="AJ24" s="62">
        <v>8</v>
      </c>
      <c r="AK24" s="62">
        <v>8</v>
      </c>
      <c r="AL24" s="109">
        <f t="shared" si="7"/>
        <v>24</v>
      </c>
      <c r="AM24" s="115">
        <v>8</v>
      </c>
      <c r="AN24" s="116">
        <f t="shared" si="8"/>
        <v>192</v>
      </c>
      <c r="AO24" s="95">
        <f t="shared" si="9"/>
        <v>8736</v>
      </c>
      <c r="AP24" s="95">
        <f t="shared" si="10"/>
        <v>2912</v>
      </c>
      <c r="AQ24" s="95">
        <f t="shared" si="11"/>
        <v>432</v>
      </c>
      <c r="AR24" s="96">
        <f t="shared" si="12"/>
        <v>4.3592814371257482</v>
      </c>
      <c r="AS24" s="97">
        <f t="shared" si="13"/>
        <v>0.39630227544910179</v>
      </c>
      <c r="AT24" s="96">
        <f t="shared" si="14"/>
        <v>4.7555837125748504</v>
      </c>
      <c r="AU24" s="117"/>
      <c r="AV24" s="118"/>
      <c r="AW24" s="119"/>
      <c r="AX24" s="101">
        <f>$BG$15</f>
        <v>2083</v>
      </c>
      <c r="AY24" s="102">
        <f>AX24/160*AY17</f>
        <v>0</v>
      </c>
      <c r="AZ24" s="103">
        <f t="shared" si="15"/>
        <v>0</v>
      </c>
      <c r="BA24" s="96">
        <f t="shared" si="16"/>
        <v>0</v>
      </c>
      <c r="BB24" s="96">
        <f t="shared" si="17"/>
        <v>0</v>
      </c>
      <c r="BC24" s="104">
        <f t="shared" si="18"/>
        <v>0</v>
      </c>
      <c r="BD24" s="105">
        <f>AZ24+BA24+BB24+BC24</f>
        <v>0</v>
      </c>
      <c r="BE24" s="106"/>
    </row>
    <row r="25" spans="1:98" s="123" customFormat="1" ht="17.5" hidden="1" x14ac:dyDescent="0.35">
      <c r="A25" s="120"/>
      <c r="B25" s="112"/>
      <c r="C25" s="87"/>
      <c r="D25" s="113"/>
      <c r="E25" s="89"/>
      <c r="F25" s="89"/>
      <c r="G25" s="114"/>
      <c r="H25" s="94"/>
      <c r="I25" s="94"/>
      <c r="J25" s="124"/>
      <c r="K25" s="94"/>
      <c r="L25" s="94"/>
      <c r="M25" s="94"/>
      <c r="N25" s="124"/>
      <c r="O25" s="94"/>
      <c r="P25" s="94"/>
      <c r="Q25" s="94"/>
      <c r="R25" s="124"/>
      <c r="S25" s="94"/>
      <c r="T25" s="94"/>
      <c r="U25" s="94"/>
      <c r="V25" s="124"/>
      <c r="W25" s="94"/>
      <c r="X25" s="94"/>
      <c r="Y25" s="94"/>
      <c r="Z25" s="124"/>
      <c r="AA25" s="94"/>
      <c r="AB25" s="94"/>
      <c r="AC25" s="94"/>
      <c r="AD25" s="124"/>
      <c r="AE25" s="94"/>
      <c r="AF25" s="94"/>
      <c r="AG25" s="94"/>
      <c r="AH25" s="124"/>
      <c r="AI25" s="94"/>
      <c r="AJ25" s="94"/>
      <c r="AK25" s="94"/>
      <c r="AL25" s="124"/>
      <c r="AM25" s="94"/>
      <c r="AN25" s="94"/>
      <c r="AO25" s="95"/>
      <c r="AP25" s="95"/>
      <c r="AQ25" s="95"/>
      <c r="AR25" s="96"/>
      <c r="AS25" s="97"/>
      <c r="AT25" s="96"/>
      <c r="AU25" s="117"/>
      <c r="AV25" s="118"/>
      <c r="AW25" s="119"/>
      <c r="AX25" s="125"/>
      <c r="AY25" s="102"/>
      <c r="AZ25" s="103"/>
      <c r="BA25" s="96"/>
      <c r="BB25" s="96"/>
      <c r="BC25" s="104"/>
      <c r="BD25" s="105"/>
      <c r="BE25" s="106"/>
    </row>
    <row r="26" spans="1:98" s="123" customFormat="1" ht="17.5" hidden="1" x14ac:dyDescent="0.35">
      <c r="A26" s="120"/>
      <c r="B26" s="112"/>
      <c r="C26" s="87"/>
      <c r="D26" s="113"/>
      <c r="E26" s="89"/>
      <c r="F26" s="89"/>
      <c r="G26" s="114"/>
      <c r="H26" s="94"/>
      <c r="I26" s="94"/>
      <c r="J26" s="124"/>
      <c r="K26" s="94"/>
      <c r="L26" s="94"/>
      <c r="M26" s="94"/>
      <c r="N26" s="124"/>
      <c r="O26" s="94"/>
      <c r="P26" s="94"/>
      <c r="Q26" s="94"/>
      <c r="R26" s="124"/>
      <c r="S26" s="94"/>
      <c r="T26" s="94"/>
      <c r="U26" s="94"/>
      <c r="V26" s="124"/>
      <c r="W26" s="94"/>
      <c r="X26" s="94"/>
      <c r="Y26" s="94"/>
      <c r="Z26" s="124"/>
      <c r="AA26" s="94"/>
      <c r="AB26" s="94"/>
      <c r="AC26" s="94"/>
      <c r="AD26" s="124"/>
      <c r="AE26" s="94"/>
      <c r="AF26" s="94"/>
      <c r="AG26" s="94"/>
      <c r="AH26" s="124"/>
      <c r="AI26" s="94"/>
      <c r="AJ26" s="94"/>
      <c r="AK26" s="94"/>
      <c r="AL26" s="124"/>
      <c r="AM26" s="94"/>
      <c r="AN26" s="94"/>
      <c r="AO26" s="95"/>
      <c r="AP26" s="95"/>
      <c r="AQ26" s="95"/>
      <c r="AR26" s="96"/>
      <c r="AS26" s="97"/>
      <c r="AT26" s="96"/>
      <c r="AU26" s="117"/>
      <c r="AV26" s="118"/>
      <c r="AW26" s="119"/>
      <c r="AX26" s="125"/>
      <c r="AY26" s="102"/>
      <c r="AZ26" s="103"/>
      <c r="BA26" s="96"/>
      <c r="BB26" s="96"/>
      <c r="BC26" s="104"/>
      <c r="BD26" s="105"/>
      <c r="BE26" s="106"/>
    </row>
    <row r="27" spans="1:98" ht="30" x14ac:dyDescent="0.35">
      <c r="A27" s="318" t="s">
        <v>100</v>
      </c>
      <c r="B27" s="86" t="s">
        <v>47</v>
      </c>
      <c r="C27" s="87"/>
      <c r="D27" s="88"/>
      <c r="E27" s="89"/>
      <c r="F27" s="89"/>
      <c r="G27" s="90">
        <v>1</v>
      </c>
      <c r="H27" s="91">
        <v>8</v>
      </c>
      <c r="I27" s="91">
        <v>16</v>
      </c>
      <c r="J27" s="92">
        <f>IF(H27="",0,IF((I27-H27&lt;=0),(24-H27+I27),(I27-H27)))</f>
        <v>8</v>
      </c>
      <c r="K27" s="93"/>
      <c r="L27" s="91">
        <v>8</v>
      </c>
      <c r="M27" s="91">
        <v>16</v>
      </c>
      <c r="N27" s="92">
        <f>IF(L27="",0,IF((M27-L27&lt;=0),(24-L27+M27),(M27-L27)))</f>
        <v>8</v>
      </c>
      <c r="O27" s="93"/>
      <c r="P27" s="91">
        <v>8</v>
      </c>
      <c r="Q27" s="91">
        <v>16</v>
      </c>
      <c r="R27" s="92">
        <f>IF(P27="",0,IF((Q27-P27&lt;=0),(24-P27+Q27),(Q27-P27)))</f>
        <v>8</v>
      </c>
      <c r="S27" s="93"/>
      <c r="T27" s="91">
        <v>8</v>
      </c>
      <c r="U27" s="91">
        <v>16</v>
      </c>
      <c r="V27" s="92">
        <f>IF(T27="",0,IF((U27-T27&lt;=0),(24-T27+U27),(U27-T27)))</f>
        <v>8</v>
      </c>
      <c r="W27" s="93"/>
      <c r="X27" s="91">
        <v>8</v>
      </c>
      <c r="Y27" s="91">
        <v>16</v>
      </c>
      <c r="Z27" s="92">
        <f>IF(X27="",0,IF((Y27-X27&lt;=0),(24-X27+Y27),(Y27-X27)))</f>
        <v>8</v>
      </c>
      <c r="AA27" s="93"/>
      <c r="AB27" s="91"/>
      <c r="AC27" s="91"/>
      <c r="AD27" s="92">
        <f>IF(AB27="",0,IF((AC27-AB27&lt;=0),(24-AB27+AC27),(AC27-AB27)))</f>
        <v>0</v>
      </c>
      <c r="AE27" s="93"/>
      <c r="AF27" s="91"/>
      <c r="AG27" s="91"/>
      <c r="AH27" s="92">
        <f>IF(AF27="",0,IF((AG27-AF27&lt;=0),(24-AF27+AG27),(AG27-AF27)))</f>
        <v>0</v>
      </c>
      <c r="AI27" s="93"/>
      <c r="AJ27" s="91">
        <v>8</v>
      </c>
      <c r="AK27" s="91">
        <v>16</v>
      </c>
      <c r="AL27" s="92">
        <f>IF(AJ27="",0,IF((AK27-AJ27&lt;=0),(24-AJ27+AK27),(AK27-AJ27)))</f>
        <v>8</v>
      </c>
      <c r="AM27" s="93"/>
      <c r="AN27" s="91">
        <f>J27+N27+R27+V27+Z27+AD27+AH27+AL27</f>
        <v>48</v>
      </c>
      <c r="AO27" s="95">
        <f>IF(AN27=0,0,((J27*$C$123)+($D$123*N27)+(R27*$E$123)+(V27*$F$123)+($G$123*Z27)+(AD27*$H$124)+($I$125*AH27)+(AL27*$J$126)*G27))</f>
        <v>2144</v>
      </c>
      <c r="AP27" s="95">
        <f>IF(AN27=0,0,((K27*$C$123)+($D$123*O27)+(S27*$E$123)+(W27*$F$123)+($G$123*AA27)+(AE27*$H$124)+($I$125*AI27)+(AM27*$J$126)*G27))</f>
        <v>0</v>
      </c>
      <c r="AQ27" s="95">
        <f>AL27*$J$126*G27</f>
        <v>144</v>
      </c>
      <c r="AR27" s="96">
        <f>AO27/$L$122</f>
        <v>1.0698602794411178</v>
      </c>
      <c r="AS27" s="97">
        <f>AR27*0.09091</f>
        <v>9.726099800399203E-2</v>
      </c>
      <c r="AT27" s="97">
        <f>AS27+AR27</f>
        <v>1.1671212774451099</v>
      </c>
      <c r="AU27" s="98"/>
      <c r="AV27" s="99"/>
      <c r="AW27" s="100" t="s">
        <v>98</v>
      </c>
      <c r="AX27" s="101">
        <f>$BG$16</f>
        <v>1303</v>
      </c>
      <c r="AY27" s="102">
        <f>AX27/160*$AY$16</f>
        <v>10.586875000000001</v>
      </c>
      <c r="AZ27" s="103">
        <f>AY27*AO27</f>
        <v>22698.260000000002</v>
      </c>
      <c r="BA27" s="96">
        <f>$BA$16*AY27*AP27</f>
        <v>0</v>
      </c>
      <c r="BB27" s="96">
        <f>AY27*AQ27</f>
        <v>1524.5100000000002</v>
      </c>
      <c r="BC27" s="104">
        <f>AY27*$BC$16*AO27</f>
        <v>567.45650000000012</v>
      </c>
      <c r="BD27" s="105">
        <f t="shared" si="20"/>
        <v>24790.226500000004</v>
      </c>
      <c r="BE27" s="106"/>
    </row>
    <row r="28" spans="1:98" ht="30" x14ac:dyDescent="0.35">
      <c r="A28" s="318"/>
      <c r="B28" s="86" t="s">
        <v>48</v>
      </c>
      <c r="C28" s="126"/>
      <c r="D28" s="127"/>
      <c r="E28" s="128"/>
      <c r="F28" s="128"/>
      <c r="G28" s="129">
        <v>1</v>
      </c>
      <c r="H28" s="108">
        <v>16</v>
      </c>
      <c r="I28" s="108">
        <v>8</v>
      </c>
      <c r="J28" s="92">
        <f>IF(H28="",0,IF((I28-H28&lt;=0),(24-H28+I28),(I28-H28)))</f>
        <v>16</v>
      </c>
      <c r="K28" s="93">
        <v>8</v>
      </c>
      <c r="L28" s="108">
        <v>16</v>
      </c>
      <c r="M28" s="108">
        <v>8</v>
      </c>
      <c r="N28" s="92">
        <f>IF(L28="",0,IF((M28-L28&lt;=0),(24-L28+M28),(M28-L28)))</f>
        <v>16</v>
      </c>
      <c r="O28" s="93">
        <v>8</v>
      </c>
      <c r="P28" s="108">
        <v>16</v>
      </c>
      <c r="Q28" s="108">
        <v>8</v>
      </c>
      <c r="R28" s="92">
        <f>IF(P28="",0,IF((Q28-P28&lt;=0),(24-P28+Q28),(Q28-P28)))</f>
        <v>16</v>
      </c>
      <c r="S28" s="93">
        <v>8</v>
      </c>
      <c r="T28" s="108">
        <v>16</v>
      </c>
      <c r="U28" s="108">
        <v>8</v>
      </c>
      <c r="V28" s="92">
        <f>IF(T28="",0,IF((U28-T28&lt;=0),(24-T28+U28),(U28-T28)))</f>
        <v>16</v>
      </c>
      <c r="W28" s="93">
        <v>8</v>
      </c>
      <c r="X28" s="108">
        <v>16</v>
      </c>
      <c r="Y28" s="108">
        <v>8</v>
      </c>
      <c r="Z28" s="92">
        <f>IF(X28="",0,IF((Y28-X28&lt;=0),(24-X28+Y28),(Y28-X28)))</f>
        <v>16</v>
      </c>
      <c r="AA28" s="93">
        <v>8</v>
      </c>
      <c r="AB28" s="108">
        <v>16</v>
      </c>
      <c r="AC28" s="108">
        <v>8</v>
      </c>
      <c r="AD28" s="92">
        <f>IF(AB28="",0,IF((AC28-AB28&lt;=0),(24-AB28+AC28),(AC28-AB28)))</f>
        <v>16</v>
      </c>
      <c r="AE28" s="93">
        <v>8</v>
      </c>
      <c r="AF28" s="108">
        <v>16</v>
      </c>
      <c r="AG28" s="108">
        <v>8</v>
      </c>
      <c r="AH28" s="109">
        <f>IF(AF28="",0,IF((AG28-AF28&lt;=0),(24-AF28+AG28),(AG28-AF28)))</f>
        <v>16</v>
      </c>
      <c r="AI28" s="93">
        <v>8</v>
      </c>
      <c r="AJ28" s="108">
        <v>16</v>
      </c>
      <c r="AK28" s="108">
        <v>8</v>
      </c>
      <c r="AL28" s="109">
        <f>IF(AJ28="",0,IF((AK28-AJ28&lt;=0),(24-AJ28+AK28),(AK28-AJ28)))</f>
        <v>16</v>
      </c>
      <c r="AM28" s="93">
        <v>8</v>
      </c>
      <c r="AN28" s="110">
        <f>J28+N28+R28+V28+Z28+AD28+AH28+AL28</f>
        <v>128</v>
      </c>
      <c r="AO28" s="95">
        <f>IF(AN28=0,0,((J28*$C$123)+($D$123*N28)+(R28*$E$123)+(V28*$F$123)+($G$123*Z28)+(AD28*$H$124)+($I$125*AH28)+(AL28*$J$126)*G28))</f>
        <v>5824</v>
      </c>
      <c r="AP28" s="95">
        <f>IF(AN28=0,0,((K28*$C$123)+($D$123*O28)+(S28*$E$123)+(W28*$F$123)+($G$123*AA28)+(AE28*$H$124)+($I$125*AI28)+(AM28*$J$126)*G28))</f>
        <v>2912</v>
      </c>
      <c r="AQ28" s="95">
        <f>AL28*$J$126*G28</f>
        <v>288</v>
      </c>
      <c r="AR28" s="96">
        <f>AO28/$L$122</f>
        <v>2.906187624750499</v>
      </c>
      <c r="AS28" s="97">
        <f>AR28*0.09091</f>
        <v>0.26420151696606786</v>
      </c>
      <c r="AT28" s="97">
        <f>AS28+AR28</f>
        <v>3.1703891417165666</v>
      </c>
      <c r="AU28" s="98"/>
      <c r="AV28" s="99"/>
      <c r="AW28" s="100" t="s">
        <v>98</v>
      </c>
      <c r="AX28" s="101">
        <f t="shared" ref="AX28:AX31" si="21">$BG$16</f>
        <v>1303</v>
      </c>
      <c r="AY28" s="102">
        <f t="shared" ref="AY28:AY31" si="22">AX28/160*$AY$16</f>
        <v>10.586875000000001</v>
      </c>
      <c r="AZ28" s="103">
        <f>AY28*AO28</f>
        <v>61657.960000000006</v>
      </c>
      <c r="BA28" s="96">
        <f>$BA$16*AY28*AP28</f>
        <v>15414.490000000002</v>
      </c>
      <c r="BB28" s="96">
        <f>AY28*AQ28</f>
        <v>3049.0200000000004</v>
      </c>
      <c r="BC28" s="104">
        <f>AY28*$BC$16*AO28</f>
        <v>1541.4490000000003</v>
      </c>
      <c r="BD28" s="105">
        <f t="shared" si="20"/>
        <v>81662.919000000009</v>
      </c>
      <c r="BE28" s="106"/>
    </row>
    <row r="29" spans="1:98" ht="30" x14ac:dyDescent="0.35">
      <c r="A29" s="318"/>
      <c r="B29" s="112" t="s">
        <v>49</v>
      </c>
      <c r="C29" s="126"/>
      <c r="D29" s="130"/>
      <c r="E29" s="128"/>
      <c r="F29" s="128"/>
      <c r="G29" s="121">
        <v>1</v>
      </c>
      <c r="H29" s="62">
        <v>9</v>
      </c>
      <c r="I29" s="62">
        <v>21</v>
      </c>
      <c r="J29" s="109">
        <f>IF(H29="",0,IF((I29-H29&lt;=0),(24-H29+I29),(I29-H29)))</f>
        <v>12</v>
      </c>
      <c r="K29" s="115">
        <v>0</v>
      </c>
      <c r="L29" s="62">
        <v>9</v>
      </c>
      <c r="M29" s="62">
        <v>21</v>
      </c>
      <c r="N29" s="109">
        <f>IF(L29="",0,IF((M29-L29&lt;=0),(24-L29+M29),(M29-L29)))</f>
        <v>12</v>
      </c>
      <c r="O29" s="115">
        <v>0</v>
      </c>
      <c r="P29" s="62">
        <v>9</v>
      </c>
      <c r="Q29" s="62">
        <v>21</v>
      </c>
      <c r="R29" s="109">
        <f>IF(P29="",0,IF((Q29-P29&lt;=0),(24-P29+Q29),(Q29-P29)))</f>
        <v>12</v>
      </c>
      <c r="S29" s="115">
        <v>0</v>
      </c>
      <c r="T29" s="62">
        <v>9</v>
      </c>
      <c r="U29" s="62">
        <v>21</v>
      </c>
      <c r="V29" s="109">
        <f>IF(T29="",0,IF((U29-T29&lt;=0),(24-T29+U29),(U29-T29)))</f>
        <v>12</v>
      </c>
      <c r="W29" s="115">
        <v>0</v>
      </c>
      <c r="X29" s="62">
        <v>9</v>
      </c>
      <c r="Y29" s="62">
        <v>21</v>
      </c>
      <c r="Z29" s="109">
        <f>IF(X29="",0,IF((Y29-X29&lt;=0),(24-X29+Y29),(Y29-X29)))</f>
        <v>12</v>
      </c>
      <c r="AA29" s="115">
        <v>0</v>
      </c>
      <c r="AB29" s="62">
        <v>0</v>
      </c>
      <c r="AC29" s="62">
        <v>0</v>
      </c>
      <c r="AD29" s="109">
        <f>IF(AB29="",0,IF((AC29-AB29&lt;=0),(24-AB29+AC29),(AC29-AB29)))</f>
        <v>24</v>
      </c>
      <c r="AE29" s="115">
        <v>0</v>
      </c>
      <c r="AF29" s="62">
        <v>0</v>
      </c>
      <c r="AG29" s="62">
        <v>0</v>
      </c>
      <c r="AH29" s="109">
        <f>IF(AF29="",0,IF((AG29-AF29&lt;=0),(24-AF29+AG29),(AG29-AF29)))</f>
        <v>24</v>
      </c>
      <c r="AI29" s="115">
        <v>0</v>
      </c>
      <c r="AJ29" s="62">
        <v>9</v>
      </c>
      <c r="AK29" s="62">
        <v>21</v>
      </c>
      <c r="AL29" s="109">
        <f>IF(AJ29="",0,IF((AK29-AJ29&lt;=0),(24-AJ29+AK29),(AK29-AJ29)))</f>
        <v>12</v>
      </c>
      <c r="AM29" s="115">
        <v>0</v>
      </c>
      <c r="AN29" s="116">
        <f>J29+N29+R29+V29+Z29+AD29+AH29+AL29</f>
        <v>120</v>
      </c>
      <c r="AO29" s="95">
        <f>IF(AN29=0,0,((J29*$C$123)+($D$123*N29)+(R29*$E$123)+(V29*$F$123)+($G$123*Z29)+(AD29*$H$124)+($I$125*AH29)+(AL29*$J$126)*G29))</f>
        <v>5520</v>
      </c>
      <c r="AP29" s="95">
        <f>IF(AN29=0,0,((K29*$C$123)+($D$123*O29)+(S29*$E$123)+(W29*$F$123)+($G$123*AA29)+(AE29*$H$124)+($I$125*AI29)+(AM29*$J$126)*G29))</f>
        <v>0</v>
      </c>
      <c r="AQ29" s="95">
        <f>AL29*$J$126*G29</f>
        <v>216</v>
      </c>
      <c r="AR29" s="96">
        <f>AO29/$L$122</f>
        <v>2.7544910179640718</v>
      </c>
      <c r="AS29" s="97">
        <f>AR29*0.09091</f>
        <v>0.25041077844311377</v>
      </c>
      <c r="AT29" s="96">
        <f>AS29+AR29</f>
        <v>3.0049017964071858</v>
      </c>
      <c r="AU29" s="117"/>
      <c r="AV29" s="118"/>
      <c r="AW29" s="119"/>
      <c r="AX29" s="101">
        <f t="shared" si="21"/>
        <v>1303</v>
      </c>
      <c r="AY29" s="102">
        <f t="shared" si="22"/>
        <v>10.586875000000001</v>
      </c>
      <c r="AZ29" s="103">
        <f>AY29*AO29</f>
        <v>58439.55</v>
      </c>
      <c r="BA29" s="96">
        <f>$BA$16*AY29*AP29</f>
        <v>0</v>
      </c>
      <c r="BB29" s="96">
        <f>AY29*AQ29</f>
        <v>2286.7650000000003</v>
      </c>
      <c r="BC29" s="104">
        <f>AY29*$BC$16*AO29</f>
        <v>1460.9887500000002</v>
      </c>
      <c r="BD29" s="105">
        <f t="shared" si="20"/>
        <v>62187.303749999999</v>
      </c>
      <c r="BE29" s="106"/>
    </row>
    <row r="30" spans="1:98" s="123" customFormat="1" ht="30" x14ac:dyDescent="0.35">
      <c r="A30" s="120"/>
      <c r="B30" s="112" t="s">
        <v>57</v>
      </c>
      <c r="C30" s="87"/>
      <c r="D30" s="113"/>
      <c r="E30" s="89"/>
      <c r="F30" s="89"/>
      <c r="G30" s="121">
        <v>1</v>
      </c>
      <c r="H30" s="62">
        <v>8</v>
      </c>
      <c r="I30" s="62">
        <v>8</v>
      </c>
      <c r="J30" s="109">
        <f t="shared" ref="J30:J31" si="23">IF(H30="",0,IF((I30-H30&lt;=0),(24-H30+I30),(I30-H30)))</f>
        <v>24</v>
      </c>
      <c r="K30" s="115">
        <v>8</v>
      </c>
      <c r="L30" s="62">
        <v>8</v>
      </c>
      <c r="M30" s="62">
        <v>8</v>
      </c>
      <c r="N30" s="109">
        <f t="shared" ref="N30:N31" si="24">IF(L30="",0,IF((M30-L30&lt;=0),(24-L30+M30),(M30-L30)))</f>
        <v>24</v>
      </c>
      <c r="O30" s="115">
        <v>8</v>
      </c>
      <c r="P30" s="62">
        <v>8</v>
      </c>
      <c r="Q30" s="62">
        <v>8</v>
      </c>
      <c r="R30" s="109">
        <f t="shared" ref="R30:R31" si="25">IF(P30="",0,IF((Q30-P30&lt;=0),(24-P30+Q30),(Q30-P30)))</f>
        <v>24</v>
      </c>
      <c r="S30" s="115">
        <v>8</v>
      </c>
      <c r="T30" s="62">
        <v>8</v>
      </c>
      <c r="U30" s="62">
        <v>8</v>
      </c>
      <c r="V30" s="109">
        <f t="shared" ref="V30:V31" si="26">IF(T30="",0,IF((U30-T30&lt;=0),(24-T30+U30),(U30-T30)))</f>
        <v>24</v>
      </c>
      <c r="W30" s="115">
        <v>8</v>
      </c>
      <c r="X30" s="62">
        <v>8</v>
      </c>
      <c r="Y30" s="62">
        <v>8</v>
      </c>
      <c r="Z30" s="109">
        <f t="shared" ref="Z30:Z31" si="27">IF(X30="",0,IF((Y30-X30&lt;=0),(24-X30+Y30),(Y30-X30)))</f>
        <v>24</v>
      </c>
      <c r="AA30" s="115">
        <v>8</v>
      </c>
      <c r="AB30" s="62">
        <v>8</v>
      </c>
      <c r="AC30" s="62">
        <v>8</v>
      </c>
      <c r="AD30" s="109">
        <f t="shared" ref="AD30:AD31" si="28">IF(AB30="",0,IF((AC30-AB30&lt;=0),(24-AB30+AC30),(AC30-AB30)))</f>
        <v>24</v>
      </c>
      <c r="AE30" s="115">
        <v>8</v>
      </c>
      <c r="AF30" s="62">
        <v>8</v>
      </c>
      <c r="AG30" s="62">
        <v>8</v>
      </c>
      <c r="AH30" s="109">
        <f t="shared" ref="AH30:AH31" si="29">IF(AF30="",0,IF((AG30-AF30&lt;=0),(24-AF30+AG30),(AG30-AF30)))</f>
        <v>24</v>
      </c>
      <c r="AI30" s="115">
        <v>8</v>
      </c>
      <c r="AJ30" s="62">
        <v>8</v>
      </c>
      <c r="AK30" s="62">
        <v>8</v>
      </c>
      <c r="AL30" s="109">
        <f t="shared" ref="AL30:AL31" si="30">IF(AJ30="",0,IF((AK30-AJ30&lt;=0),(24-AJ30+AK30),(AK30-AJ30)))</f>
        <v>24</v>
      </c>
      <c r="AM30" s="115">
        <v>8</v>
      </c>
      <c r="AN30" s="116">
        <f t="shared" ref="AN30:AN31" si="31">J30+N30+R30+V30+Z30+AD30+AH30+AL30</f>
        <v>192</v>
      </c>
      <c r="AO30" s="95">
        <f t="shared" ref="AO30:AO31" si="32">IF(AN30=0,0,((J30*$C$123)+($D$123*N30)+(R30*$E$123)+(V30*$F$123)+($G$123*Z30)+(AD30*$H$124)+($I$125*AH30)+(AL30*$J$126)*G30))</f>
        <v>8736</v>
      </c>
      <c r="AP30" s="95">
        <f t="shared" ref="AP30:AP31" si="33">IF(AN30=0,0,((K30*$C$123)+($D$123*O30)+(S30*$E$123)+(W30*$F$123)+($G$123*AA30)+(AE30*$H$124)+($I$125*AI30)+(AM30*$J$126)*G30))</f>
        <v>2912</v>
      </c>
      <c r="AQ30" s="95">
        <f t="shared" ref="AQ30:AQ31" si="34">AL30*$J$126*G30</f>
        <v>432</v>
      </c>
      <c r="AR30" s="96">
        <f t="shared" ref="AR30:AR31" si="35">AO30/$L$122</f>
        <v>4.3592814371257482</v>
      </c>
      <c r="AS30" s="97">
        <f t="shared" ref="AS30:AS31" si="36">AR30*0.09091</f>
        <v>0.39630227544910179</v>
      </c>
      <c r="AT30" s="96">
        <f t="shared" ref="AT30:AT31" si="37">AS30+AR30</f>
        <v>4.7555837125748504</v>
      </c>
      <c r="AU30" s="117"/>
      <c r="AV30" s="118"/>
      <c r="AW30" s="119"/>
      <c r="AX30" s="101">
        <f t="shared" si="21"/>
        <v>1303</v>
      </c>
      <c r="AY30" s="102">
        <f t="shared" si="22"/>
        <v>10.586875000000001</v>
      </c>
      <c r="AZ30" s="103">
        <f t="shared" ref="AZ30:AZ31" si="38">AY30*AO30</f>
        <v>92486.94</v>
      </c>
      <c r="BA30" s="96">
        <f t="shared" ref="BA30:BA31" si="39">$BA$16*AY30*AP30</f>
        <v>15414.490000000002</v>
      </c>
      <c r="BB30" s="96">
        <f t="shared" ref="BB30:BB31" si="40">AY30*AQ30</f>
        <v>4573.5300000000007</v>
      </c>
      <c r="BC30" s="104">
        <f t="shared" ref="BC30:BC31" si="41">AY30*$BC$16*AO30</f>
        <v>2312.1735000000003</v>
      </c>
      <c r="BD30" s="105">
        <f>AZ30+BA30+BB30+BC30</f>
        <v>114787.13350000001</v>
      </c>
      <c r="BE30" s="106"/>
    </row>
    <row r="31" spans="1:98" s="123" customFormat="1" ht="30" x14ac:dyDescent="0.35">
      <c r="A31" s="120"/>
      <c r="B31" s="112" t="s">
        <v>51</v>
      </c>
      <c r="C31" s="87"/>
      <c r="D31" s="113"/>
      <c r="E31" s="89"/>
      <c r="F31" s="89"/>
      <c r="G31" s="121">
        <v>1</v>
      </c>
      <c r="H31" s="62">
        <v>8</v>
      </c>
      <c r="I31" s="62">
        <v>8</v>
      </c>
      <c r="J31" s="109">
        <f t="shared" si="23"/>
        <v>24</v>
      </c>
      <c r="K31" s="115">
        <v>8</v>
      </c>
      <c r="L31" s="62">
        <v>8</v>
      </c>
      <c r="M31" s="62">
        <v>8</v>
      </c>
      <c r="N31" s="109">
        <f t="shared" si="24"/>
        <v>24</v>
      </c>
      <c r="O31" s="115">
        <v>8</v>
      </c>
      <c r="P31" s="62">
        <v>8</v>
      </c>
      <c r="Q31" s="62">
        <v>8</v>
      </c>
      <c r="R31" s="109">
        <f t="shared" si="25"/>
        <v>24</v>
      </c>
      <c r="S31" s="115">
        <v>8</v>
      </c>
      <c r="T31" s="62">
        <v>8</v>
      </c>
      <c r="U31" s="62">
        <v>8</v>
      </c>
      <c r="V31" s="109">
        <f t="shared" si="26"/>
        <v>24</v>
      </c>
      <c r="W31" s="115">
        <v>8</v>
      </c>
      <c r="X31" s="62">
        <v>8</v>
      </c>
      <c r="Y31" s="62">
        <v>8</v>
      </c>
      <c r="Z31" s="109">
        <f t="shared" si="27"/>
        <v>24</v>
      </c>
      <c r="AA31" s="115">
        <v>8</v>
      </c>
      <c r="AB31" s="62">
        <v>8</v>
      </c>
      <c r="AC31" s="62">
        <v>8</v>
      </c>
      <c r="AD31" s="109">
        <f t="shared" si="28"/>
        <v>24</v>
      </c>
      <c r="AE31" s="115">
        <v>8</v>
      </c>
      <c r="AF31" s="62">
        <v>8</v>
      </c>
      <c r="AG31" s="62">
        <v>8</v>
      </c>
      <c r="AH31" s="109">
        <f t="shared" si="29"/>
        <v>24</v>
      </c>
      <c r="AI31" s="115">
        <v>8</v>
      </c>
      <c r="AJ31" s="62">
        <v>8</v>
      </c>
      <c r="AK31" s="62">
        <v>8</v>
      </c>
      <c r="AL31" s="109">
        <f t="shared" si="30"/>
        <v>24</v>
      </c>
      <c r="AM31" s="115">
        <v>8</v>
      </c>
      <c r="AN31" s="116">
        <f t="shared" si="31"/>
        <v>192</v>
      </c>
      <c r="AO31" s="95">
        <f t="shared" si="32"/>
        <v>8736</v>
      </c>
      <c r="AP31" s="95">
        <f t="shared" si="33"/>
        <v>2912</v>
      </c>
      <c r="AQ31" s="95">
        <f t="shared" si="34"/>
        <v>432</v>
      </c>
      <c r="AR31" s="96">
        <f t="shared" si="35"/>
        <v>4.3592814371257482</v>
      </c>
      <c r="AS31" s="97">
        <f t="shared" si="36"/>
        <v>0.39630227544910179</v>
      </c>
      <c r="AT31" s="96">
        <f t="shared" si="37"/>
        <v>4.7555837125748504</v>
      </c>
      <c r="AU31" s="117"/>
      <c r="AV31" s="118"/>
      <c r="AW31" s="119"/>
      <c r="AX31" s="101">
        <f t="shared" si="21"/>
        <v>1303</v>
      </c>
      <c r="AY31" s="102">
        <f t="shared" si="22"/>
        <v>10.586875000000001</v>
      </c>
      <c r="AZ31" s="103">
        <f t="shared" si="38"/>
        <v>92486.94</v>
      </c>
      <c r="BA31" s="96">
        <f t="shared" si="39"/>
        <v>15414.490000000002</v>
      </c>
      <c r="BB31" s="96">
        <f t="shared" si="40"/>
        <v>4573.5300000000007</v>
      </c>
      <c r="BC31" s="104">
        <f t="shared" si="41"/>
        <v>2312.1735000000003</v>
      </c>
      <c r="BD31" s="105">
        <f>AZ31+BA31+BB31+BC31</f>
        <v>114787.13350000001</v>
      </c>
      <c r="BE31" s="106"/>
    </row>
    <row r="32" spans="1:98" s="123" customFormat="1" ht="17.5" x14ac:dyDescent="0.35">
      <c r="A32" s="120"/>
      <c r="B32" s="112"/>
      <c r="C32" s="87"/>
      <c r="D32" s="113"/>
      <c r="E32" s="89"/>
      <c r="F32" s="89"/>
      <c r="G32" s="114"/>
      <c r="H32" s="94"/>
      <c r="I32" s="94"/>
      <c r="J32" s="124"/>
      <c r="K32" s="94"/>
      <c r="L32" s="94"/>
      <c r="M32" s="94"/>
      <c r="N32" s="124"/>
      <c r="O32" s="94"/>
      <c r="P32" s="94"/>
      <c r="Q32" s="94"/>
      <c r="R32" s="124"/>
      <c r="S32" s="94"/>
      <c r="T32" s="94"/>
      <c r="U32" s="94"/>
      <c r="V32" s="124"/>
      <c r="W32" s="94"/>
      <c r="X32" s="94"/>
      <c r="Y32" s="94"/>
      <c r="Z32" s="124"/>
      <c r="AA32" s="94"/>
      <c r="AB32" s="94"/>
      <c r="AC32" s="94"/>
      <c r="AD32" s="124"/>
      <c r="AE32" s="94"/>
      <c r="AF32" s="94"/>
      <c r="AG32" s="94"/>
      <c r="AH32" s="124"/>
      <c r="AI32" s="94"/>
      <c r="AJ32" s="94"/>
      <c r="AK32" s="94"/>
      <c r="AL32" s="124"/>
      <c r="AM32" s="94"/>
      <c r="AN32" s="94"/>
      <c r="AO32" s="95"/>
      <c r="AP32" s="95"/>
      <c r="AQ32" s="95"/>
      <c r="AR32" s="96"/>
      <c r="AS32" s="97"/>
      <c r="AT32" s="96"/>
      <c r="AU32" s="117"/>
      <c r="AV32" s="118"/>
      <c r="AW32" s="119"/>
      <c r="AX32" s="125"/>
      <c r="AY32" s="102"/>
      <c r="AZ32" s="103"/>
      <c r="BA32" s="96"/>
      <c r="BB32" s="96"/>
      <c r="BC32" s="104"/>
      <c r="BD32" s="105"/>
      <c r="BE32" s="106"/>
    </row>
    <row r="33" spans="1:94" s="123" customFormat="1" ht="17.5" x14ac:dyDescent="0.35">
      <c r="A33" s="120"/>
      <c r="B33" s="112"/>
      <c r="C33" s="87"/>
      <c r="D33" s="113"/>
      <c r="E33" s="89"/>
      <c r="F33" s="89"/>
      <c r="G33" s="114"/>
      <c r="H33" s="94"/>
      <c r="I33" s="94"/>
      <c r="J33" s="124"/>
      <c r="K33" s="94"/>
      <c r="L33" s="94"/>
      <c r="M33" s="94"/>
      <c r="N33" s="124"/>
      <c r="O33" s="94"/>
      <c r="P33" s="94"/>
      <c r="Q33" s="94"/>
      <c r="R33" s="124"/>
      <c r="S33" s="94"/>
      <c r="T33" s="94"/>
      <c r="U33" s="94"/>
      <c r="V33" s="124"/>
      <c r="W33" s="94"/>
      <c r="X33" s="94"/>
      <c r="Y33" s="94"/>
      <c r="Z33" s="124"/>
      <c r="AA33" s="94"/>
      <c r="AB33" s="94"/>
      <c r="AC33" s="94"/>
      <c r="AD33" s="124"/>
      <c r="AE33" s="94"/>
      <c r="AF33" s="94"/>
      <c r="AG33" s="94"/>
      <c r="AH33" s="124"/>
      <c r="AI33" s="94"/>
      <c r="AJ33" s="94"/>
      <c r="AK33" s="94"/>
      <c r="AL33" s="124"/>
      <c r="AM33" s="94"/>
      <c r="AN33" s="94"/>
      <c r="AO33" s="95"/>
      <c r="AP33" s="95"/>
      <c r="AQ33" s="95"/>
      <c r="AR33" s="96"/>
      <c r="AS33" s="97"/>
      <c r="AT33" s="96"/>
      <c r="AU33" s="117"/>
      <c r="AV33" s="118"/>
      <c r="AW33" s="119"/>
      <c r="AX33" s="125"/>
      <c r="AY33" s="102"/>
      <c r="AZ33" s="103"/>
      <c r="BA33" s="96"/>
      <c r="BB33" s="96"/>
      <c r="BC33" s="104"/>
      <c r="BD33" s="105"/>
      <c r="BE33" s="106"/>
    </row>
    <row r="34" spans="1:94" s="123" customFormat="1" ht="17.5" x14ac:dyDescent="0.35">
      <c r="A34" s="120"/>
      <c r="B34" s="112"/>
      <c r="C34" s="87"/>
      <c r="D34" s="113"/>
      <c r="E34" s="89"/>
      <c r="F34" s="89"/>
      <c r="G34" s="114"/>
      <c r="H34" s="94"/>
      <c r="I34" s="94"/>
      <c r="J34" s="124"/>
      <c r="K34" s="94"/>
      <c r="L34" s="94"/>
      <c r="M34" s="94"/>
      <c r="N34" s="124"/>
      <c r="O34" s="94"/>
      <c r="P34" s="94"/>
      <c r="Q34" s="94"/>
      <c r="R34" s="124"/>
      <c r="S34" s="94"/>
      <c r="T34" s="94"/>
      <c r="U34" s="94"/>
      <c r="V34" s="124"/>
      <c r="W34" s="94"/>
      <c r="X34" s="94"/>
      <c r="Y34" s="94"/>
      <c r="Z34" s="124"/>
      <c r="AA34" s="94"/>
      <c r="AB34" s="94"/>
      <c r="AC34" s="94"/>
      <c r="AD34" s="124"/>
      <c r="AE34" s="94"/>
      <c r="AF34" s="94"/>
      <c r="AG34" s="94"/>
      <c r="AH34" s="124"/>
      <c r="AI34" s="94"/>
      <c r="AJ34" s="94"/>
      <c r="AK34" s="94"/>
      <c r="AL34" s="124"/>
      <c r="AM34" s="94"/>
      <c r="AN34" s="94"/>
      <c r="AO34" s="95"/>
      <c r="AP34" s="95"/>
      <c r="AQ34" s="95"/>
      <c r="AR34" s="96"/>
      <c r="AS34" s="97"/>
      <c r="AT34" s="96"/>
      <c r="AU34" s="117"/>
      <c r="AV34" s="118"/>
      <c r="AW34" s="119"/>
      <c r="AX34" s="125"/>
      <c r="AY34" s="102"/>
      <c r="AZ34" s="103"/>
      <c r="BA34" s="96"/>
      <c r="BB34" s="96"/>
      <c r="BC34" s="104"/>
      <c r="BD34" s="105"/>
      <c r="BE34" s="106"/>
    </row>
    <row r="35" spans="1:94" ht="30" x14ac:dyDescent="0.35">
      <c r="A35" s="317" t="s">
        <v>101</v>
      </c>
      <c r="B35" s="86" t="s">
        <v>47</v>
      </c>
      <c r="C35" s="87"/>
      <c r="D35" s="88"/>
      <c r="E35" s="89"/>
      <c r="F35" s="89"/>
      <c r="G35" s="91">
        <v>1</v>
      </c>
      <c r="H35" s="91">
        <v>8</v>
      </c>
      <c r="I35" s="91">
        <v>16</v>
      </c>
      <c r="J35" s="92">
        <f>IF(H35="",0,IF((I35-H35&lt;=0),(24-H35+I35),(I35-H35)))</f>
        <v>8</v>
      </c>
      <c r="K35" s="93"/>
      <c r="L35" s="91">
        <v>8</v>
      </c>
      <c r="M35" s="91">
        <v>16</v>
      </c>
      <c r="N35" s="92">
        <f>IF(L35="",0,IF((M35-L35&lt;=0),(24-L35+M35),(M35-L35)))</f>
        <v>8</v>
      </c>
      <c r="O35" s="93"/>
      <c r="P35" s="91">
        <v>8</v>
      </c>
      <c r="Q35" s="91">
        <v>16</v>
      </c>
      <c r="R35" s="92">
        <f>IF(P35="",0,IF((Q35-P35&lt;=0),(24-P35+Q35),(Q35-P35)))</f>
        <v>8</v>
      </c>
      <c r="S35" s="93"/>
      <c r="T35" s="91">
        <v>8</v>
      </c>
      <c r="U35" s="91">
        <v>16</v>
      </c>
      <c r="V35" s="92">
        <f>IF(T35="",0,IF((U35-T35&lt;=0),(24-T35+U35),(U35-T35)))</f>
        <v>8</v>
      </c>
      <c r="W35" s="93"/>
      <c r="X35" s="91">
        <v>8</v>
      </c>
      <c r="Y35" s="91">
        <v>16</v>
      </c>
      <c r="Z35" s="92">
        <f>IF(X35="",0,IF((Y35-X35&lt;=0),(24-X35+Y35),(Y35-X35)))</f>
        <v>8</v>
      </c>
      <c r="AA35" s="93"/>
      <c r="AB35" s="91"/>
      <c r="AC35" s="91"/>
      <c r="AD35" s="92">
        <f>IF(AB35="",0,IF((AC35-AB35&lt;=0),(24-AB35+AC35),(AC35-AB35)))</f>
        <v>0</v>
      </c>
      <c r="AE35" s="93"/>
      <c r="AF35" s="91"/>
      <c r="AG35" s="91"/>
      <c r="AH35" s="92">
        <f>IF(AF35="",0,IF((AG35-AF35&lt;=0),(24-AF35+AG35),(AG35-AF35)))</f>
        <v>0</v>
      </c>
      <c r="AI35" s="93"/>
      <c r="AJ35" s="91">
        <v>8</v>
      </c>
      <c r="AK35" s="91">
        <v>16</v>
      </c>
      <c r="AL35" s="124">
        <f>IF(AJ35="",0,IF((AK35-AJ35&lt;=0),(24-AJ35+AK35),(AK35-AJ35)))</f>
        <v>8</v>
      </c>
      <c r="AM35" s="91"/>
      <c r="AN35" s="91">
        <f>J35+N35+R35+V35+Z35+AD35+AH35+AL35</f>
        <v>48</v>
      </c>
      <c r="AO35" s="95">
        <f>IF(AN35=0,0,((J35*$C$123)+($D$123*N35)+(R35*$E$123)+(V35*$F$123)+($G$123*Z35)+(AD35*$H$124)+($I$125*AH35)+(AL35*$J$126)*G35))</f>
        <v>2144</v>
      </c>
      <c r="AP35" s="95">
        <f>IF(AN35=0,0,((K35*$C$123)+($D$123*O35)+(S35*$E$123)+(W35*$F$123)+($G$123*AA35)+(AE35*$H$124)+($I$125*AI35)+(AM35*$J$126)*G35))</f>
        <v>0</v>
      </c>
      <c r="AQ35" s="95">
        <f>AL35*$J$126*G35</f>
        <v>144</v>
      </c>
      <c r="AR35" s="96">
        <f>AO35/$L$122</f>
        <v>1.0698602794411178</v>
      </c>
      <c r="AS35" s="97">
        <f>AR35*0.09091</f>
        <v>9.726099800399203E-2</v>
      </c>
      <c r="AT35" s="97">
        <f>AS35+AR35</f>
        <v>1.1671212774451099</v>
      </c>
      <c r="AU35" s="98"/>
      <c r="AV35" s="99"/>
      <c r="AW35" s="100" t="s">
        <v>98</v>
      </c>
      <c r="AX35" s="101">
        <f>$BG$17</f>
        <v>865</v>
      </c>
      <c r="AY35" s="102">
        <f>AX35/160</f>
        <v>5.40625</v>
      </c>
      <c r="AZ35" s="103">
        <f>AY35*AO35</f>
        <v>11591</v>
      </c>
      <c r="BA35" s="96">
        <f>$BA$16*AY35*AP35</f>
        <v>0</v>
      </c>
      <c r="BB35" s="96">
        <f>AY35*AQ35</f>
        <v>778.5</v>
      </c>
      <c r="BC35" s="104">
        <f>AY35*$BC$16*AO35</f>
        <v>289.77500000000003</v>
      </c>
      <c r="BD35" s="105">
        <f t="shared" si="20"/>
        <v>12659.275</v>
      </c>
      <c r="BE35" s="106"/>
    </row>
    <row r="36" spans="1:94" ht="30" x14ac:dyDescent="0.35">
      <c r="A36" s="317"/>
      <c r="B36" s="86" t="s">
        <v>48</v>
      </c>
      <c r="C36" s="126"/>
      <c r="D36" s="127"/>
      <c r="E36" s="128"/>
      <c r="F36" s="128"/>
      <c r="G36" s="108">
        <v>1</v>
      </c>
      <c r="H36" s="108">
        <v>16</v>
      </c>
      <c r="I36" s="108">
        <v>8</v>
      </c>
      <c r="J36" s="92">
        <f>IF(H36="",0,IF((I36-H36&lt;=0),(24-H36+I36),(I36-H36)))</f>
        <v>16</v>
      </c>
      <c r="K36" s="93">
        <v>8</v>
      </c>
      <c r="L36" s="108">
        <v>16</v>
      </c>
      <c r="M36" s="108">
        <v>8</v>
      </c>
      <c r="N36" s="92">
        <f>IF(L36="",0,IF((M36-L36&lt;=0),(24-L36+M36),(M36-L36)))</f>
        <v>16</v>
      </c>
      <c r="O36" s="93">
        <v>8</v>
      </c>
      <c r="P36" s="108">
        <v>16</v>
      </c>
      <c r="Q36" s="108">
        <v>8</v>
      </c>
      <c r="R36" s="92">
        <f>IF(P36="",0,IF((Q36-P36&lt;=0),(24-P36+Q36),(Q36-P36)))</f>
        <v>16</v>
      </c>
      <c r="S36" s="93">
        <v>8</v>
      </c>
      <c r="T36" s="108">
        <v>16</v>
      </c>
      <c r="U36" s="108">
        <v>8</v>
      </c>
      <c r="V36" s="92">
        <f>IF(T36="",0,IF((U36-T36&lt;=0),(24-T36+U36),(U36-T36)))</f>
        <v>16</v>
      </c>
      <c r="W36" s="93">
        <v>8</v>
      </c>
      <c r="X36" s="108">
        <v>16</v>
      </c>
      <c r="Y36" s="108">
        <v>8</v>
      </c>
      <c r="Z36" s="92">
        <f>IF(X36="",0,IF((Y36-X36&lt;=0),(24-X36+Y36),(Y36-X36)))</f>
        <v>16</v>
      </c>
      <c r="AA36" s="93">
        <v>8</v>
      </c>
      <c r="AB36" s="108">
        <v>16</v>
      </c>
      <c r="AC36" s="108">
        <v>8</v>
      </c>
      <c r="AD36" s="92">
        <f>IF(AB36="",0,IF((AC36-AB36&lt;=0),(24-AB36+AC36),(AC36-AB36)))</f>
        <v>16</v>
      </c>
      <c r="AE36" s="93">
        <v>8</v>
      </c>
      <c r="AF36" s="108">
        <v>16</v>
      </c>
      <c r="AG36" s="108">
        <v>8</v>
      </c>
      <c r="AH36" s="109">
        <f>IF(AF36="",0,IF((AG36-AF36&lt;=0),(24-AF36+AG36),(AG36-AF36)))</f>
        <v>16</v>
      </c>
      <c r="AI36" s="93">
        <v>8</v>
      </c>
      <c r="AJ36" s="108">
        <v>16</v>
      </c>
      <c r="AK36" s="108">
        <v>8</v>
      </c>
      <c r="AL36" s="109">
        <f>IF(AJ36="",0,IF((AK36-AJ36&lt;=0),(24-AJ36+AK36),(AK36-AJ36)))</f>
        <v>16</v>
      </c>
      <c r="AM36" s="93">
        <v>8</v>
      </c>
      <c r="AN36" s="131">
        <f t="shared" ref="AN36:AN39" si="42">J36+N36+R36+V36+Z36+AD36+AH36+AL36</f>
        <v>128</v>
      </c>
      <c r="AO36" s="95">
        <f>IF(AN36=0,0,((J36*$C$123)+($D$123*N36)+(R36*$E$123)+(V36*$F$123)+($G$123*Z36)+(AD36*$H$124)+($I$125*AH36)+(AL36*$J$126)*G36))</f>
        <v>5824</v>
      </c>
      <c r="AP36" s="95">
        <f>IF(AN36=0,0,((K36*$C$123)+($D$123*O36)+(S36*$E$123)+(W36*$F$123)+($G$123*AA36)+(AE36*$H$124)+($I$125*AI36)+(AM36*$J$126)*G36))</f>
        <v>2912</v>
      </c>
      <c r="AQ36" s="95">
        <f>AL36*$J$126*G36</f>
        <v>288</v>
      </c>
      <c r="AR36" s="96">
        <f>AO36/$L$122</f>
        <v>2.906187624750499</v>
      </c>
      <c r="AS36" s="97">
        <f>AR36*0.09091</f>
        <v>0.26420151696606786</v>
      </c>
      <c r="AT36" s="97">
        <f>AS36+AR36</f>
        <v>3.1703891417165666</v>
      </c>
      <c r="AU36" s="98"/>
      <c r="AV36" s="99"/>
      <c r="AW36" s="100" t="s">
        <v>98</v>
      </c>
      <c r="AX36" s="101">
        <f t="shared" ref="AX36:AX39" si="43">$BG$17</f>
        <v>865</v>
      </c>
      <c r="AY36" s="102">
        <f>AX36/160</f>
        <v>5.40625</v>
      </c>
      <c r="AZ36" s="103">
        <f>AY36*AO36</f>
        <v>31486</v>
      </c>
      <c r="BA36" s="96">
        <f>$BA$16*AY36*AP36</f>
        <v>7871.5</v>
      </c>
      <c r="BB36" s="96">
        <f>AY36*AQ36</f>
        <v>1557</v>
      </c>
      <c r="BC36" s="104">
        <f>AY36*$BC$16*AO36</f>
        <v>787.15</v>
      </c>
      <c r="BD36" s="105">
        <f t="shared" si="20"/>
        <v>41701.65</v>
      </c>
      <c r="BE36" s="106"/>
    </row>
    <row r="37" spans="1:94" ht="30" x14ac:dyDescent="0.35">
      <c r="A37" s="317"/>
      <c r="B37" s="112" t="s">
        <v>49</v>
      </c>
      <c r="C37" s="126"/>
      <c r="D37" s="130"/>
      <c r="E37" s="128"/>
      <c r="F37" s="128"/>
      <c r="G37" s="62">
        <v>1</v>
      </c>
      <c r="H37" s="62">
        <v>9</v>
      </c>
      <c r="I37" s="62">
        <v>21</v>
      </c>
      <c r="J37" s="109">
        <f>IF(H37="",0,IF((I37-H37&lt;=0),(24-H37+I37),(I37-H37)))</f>
        <v>12</v>
      </c>
      <c r="K37" s="115">
        <v>0</v>
      </c>
      <c r="L37" s="62">
        <v>9</v>
      </c>
      <c r="M37" s="62">
        <v>21</v>
      </c>
      <c r="N37" s="109">
        <f>IF(L37="",0,IF((M37-L37&lt;=0),(24-L37+M37),(M37-L37)))</f>
        <v>12</v>
      </c>
      <c r="O37" s="115">
        <v>0</v>
      </c>
      <c r="P37" s="62">
        <v>9</v>
      </c>
      <c r="Q37" s="62">
        <v>21</v>
      </c>
      <c r="R37" s="109">
        <f>IF(P37="",0,IF((Q37-P37&lt;=0),(24-P37+Q37),(Q37-P37)))</f>
        <v>12</v>
      </c>
      <c r="S37" s="115">
        <v>0</v>
      </c>
      <c r="T37" s="62">
        <v>9</v>
      </c>
      <c r="U37" s="62">
        <v>21</v>
      </c>
      <c r="V37" s="109">
        <f>IF(T37="",0,IF((U37-T37&lt;=0),(24-T37+U37),(U37-T37)))</f>
        <v>12</v>
      </c>
      <c r="W37" s="115">
        <v>0</v>
      </c>
      <c r="X37" s="62">
        <v>9</v>
      </c>
      <c r="Y37" s="62">
        <v>21</v>
      </c>
      <c r="Z37" s="109">
        <f>IF(X37="",0,IF((Y37-X37&lt;=0),(24-X37+Y37),(Y37-X37)))</f>
        <v>12</v>
      </c>
      <c r="AA37" s="115">
        <v>0</v>
      </c>
      <c r="AB37" s="62">
        <v>0</v>
      </c>
      <c r="AC37" s="62">
        <v>0</v>
      </c>
      <c r="AD37" s="109">
        <f>IF(AB37="",0,IF((AC37-AB37&lt;=0),(24-AB37+AC37),(AC37-AB37)))</f>
        <v>24</v>
      </c>
      <c r="AE37" s="115">
        <v>0</v>
      </c>
      <c r="AF37" s="62">
        <v>0</v>
      </c>
      <c r="AG37" s="62">
        <v>0</v>
      </c>
      <c r="AH37" s="109">
        <f>IF(AF37="",0,IF((AG37-AF37&lt;=0),(24-AF37+AG37),(AG37-AF37)))</f>
        <v>24</v>
      </c>
      <c r="AI37" s="115">
        <v>0</v>
      </c>
      <c r="AJ37" s="62">
        <v>9</v>
      </c>
      <c r="AK37" s="62">
        <v>21</v>
      </c>
      <c r="AL37" s="109">
        <f>IF(AJ37="",0,IF((AK37-AJ37&lt;=0),(24-AJ37+AK37),(AK37-AJ37)))</f>
        <v>12</v>
      </c>
      <c r="AM37" s="115">
        <v>0</v>
      </c>
      <c r="AN37" s="131">
        <f t="shared" si="42"/>
        <v>120</v>
      </c>
      <c r="AO37" s="95">
        <f>IF(AN37=0,0,((J37*$C$123)+($D$123*N37)+(R37*$E$123)+(V37*$F$123)+($G$123*Z37)+(AD37*$H$124)+($I$125*AH37)+(AL37*$J$126)*G37))</f>
        <v>5520</v>
      </c>
      <c r="AP37" s="95">
        <f>IF(AN37=0,0,((K37*$C$123)+($D$123*O37)+(S37*$E$123)+(W37*$F$123)+($G$123*AA37)+(AE37*$H$124)+($I$125*AI37)+(AM37*$J$126)*G37))</f>
        <v>0</v>
      </c>
      <c r="AQ37" s="95">
        <f>AL37*$J$126*G37</f>
        <v>216</v>
      </c>
      <c r="AR37" s="96">
        <f>AO37/$L$122</f>
        <v>2.7544910179640718</v>
      </c>
      <c r="AS37" s="97">
        <f>AR37*0.09091</f>
        <v>0.25041077844311377</v>
      </c>
      <c r="AT37" s="96">
        <f>AS37+AR37</f>
        <v>3.0049017964071858</v>
      </c>
      <c r="AU37" s="117"/>
      <c r="AV37" s="118"/>
      <c r="AW37" s="119"/>
      <c r="AX37" s="101">
        <f t="shared" si="43"/>
        <v>865</v>
      </c>
      <c r="AY37" s="102">
        <f>AX37/160</f>
        <v>5.40625</v>
      </c>
      <c r="AZ37" s="103">
        <f>AY37*AO37</f>
        <v>29842.5</v>
      </c>
      <c r="BA37" s="96">
        <f>$BA$16*AY37*AP37</f>
        <v>0</v>
      </c>
      <c r="BB37" s="96">
        <f>AY37*AQ37</f>
        <v>1167.75</v>
      </c>
      <c r="BC37" s="104">
        <f>AY37*$BC$16*AO37</f>
        <v>746.0625</v>
      </c>
      <c r="BD37" s="105">
        <f t="shared" si="20"/>
        <v>31756.3125</v>
      </c>
      <c r="BE37" s="106"/>
    </row>
    <row r="38" spans="1:94" s="123" customFormat="1" ht="30" x14ac:dyDescent="0.35">
      <c r="A38" s="120"/>
      <c r="B38" s="112" t="s">
        <v>57</v>
      </c>
      <c r="C38" s="87"/>
      <c r="D38" s="113"/>
      <c r="E38" s="89"/>
      <c r="F38" s="89"/>
      <c r="G38" s="62">
        <v>1</v>
      </c>
      <c r="H38" s="62">
        <v>8</v>
      </c>
      <c r="I38" s="62">
        <v>8</v>
      </c>
      <c r="J38" s="109">
        <f t="shared" ref="J38:J39" si="44">IF(H38="",0,IF((I38-H38&lt;=0),(24-H38+I38),(I38-H38)))</f>
        <v>24</v>
      </c>
      <c r="K38" s="115">
        <v>8</v>
      </c>
      <c r="L38" s="62">
        <v>8</v>
      </c>
      <c r="M38" s="62">
        <v>8</v>
      </c>
      <c r="N38" s="109">
        <f t="shared" ref="N38:N39" si="45">IF(L38="",0,IF((M38-L38&lt;=0),(24-L38+M38),(M38-L38)))</f>
        <v>24</v>
      </c>
      <c r="O38" s="115">
        <v>8</v>
      </c>
      <c r="P38" s="62">
        <v>8</v>
      </c>
      <c r="Q38" s="62">
        <v>8</v>
      </c>
      <c r="R38" s="109">
        <f t="shared" ref="R38:R39" si="46">IF(P38="",0,IF((Q38-P38&lt;=0),(24-P38+Q38),(Q38-P38)))</f>
        <v>24</v>
      </c>
      <c r="S38" s="115">
        <v>8</v>
      </c>
      <c r="T38" s="62">
        <v>8</v>
      </c>
      <c r="U38" s="62">
        <v>8</v>
      </c>
      <c r="V38" s="109">
        <f t="shared" ref="V38:V39" si="47">IF(T38="",0,IF((U38-T38&lt;=0),(24-T38+U38),(U38-T38)))</f>
        <v>24</v>
      </c>
      <c r="W38" s="115">
        <v>8</v>
      </c>
      <c r="X38" s="62">
        <v>8</v>
      </c>
      <c r="Y38" s="62">
        <v>8</v>
      </c>
      <c r="Z38" s="109">
        <f t="shared" ref="Z38:Z39" si="48">IF(X38="",0,IF((Y38-X38&lt;=0),(24-X38+Y38),(Y38-X38)))</f>
        <v>24</v>
      </c>
      <c r="AA38" s="115">
        <v>8</v>
      </c>
      <c r="AB38" s="62">
        <v>8</v>
      </c>
      <c r="AC38" s="62">
        <v>8</v>
      </c>
      <c r="AD38" s="109">
        <f t="shared" ref="AD38:AD39" si="49">IF(AB38="",0,IF((AC38-AB38&lt;=0),(24-AB38+AC38),(AC38-AB38)))</f>
        <v>24</v>
      </c>
      <c r="AE38" s="115">
        <v>8</v>
      </c>
      <c r="AF38" s="62">
        <v>8</v>
      </c>
      <c r="AG38" s="62">
        <v>8</v>
      </c>
      <c r="AH38" s="109">
        <f t="shared" ref="AH38:AH39" si="50">IF(AF38="",0,IF((AG38-AF38&lt;=0),(24-AF38+AG38),(AG38-AF38)))</f>
        <v>24</v>
      </c>
      <c r="AI38" s="115">
        <v>8</v>
      </c>
      <c r="AJ38" s="62">
        <v>8</v>
      </c>
      <c r="AK38" s="62">
        <v>8</v>
      </c>
      <c r="AL38" s="109">
        <f t="shared" ref="AL38:AL39" si="51">IF(AJ38="",0,IF((AK38-AJ38&lt;=0),(24-AJ38+AK38),(AK38-AJ38)))</f>
        <v>24</v>
      </c>
      <c r="AM38" s="115">
        <v>8</v>
      </c>
      <c r="AN38" s="131">
        <f t="shared" si="42"/>
        <v>192</v>
      </c>
      <c r="AO38" s="95">
        <f t="shared" ref="AO38:AO39" si="52">IF(AN38=0,0,((J38*$C$123)+($D$123*N38)+(R38*$E$123)+(V38*$F$123)+($G$123*Z38)+(AD38*$H$124)+($I$125*AH38)+(AL38*$J$126)*G38))</f>
        <v>8736</v>
      </c>
      <c r="AP38" s="95">
        <f t="shared" ref="AP38:AP39" si="53">IF(AN38=0,0,((K38*$C$123)+($D$123*O38)+(S38*$E$123)+(W38*$F$123)+($G$123*AA38)+(AE38*$H$124)+($I$125*AI38)+(AM38*$J$126)*G38))</f>
        <v>2912</v>
      </c>
      <c r="AQ38" s="95">
        <f t="shared" ref="AQ38:AQ39" si="54">AL38*$J$126*G38</f>
        <v>432</v>
      </c>
      <c r="AR38" s="96">
        <f t="shared" ref="AR38:AR39" si="55">AO38/$L$122</f>
        <v>4.3592814371257482</v>
      </c>
      <c r="AS38" s="97">
        <f t="shared" ref="AS38:AS39" si="56">AR38*0.09091</f>
        <v>0.39630227544910179</v>
      </c>
      <c r="AT38" s="96">
        <f t="shared" ref="AT38:AT39" si="57">AS38+AR38</f>
        <v>4.7555837125748504</v>
      </c>
      <c r="AU38" s="117"/>
      <c r="AV38" s="118"/>
      <c r="AW38" s="119"/>
      <c r="AX38" s="101">
        <f t="shared" si="43"/>
        <v>865</v>
      </c>
      <c r="AY38" s="102">
        <f t="shared" ref="AY38:AY39" si="58">AX38/160</f>
        <v>5.40625</v>
      </c>
      <c r="AZ38" s="103">
        <f t="shared" ref="AZ38:AZ39" si="59">AY38*AO38</f>
        <v>47229</v>
      </c>
      <c r="BA38" s="96">
        <f t="shared" ref="BA38:BA39" si="60">$BA$16*AY38*AP38</f>
        <v>7871.5</v>
      </c>
      <c r="BB38" s="96">
        <f t="shared" ref="BB38:BB39" si="61">AY38*AQ38</f>
        <v>2335.5</v>
      </c>
      <c r="BC38" s="104">
        <f t="shared" ref="BC38:BC39" si="62">AY38*$BC$16*AO38</f>
        <v>1180.7250000000001</v>
      </c>
      <c r="BD38" s="105">
        <f>AZ38+BA38+BB38+BC38</f>
        <v>58616.724999999999</v>
      </c>
      <c r="BE38" s="106"/>
    </row>
    <row r="39" spans="1:94" s="123" customFormat="1" ht="30" x14ac:dyDescent="0.35">
      <c r="A39" s="120"/>
      <c r="B39" s="112" t="s">
        <v>51</v>
      </c>
      <c r="C39" s="87"/>
      <c r="D39" s="113"/>
      <c r="E39" s="89"/>
      <c r="F39" s="89"/>
      <c r="G39" s="62">
        <v>1</v>
      </c>
      <c r="H39" s="62">
        <v>8</v>
      </c>
      <c r="I39" s="62">
        <v>8</v>
      </c>
      <c r="J39" s="109">
        <f t="shared" si="44"/>
        <v>24</v>
      </c>
      <c r="K39" s="115">
        <v>8</v>
      </c>
      <c r="L39" s="62">
        <v>8</v>
      </c>
      <c r="M39" s="62">
        <v>8</v>
      </c>
      <c r="N39" s="109">
        <f t="shared" si="45"/>
        <v>24</v>
      </c>
      <c r="O39" s="115">
        <v>8</v>
      </c>
      <c r="P39" s="62">
        <v>8</v>
      </c>
      <c r="Q39" s="62">
        <v>8</v>
      </c>
      <c r="R39" s="109">
        <f t="shared" si="46"/>
        <v>24</v>
      </c>
      <c r="S39" s="115">
        <v>8</v>
      </c>
      <c r="T39" s="62">
        <v>8</v>
      </c>
      <c r="U39" s="62">
        <v>8</v>
      </c>
      <c r="V39" s="109">
        <f t="shared" si="47"/>
        <v>24</v>
      </c>
      <c r="W39" s="115">
        <v>8</v>
      </c>
      <c r="X39" s="62">
        <v>8</v>
      </c>
      <c r="Y39" s="62">
        <v>8</v>
      </c>
      <c r="Z39" s="109">
        <f t="shared" si="48"/>
        <v>24</v>
      </c>
      <c r="AA39" s="115">
        <v>8</v>
      </c>
      <c r="AB39" s="62">
        <v>8</v>
      </c>
      <c r="AC39" s="62">
        <v>8</v>
      </c>
      <c r="AD39" s="109">
        <f t="shared" si="49"/>
        <v>24</v>
      </c>
      <c r="AE39" s="115">
        <v>8</v>
      </c>
      <c r="AF39" s="62">
        <v>8</v>
      </c>
      <c r="AG39" s="62">
        <v>8</v>
      </c>
      <c r="AH39" s="109">
        <f t="shared" si="50"/>
        <v>24</v>
      </c>
      <c r="AI39" s="115">
        <v>8</v>
      </c>
      <c r="AJ39" s="62">
        <v>8</v>
      </c>
      <c r="AK39" s="62">
        <v>8</v>
      </c>
      <c r="AL39" s="109">
        <f t="shared" si="51"/>
        <v>24</v>
      </c>
      <c r="AM39" s="115">
        <v>8</v>
      </c>
      <c r="AN39" s="131">
        <f t="shared" si="42"/>
        <v>192</v>
      </c>
      <c r="AO39" s="95">
        <f t="shared" si="52"/>
        <v>8736</v>
      </c>
      <c r="AP39" s="95">
        <f t="shared" si="53"/>
        <v>2912</v>
      </c>
      <c r="AQ39" s="95">
        <f t="shared" si="54"/>
        <v>432</v>
      </c>
      <c r="AR39" s="96">
        <f t="shared" si="55"/>
        <v>4.3592814371257482</v>
      </c>
      <c r="AS39" s="97">
        <f t="shared" si="56"/>
        <v>0.39630227544910179</v>
      </c>
      <c r="AT39" s="96">
        <f t="shared" si="57"/>
        <v>4.7555837125748504</v>
      </c>
      <c r="AU39" s="117"/>
      <c r="AV39" s="118"/>
      <c r="AW39" s="119"/>
      <c r="AX39" s="101">
        <f t="shared" si="43"/>
        <v>865</v>
      </c>
      <c r="AY39" s="102">
        <f t="shared" si="58"/>
        <v>5.40625</v>
      </c>
      <c r="AZ39" s="103">
        <f t="shared" si="59"/>
        <v>47229</v>
      </c>
      <c r="BA39" s="96">
        <f t="shared" si="60"/>
        <v>7871.5</v>
      </c>
      <c r="BB39" s="96">
        <f t="shared" si="61"/>
        <v>2335.5</v>
      </c>
      <c r="BC39" s="104">
        <f t="shared" si="62"/>
        <v>1180.7250000000001</v>
      </c>
      <c r="BD39" s="105">
        <f>AZ39+BA39+BB39+BC39</f>
        <v>58616.724999999999</v>
      </c>
      <c r="BE39" s="106"/>
    </row>
    <row r="40" spans="1:94" s="123" customFormat="1" ht="17.5" x14ac:dyDescent="0.35">
      <c r="A40" s="120"/>
      <c r="B40" s="112"/>
      <c r="C40" s="87"/>
      <c r="D40" s="113"/>
      <c r="E40" s="89"/>
      <c r="F40" s="89"/>
      <c r="G40" s="114"/>
      <c r="H40" s="94"/>
      <c r="I40" s="94"/>
      <c r="J40" s="124"/>
      <c r="K40" s="94"/>
      <c r="L40" s="94"/>
      <c r="M40" s="94"/>
      <c r="N40" s="124"/>
      <c r="O40" s="94"/>
      <c r="P40" s="94"/>
      <c r="Q40" s="94"/>
      <c r="R40" s="124"/>
      <c r="S40" s="94"/>
      <c r="T40" s="94"/>
      <c r="U40" s="94"/>
      <c r="V40" s="124"/>
      <c r="W40" s="94"/>
      <c r="X40" s="94"/>
      <c r="Y40" s="94"/>
      <c r="Z40" s="124"/>
      <c r="AA40" s="94"/>
      <c r="AB40" s="94"/>
      <c r="AC40" s="94"/>
      <c r="AD40" s="124"/>
      <c r="AE40" s="94"/>
      <c r="AF40" s="94"/>
      <c r="AG40" s="94"/>
      <c r="AH40" s="124"/>
      <c r="AI40" s="94"/>
      <c r="AJ40" s="94"/>
      <c r="AK40" s="94"/>
      <c r="AL40" s="124"/>
      <c r="AM40" s="94"/>
      <c r="AN40" s="94"/>
      <c r="AO40" s="95"/>
      <c r="AP40" s="95"/>
      <c r="AQ40" s="95"/>
      <c r="AR40" s="96"/>
      <c r="AS40" s="97"/>
      <c r="AT40" s="96"/>
      <c r="AU40" s="117"/>
      <c r="AV40" s="118"/>
      <c r="AW40" s="119"/>
      <c r="AX40" s="125"/>
      <c r="AY40" s="102"/>
      <c r="AZ40" s="103"/>
      <c r="BA40" s="96"/>
      <c r="BB40" s="96"/>
      <c r="BC40" s="104"/>
      <c r="BD40" s="105"/>
      <c r="BE40" s="106"/>
    </row>
    <row r="41" spans="1:94" s="123" customFormat="1" thickBot="1" x14ac:dyDescent="0.4">
      <c r="A41" s="132"/>
      <c r="B41" s="133"/>
      <c r="C41" s="134"/>
      <c r="D41" s="135"/>
      <c r="E41" s="136"/>
      <c r="F41" s="136"/>
      <c r="G41" s="137"/>
      <c r="H41" s="138"/>
      <c r="I41" s="138"/>
      <c r="J41" s="139"/>
      <c r="K41" s="138"/>
      <c r="L41" s="138"/>
      <c r="M41" s="138"/>
      <c r="N41" s="139"/>
      <c r="O41" s="138"/>
      <c r="P41" s="138"/>
      <c r="Q41" s="138"/>
      <c r="R41" s="139"/>
      <c r="S41" s="138"/>
      <c r="T41" s="138"/>
      <c r="U41" s="138"/>
      <c r="V41" s="139"/>
      <c r="W41" s="138"/>
      <c r="X41" s="138"/>
      <c r="Y41" s="138"/>
      <c r="Z41" s="139"/>
      <c r="AA41" s="138"/>
      <c r="AB41" s="138"/>
      <c r="AC41" s="138"/>
      <c r="AD41" s="139"/>
      <c r="AE41" s="138"/>
      <c r="AF41" s="138"/>
      <c r="AG41" s="138"/>
      <c r="AH41" s="139"/>
      <c r="AI41" s="138"/>
      <c r="AJ41" s="138"/>
      <c r="AK41" s="138"/>
      <c r="AL41" s="139"/>
      <c r="AM41" s="138"/>
      <c r="AN41" s="138"/>
      <c r="AO41" s="140"/>
      <c r="AP41" s="140"/>
      <c r="AQ41" s="140"/>
      <c r="AR41" s="141"/>
      <c r="AS41" s="142"/>
      <c r="AT41" s="141"/>
      <c r="AU41" s="143"/>
      <c r="AV41" s="144"/>
      <c r="AW41" s="145"/>
      <c r="AX41" s="146"/>
      <c r="AY41" s="147"/>
      <c r="AZ41" s="148"/>
      <c r="BA41" s="141"/>
      <c r="BB41" s="141"/>
      <c r="BC41" s="149"/>
      <c r="BD41" s="150"/>
      <c r="BE41" s="106"/>
    </row>
    <row r="42" spans="1:94" s="48" customFormat="1" ht="31" thickBot="1" x14ac:dyDescent="0.4">
      <c r="A42" s="52"/>
      <c r="B42" s="151" t="s">
        <v>102</v>
      </c>
      <c r="C42" s="54"/>
      <c r="D42" s="55"/>
      <c r="E42" s="55"/>
      <c r="F42" s="55"/>
      <c r="G42" s="56"/>
      <c r="H42" s="57" t="s">
        <v>61</v>
      </c>
      <c r="I42" s="58"/>
      <c r="J42" s="58"/>
      <c r="K42" s="58"/>
      <c r="L42" s="58" t="s">
        <v>62</v>
      </c>
      <c r="M42" s="58"/>
      <c r="N42" s="58"/>
      <c r="O42" s="58"/>
      <c r="P42" s="58" t="s">
        <v>63</v>
      </c>
      <c r="Q42" s="58"/>
      <c r="R42" s="58"/>
      <c r="S42" s="58"/>
      <c r="T42" s="58" t="s">
        <v>64</v>
      </c>
      <c r="U42" s="58"/>
      <c r="V42" s="58"/>
      <c r="W42" s="58"/>
      <c r="X42" s="58" t="s">
        <v>65</v>
      </c>
      <c r="Y42" s="58"/>
      <c r="Z42" s="58"/>
      <c r="AA42" s="58"/>
      <c r="AB42" s="59" t="s">
        <v>66</v>
      </c>
      <c r="AC42" s="59"/>
      <c r="AD42" s="59"/>
      <c r="AE42" s="59"/>
      <c r="AF42" s="59" t="s">
        <v>67</v>
      </c>
      <c r="AG42" s="59"/>
      <c r="AH42" s="59"/>
      <c r="AI42" s="59"/>
      <c r="AJ42" s="60" t="s">
        <v>68</v>
      </c>
      <c r="AK42" s="60"/>
      <c r="AL42" s="60"/>
      <c r="AM42" s="61"/>
      <c r="AN42" s="62"/>
      <c r="AO42" s="63" t="s">
        <v>69</v>
      </c>
      <c r="AP42" s="63"/>
      <c r="AQ42" s="63"/>
      <c r="BD42" s="105"/>
      <c r="BF42" s="49"/>
    </row>
    <row r="43" spans="1:94" ht="70.5" thickBot="1" x14ac:dyDescent="0.4">
      <c r="A43" s="64"/>
      <c r="B43" s="65" t="s">
        <v>70</v>
      </c>
      <c r="C43" s="66"/>
      <c r="D43" s="67" t="s">
        <v>71</v>
      </c>
      <c r="E43" s="68" t="s">
        <v>72</v>
      </c>
      <c r="F43" s="68" t="s">
        <v>73</v>
      </c>
      <c r="G43" s="69" t="s">
        <v>74</v>
      </c>
      <c r="H43" s="70" t="s">
        <v>75</v>
      </c>
      <c r="I43" s="71" t="s">
        <v>76</v>
      </c>
      <c r="J43" s="71" t="s">
        <v>77</v>
      </c>
      <c r="K43" s="72" t="s">
        <v>78</v>
      </c>
      <c r="L43" s="73" t="s">
        <v>75</v>
      </c>
      <c r="M43" s="71" t="s">
        <v>76</v>
      </c>
      <c r="N43" s="71" t="s">
        <v>77</v>
      </c>
      <c r="O43" s="72" t="s">
        <v>78</v>
      </c>
      <c r="P43" s="73" t="s">
        <v>75</v>
      </c>
      <c r="Q43" s="71" t="s">
        <v>76</v>
      </c>
      <c r="R43" s="71" t="s">
        <v>77</v>
      </c>
      <c r="S43" s="72" t="s">
        <v>78</v>
      </c>
      <c r="T43" s="73" t="s">
        <v>75</v>
      </c>
      <c r="U43" s="71" t="s">
        <v>76</v>
      </c>
      <c r="V43" s="71" t="s">
        <v>77</v>
      </c>
      <c r="W43" s="72" t="s">
        <v>78</v>
      </c>
      <c r="X43" s="73" t="s">
        <v>75</v>
      </c>
      <c r="Y43" s="71" t="s">
        <v>76</v>
      </c>
      <c r="Z43" s="71" t="s">
        <v>77</v>
      </c>
      <c r="AA43" s="72" t="s">
        <v>78</v>
      </c>
      <c r="AB43" s="73" t="s">
        <v>75</v>
      </c>
      <c r="AC43" s="71" t="s">
        <v>76</v>
      </c>
      <c r="AD43" s="71" t="s">
        <v>77</v>
      </c>
      <c r="AE43" s="72" t="s">
        <v>78</v>
      </c>
      <c r="AF43" s="73" t="s">
        <v>75</v>
      </c>
      <c r="AG43" s="71" t="s">
        <v>76</v>
      </c>
      <c r="AH43" s="71" t="s">
        <v>77</v>
      </c>
      <c r="AI43" s="72" t="s">
        <v>78</v>
      </c>
      <c r="AJ43" s="73" t="s">
        <v>75</v>
      </c>
      <c r="AK43" s="71" t="s">
        <v>76</v>
      </c>
      <c r="AL43" s="71" t="s">
        <v>77</v>
      </c>
      <c r="AM43" s="72" t="s">
        <v>78</v>
      </c>
      <c r="AN43" s="70" t="s">
        <v>79</v>
      </c>
      <c r="AO43" s="71" t="s">
        <v>80</v>
      </c>
      <c r="AP43" s="71" t="s">
        <v>81</v>
      </c>
      <c r="AQ43" s="71" t="s">
        <v>82</v>
      </c>
      <c r="AR43" s="74" t="s">
        <v>83</v>
      </c>
      <c r="AS43" s="71" t="s">
        <v>84</v>
      </c>
      <c r="AT43" s="71" t="s">
        <v>85</v>
      </c>
      <c r="AU43" s="152" t="s">
        <v>86</v>
      </c>
      <c r="AV43" s="71" t="s">
        <v>87</v>
      </c>
      <c r="AW43" s="153" t="s">
        <v>88</v>
      </c>
      <c r="AX43" s="78" t="s">
        <v>89</v>
      </c>
      <c r="AY43" s="79" t="s">
        <v>90</v>
      </c>
      <c r="AZ43" s="80" t="s">
        <v>91</v>
      </c>
      <c r="BA43" s="81" t="s">
        <v>92</v>
      </c>
      <c r="BB43" s="81" t="s">
        <v>93</v>
      </c>
      <c r="BC43" s="82" t="s">
        <v>94</v>
      </c>
      <c r="BD43" s="105"/>
    </row>
    <row r="44" spans="1:94" s="107" customFormat="1" ht="30" hidden="1" x14ac:dyDescent="0.35">
      <c r="A44" s="317" t="s">
        <v>97</v>
      </c>
      <c r="B44" s="86" t="s">
        <v>47</v>
      </c>
      <c r="C44" s="87"/>
      <c r="D44" s="88"/>
      <c r="E44" s="89"/>
      <c r="F44" s="89"/>
      <c r="G44" s="90">
        <v>1</v>
      </c>
      <c r="H44" s="91">
        <v>8</v>
      </c>
      <c r="I44" s="91">
        <v>16</v>
      </c>
      <c r="J44" s="92">
        <f t="shared" ref="J44:J49" si="63">IF(H44="",0,IF((I44-H44&lt;=0),(24-H44+I44),(I44-H44)))</f>
        <v>8</v>
      </c>
      <c r="K44" s="93"/>
      <c r="L44" s="91">
        <v>8</v>
      </c>
      <c r="M44" s="91">
        <v>16</v>
      </c>
      <c r="N44" s="92">
        <f t="shared" ref="N44:N49" si="64">IF(L44="",0,IF((M44-L44&lt;=0),(24-L44+M44),(M44-L44)))</f>
        <v>8</v>
      </c>
      <c r="O44" s="93"/>
      <c r="P44" s="91">
        <v>8</v>
      </c>
      <c r="Q44" s="91">
        <v>16</v>
      </c>
      <c r="R44" s="92">
        <f t="shared" ref="R44:R49" si="65">IF(P44="",0,IF((Q44-P44&lt;=0),(24-P44+Q44),(Q44-P44)))</f>
        <v>8</v>
      </c>
      <c r="S44" s="93"/>
      <c r="T44" s="91">
        <v>8</v>
      </c>
      <c r="U44" s="91">
        <v>16</v>
      </c>
      <c r="V44" s="92">
        <f t="shared" ref="V44:V49" si="66">IF(T44="",0,IF((U44-T44&lt;=0),(24-T44+U44),(U44-T44)))</f>
        <v>8</v>
      </c>
      <c r="W44" s="93"/>
      <c r="X44" s="91">
        <v>8</v>
      </c>
      <c r="Y44" s="91">
        <v>16</v>
      </c>
      <c r="Z44" s="92">
        <f t="shared" ref="Z44:Z49" si="67">IF(X44="",0,IF((Y44-X44&lt;=0),(24-X44+Y44),(Y44-X44)))</f>
        <v>8</v>
      </c>
      <c r="AA44" s="93"/>
      <c r="AB44" s="91"/>
      <c r="AC44" s="91"/>
      <c r="AD44" s="92">
        <f t="shared" ref="AD44:AD49" si="68">IF(AB44="",0,IF((AC44-AB44&lt;=0),(24-AB44+AC44),(AC44-AB44)))</f>
        <v>0</v>
      </c>
      <c r="AE44" s="93"/>
      <c r="AF44" s="94"/>
      <c r="AG44" s="94"/>
      <c r="AH44" s="92">
        <f t="shared" ref="AH44:AH49" si="69">IF(AF44="",0,IF((AG44-AF44&lt;=0),(24-AF44+AG44),(AG44-AF44)))</f>
        <v>0</v>
      </c>
      <c r="AI44" s="93"/>
      <c r="AJ44" s="94">
        <v>8</v>
      </c>
      <c r="AK44" s="94">
        <v>16</v>
      </c>
      <c r="AL44" s="124">
        <f t="shared" ref="AL44:AL49" si="70">IF(AJ44="",0,IF((AK44-AJ44&lt;=0),(24-AJ44+AK44),(AK44-AJ44)))</f>
        <v>8</v>
      </c>
      <c r="AM44" s="91"/>
      <c r="AN44" s="91">
        <f t="shared" ref="AN44:AN49" si="71">J44+N44+R44+V44+Z44+AD44+AH44+AL44</f>
        <v>48</v>
      </c>
      <c r="AO44" s="95">
        <f t="shared" ref="AO44:AO49" si="72">IF(AN44=0,0,((J44*$C$123)+($D$123*N44)+(R44*$E$123)+(V44*$F$123)+($G$123*Z44)+(AD44*$H$124)+($I$125*AH44)+(AL44*$J$126)*G44))</f>
        <v>2144</v>
      </c>
      <c r="AP44" s="95">
        <f t="shared" ref="AP44:AP49" si="73">IF(AN44=0,0,((K44*$C$123)+($D$123*O44)+(S44*$E$123)+(W44*$F$123)+($G$123*AA44)+(AE44*$H$124)+($I$125*AI44)+(AM44*$J$126)*G44))</f>
        <v>0</v>
      </c>
      <c r="AQ44" s="95">
        <f t="shared" ref="AQ44:AQ49" si="74">AL44*$J$126*G44</f>
        <v>144</v>
      </c>
      <c r="AR44" s="96">
        <f t="shared" ref="AR44:AR49" si="75">AO44/$L$122</f>
        <v>1.0698602794411178</v>
      </c>
      <c r="AS44" s="97">
        <f t="shared" ref="AS44:AS49" si="76">AR44*0.09091</f>
        <v>9.726099800399203E-2</v>
      </c>
      <c r="AT44" s="97">
        <f t="shared" ref="AT44:AT49" si="77">AS44+AR44</f>
        <v>1.1671212774451099</v>
      </c>
      <c r="AU44" s="98"/>
      <c r="AV44" s="99"/>
      <c r="AW44" s="100" t="s">
        <v>98</v>
      </c>
      <c r="AX44" s="101">
        <f>$BG$15</f>
        <v>2083</v>
      </c>
      <c r="AY44" s="102">
        <f>AX44/160</f>
        <v>13.018750000000001</v>
      </c>
      <c r="AZ44" s="103">
        <f>AY44*AO44</f>
        <v>27912.2</v>
      </c>
      <c r="BA44" s="96">
        <f>$BA$16*AY44*AP44</f>
        <v>0</v>
      </c>
      <c r="BB44" s="96">
        <f>AY44*AQ44</f>
        <v>1874.7</v>
      </c>
      <c r="BC44" s="104">
        <f>AY44*$BC$16*AO44</f>
        <v>697.80500000000006</v>
      </c>
      <c r="BD44" s="105">
        <f t="shared" si="20"/>
        <v>30484.705000000002</v>
      </c>
      <c r="BE44" s="106"/>
      <c r="BF44" s="106"/>
      <c r="BG44" s="106"/>
      <c r="BH44" s="106"/>
      <c r="BI44" s="106"/>
      <c r="BJ44" s="106"/>
      <c r="BK44" s="106"/>
      <c r="BL44" s="106"/>
      <c r="BM44" s="106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</row>
    <row r="45" spans="1:94" s="111" customFormat="1" ht="30" hidden="1" x14ac:dyDescent="0.35">
      <c r="A45" s="317"/>
      <c r="B45" s="86" t="s">
        <v>48</v>
      </c>
      <c r="C45" s="126"/>
      <c r="D45" s="127"/>
      <c r="E45" s="128"/>
      <c r="F45" s="128"/>
      <c r="G45" s="129">
        <v>1</v>
      </c>
      <c r="H45" s="108">
        <v>16</v>
      </c>
      <c r="I45" s="108">
        <v>8</v>
      </c>
      <c r="J45" s="92">
        <f t="shared" si="63"/>
        <v>16</v>
      </c>
      <c r="K45" s="93">
        <v>8</v>
      </c>
      <c r="L45" s="108">
        <v>16</v>
      </c>
      <c r="M45" s="108">
        <v>8</v>
      </c>
      <c r="N45" s="92">
        <f t="shared" si="64"/>
        <v>16</v>
      </c>
      <c r="O45" s="93">
        <v>8</v>
      </c>
      <c r="P45" s="108">
        <v>16</v>
      </c>
      <c r="Q45" s="108">
        <v>8</v>
      </c>
      <c r="R45" s="92">
        <f t="shared" si="65"/>
        <v>16</v>
      </c>
      <c r="S45" s="93">
        <v>8</v>
      </c>
      <c r="T45" s="108">
        <v>16</v>
      </c>
      <c r="U45" s="108">
        <v>8</v>
      </c>
      <c r="V45" s="92">
        <f t="shared" si="66"/>
        <v>16</v>
      </c>
      <c r="W45" s="93">
        <v>8</v>
      </c>
      <c r="X45" s="108">
        <v>16</v>
      </c>
      <c r="Y45" s="108">
        <v>8</v>
      </c>
      <c r="Z45" s="92">
        <f t="shared" si="67"/>
        <v>16</v>
      </c>
      <c r="AA45" s="93">
        <v>8</v>
      </c>
      <c r="AB45" s="108">
        <v>16</v>
      </c>
      <c r="AC45" s="108">
        <v>8</v>
      </c>
      <c r="AD45" s="92">
        <f t="shared" si="68"/>
        <v>16</v>
      </c>
      <c r="AE45" s="93">
        <v>8</v>
      </c>
      <c r="AF45" s="108">
        <v>16</v>
      </c>
      <c r="AG45" s="108">
        <v>8</v>
      </c>
      <c r="AH45" s="109">
        <f t="shared" si="69"/>
        <v>16</v>
      </c>
      <c r="AI45" s="93">
        <v>8</v>
      </c>
      <c r="AJ45" s="108">
        <v>16</v>
      </c>
      <c r="AK45" s="108">
        <v>8</v>
      </c>
      <c r="AL45" s="109">
        <f t="shared" si="70"/>
        <v>16</v>
      </c>
      <c r="AM45" s="93">
        <v>8</v>
      </c>
      <c r="AN45" s="110">
        <f t="shared" si="71"/>
        <v>128</v>
      </c>
      <c r="AO45" s="95">
        <f t="shared" si="72"/>
        <v>5824</v>
      </c>
      <c r="AP45" s="95">
        <f t="shared" si="73"/>
        <v>2912</v>
      </c>
      <c r="AQ45" s="95">
        <f t="shared" si="74"/>
        <v>288</v>
      </c>
      <c r="AR45" s="96">
        <f t="shared" si="75"/>
        <v>2.906187624750499</v>
      </c>
      <c r="AS45" s="97">
        <f t="shared" si="76"/>
        <v>0.26420151696606786</v>
      </c>
      <c r="AT45" s="97">
        <f t="shared" si="77"/>
        <v>3.1703891417165666</v>
      </c>
      <c r="AU45" s="98"/>
      <c r="AV45" s="99"/>
      <c r="AW45" s="100" t="s">
        <v>98</v>
      </c>
      <c r="AX45" s="101">
        <f t="shared" ref="AX45:AX48" si="78">$BG$15</f>
        <v>2083</v>
      </c>
      <c r="AY45" s="102">
        <f t="shared" ref="AY45:AY48" si="79">AX45/160</f>
        <v>13.018750000000001</v>
      </c>
      <c r="AZ45" s="103">
        <f t="shared" ref="AZ45:AZ48" si="80">AY45*AO45</f>
        <v>75821.2</v>
      </c>
      <c r="BA45" s="96">
        <f t="shared" ref="BA45:BA48" si="81">$BA$16*AY45*AP45</f>
        <v>18955.3</v>
      </c>
      <c r="BB45" s="96">
        <f t="shared" ref="BB45:BB48" si="82">AY45*AQ45</f>
        <v>3749.4</v>
      </c>
      <c r="BC45" s="104">
        <f t="shared" ref="BC45:BC48" si="83">AY45*$BC$16*AO45</f>
        <v>1895.5300000000002</v>
      </c>
      <c r="BD45" s="105">
        <f t="shared" si="20"/>
        <v>100421.43</v>
      </c>
      <c r="BE45" s="106"/>
      <c r="BF45" s="106"/>
      <c r="BG45" s="106"/>
      <c r="BH45" s="106"/>
      <c r="BI45" s="106"/>
      <c r="BJ45" s="106"/>
      <c r="BK45" s="106"/>
      <c r="BL45" s="106"/>
      <c r="BM45" s="106"/>
      <c r="BN45" s="106"/>
      <c r="BO45" s="106"/>
      <c r="BP45" s="106"/>
      <c r="BQ45" s="106"/>
      <c r="BR45" s="106"/>
      <c r="BS45" s="106"/>
      <c r="BT45" s="106"/>
      <c r="BU45" s="106"/>
      <c r="BV45" s="106"/>
      <c r="BW45" s="106"/>
      <c r="BX45" s="106"/>
      <c r="BY45" s="106"/>
      <c r="BZ45" s="106"/>
      <c r="CA45" s="106"/>
      <c r="CB45" s="106"/>
      <c r="CC45" s="106"/>
      <c r="CD45" s="106"/>
      <c r="CE45" s="106"/>
      <c r="CF45" s="106"/>
      <c r="CG45" s="106"/>
      <c r="CH45" s="106"/>
      <c r="CI45" s="106"/>
      <c r="CJ45" s="106"/>
      <c r="CK45" s="106"/>
      <c r="CL45" s="106"/>
      <c r="CM45" s="106"/>
      <c r="CN45" s="106"/>
      <c r="CO45" s="106"/>
      <c r="CP45" s="106"/>
    </row>
    <row r="46" spans="1:94" ht="30" hidden="1" x14ac:dyDescent="0.35">
      <c r="A46" s="317"/>
      <c r="B46" s="112" t="s">
        <v>49</v>
      </c>
      <c r="C46" s="126"/>
      <c r="D46" s="130"/>
      <c r="E46" s="128"/>
      <c r="F46" s="128"/>
      <c r="G46" s="121">
        <v>1</v>
      </c>
      <c r="H46" s="62">
        <v>9</v>
      </c>
      <c r="I46" s="62">
        <v>21</v>
      </c>
      <c r="J46" s="109">
        <f t="shared" si="63"/>
        <v>12</v>
      </c>
      <c r="K46" s="115">
        <v>0</v>
      </c>
      <c r="L46" s="62">
        <v>9</v>
      </c>
      <c r="M46" s="62">
        <v>21</v>
      </c>
      <c r="N46" s="109">
        <f t="shared" si="64"/>
        <v>12</v>
      </c>
      <c r="O46" s="115">
        <v>0</v>
      </c>
      <c r="P46" s="62">
        <v>9</v>
      </c>
      <c r="Q46" s="62">
        <v>21</v>
      </c>
      <c r="R46" s="109">
        <f t="shared" si="65"/>
        <v>12</v>
      </c>
      <c r="S46" s="115">
        <v>0</v>
      </c>
      <c r="T46" s="62">
        <v>9</v>
      </c>
      <c r="U46" s="62">
        <v>21</v>
      </c>
      <c r="V46" s="109">
        <f t="shared" si="66"/>
        <v>12</v>
      </c>
      <c r="W46" s="115">
        <v>0</v>
      </c>
      <c r="X46" s="62">
        <v>9</v>
      </c>
      <c r="Y46" s="62">
        <v>21</v>
      </c>
      <c r="Z46" s="109">
        <f t="shared" si="67"/>
        <v>12</v>
      </c>
      <c r="AA46" s="115">
        <v>0</v>
      </c>
      <c r="AB46" s="62"/>
      <c r="AC46" s="62"/>
      <c r="AD46" s="109">
        <f t="shared" si="68"/>
        <v>0</v>
      </c>
      <c r="AE46" s="115">
        <v>0</v>
      </c>
      <c r="AF46" s="62"/>
      <c r="AG46" s="62"/>
      <c r="AH46" s="109">
        <f t="shared" si="69"/>
        <v>0</v>
      </c>
      <c r="AI46" s="115">
        <v>0</v>
      </c>
      <c r="AJ46" s="62">
        <v>9</v>
      </c>
      <c r="AK46" s="62">
        <v>21</v>
      </c>
      <c r="AL46" s="109">
        <f t="shared" si="70"/>
        <v>12</v>
      </c>
      <c r="AM46" s="115">
        <v>0</v>
      </c>
      <c r="AN46" s="116">
        <f t="shared" si="71"/>
        <v>72</v>
      </c>
      <c r="AO46" s="95">
        <f t="shared" si="72"/>
        <v>3216</v>
      </c>
      <c r="AP46" s="95">
        <f t="shared" si="73"/>
        <v>0</v>
      </c>
      <c r="AQ46" s="95">
        <f t="shared" si="74"/>
        <v>216</v>
      </c>
      <c r="AR46" s="96">
        <f t="shared" si="75"/>
        <v>1.6047904191616766</v>
      </c>
      <c r="AS46" s="97">
        <f t="shared" si="76"/>
        <v>0.14589149700598802</v>
      </c>
      <c r="AT46" s="96">
        <f t="shared" si="77"/>
        <v>1.7506819161676646</v>
      </c>
      <c r="AU46" s="117"/>
      <c r="AV46" s="118"/>
      <c r="AW46" s="119"/>
      <c r="AX46" s="101">
        <f t="shared" si="78"/>
        <v>2083</v>
      </c>
      <c r="AY46" s="102">
        <f t="shared" si="79"/>
        <v>13.018750000000001</v>
      </c>
      <c r="AZ46" s="103">
        <f t="shared" si="80"/>
        <v>41868.300000000003</v>
      </c>
      <c r="BA46" s="96">
        <f t="shared" si="81"/>
        <v>0</v>
      </c>
      <c r="BB46" s="96">
        <f t="shared" si="82"/>
        <v>2812.05</v>
      </c>
      <c r="BC46" s="104">
        <f t="shared" si="83"/>
        <v>1046.7075</v>
      </c>
      <c r="BD46" s="105">
        <f t="shared" si="20"/>
        <v>45727.057500000003</v>
      </c>
      <c r="BE46" s="106"/>
    </row>
    <row r="47" spans="1:94" s="123" customFormat="1" ht="51" hidden="1" customHeight="1" x14ac:dyDescent="0.35">
      <c r="A47" s="120"/>
      <c r="B47" s="112" t="s">
        <v>57</v>
      </c>
      <c r="C47" s="87"/>
      <c r="D47" s="113"/>
      <c r="E47" s="89"/>
      <c r="F47" s="89"/>
      <c r="G47" s="121">
        <v>1</v>
      </c>
      <c r="H47" s="62">
        <v>8</v>
      </c>
      <c r="I47" s="62">
        <v>8</v>
      </c>
      <c r="J47" s="109">
        <f t="shared" si="63"/>
        <v>24</v>
      </c>
      <c r="K47" s="115">
        <v>8</v>
      </c>
      <c r="L47" s="62">
        <v>8</v>
      </c>
      <c r="M47" s="62">
        <v>8</v>
      </c>
      <c r="N47" s="109">
        <f t="shared" si="64"/>
        <v>24</v>
      </c>
      <c r="O47" s="115">
        <v>8</v>
      </c>
      <c r="P47" s="62">
        <v>8</v>
      </c>
      <c r="Q47" s="62">
        <v>8</v>
      </c>
      <c r="R47" s="109">
        <f t="shared" si="65"/>
        <v>24</v>
      </c>
      <c r="S47" s="115">
        <v>8</v>
      </c>
      <c r="T47" s="62">
        <v>8</v>
      </c>
      <c r="U47" s="62">
        <v>8</v>
      </c>
      <c r="V47" s="109">
        <f t="shared" si="66"/>
        <v>24</v>
      </c>
      <c r="W47" s="115">
        <v>8</v>
      </c>
      <c r="X47" s="62">
        <v>8</v>
      </c>
      <c r="Y47" s="62">
        <v>8</v>
      </c>
      <c r="Z47" s="109">
        <f t="shared" si="67"/>
        <v>24</v>
      </c>
      <c r="AA47" s="115">
        <v>8</v>
      </c>
      <c r="AB47" s="62">
        <v>8</v>
      </c>
      <c r="AC47" s="62">
        <v>8</v>
      </c>
      <c r="AD47" s="109">
        <f t="shared" si="68"/>
        <v>24</v>
      </c>
      <c r="AE47" s="115">
        <v>8</v>
      </c>
      <c r="AF47" s="62">
        <v>8</v>
      </c>
      <c r="AG47" s="62">
        <v>8</v>
      </c>
      <c r="AH47" s="109">
        <f t="shared" si="69"/>
        <v>24</v>
      </c>
      <c r="AI47" s="115">
        <v>8</v>
      </c>
      <c r="AJ47" s="62">
        <v>8</v>
      </c>
      <c r="AK47" s="62">
        <v>8</v>
      </c>
      <c r="AL47" s="109">
        <f t="shared" si="70"/>
        <v>24</v>
      </c>
      <c r="AM47" s="115">
        <v>8</v>
      </c>
      <c r="AN47" s="116">
        <f t="shared" si="71"/>
        <v>192</v>
      </c>
      <c r="AO47" s="95">
        <f t="shared" si="72"/>
        <v>8736</v>
      </c>
      <c r="AP47" s="95">
        <f t="shared" si="73"/>
        <v>2912</v>
      </c>
      <c r="AQ47" s="95">
        <f t="shared" si="74"/>
        <v>432</v>
      </c>
      <c r="AR47" s="96">
        <f t="shared" si="75"/>
        <v>4.3592814371257482</v>
      </c>
      <c r="AS47" s="97">
        <f t="shared" si="76"/>
        <v>0.39630227544910179</v>
      </c>
      <c r="AT47" s="96">
        <f t="shared" si="77"/>
        <v>4.7555837125748504</v>
      </c>
      <c r="AU47" s="117"/>
      <c r="AV47" s="118"/>
      <c r="AW47" s="119"/>
      <c r="AX47" s="101">
        <f t="shared" si="78"/>
        <v>2083</v>
      </c>
      <c r="AY47" s="102">
        <f t="shared" si="79"/>
        <v>13.018750000000001</v>
      </c>
      <c r="AZ47" s="103">
        <f t="shared" si="80"/>
        <v>113731.8</v>
      </c>
      <c r="BA47" s="96">
        <f t="shared" si="81"/>
        <v>18955.3</v>
      </c>
      <c r="BB47" s="96">
        <f t="shared" si="82"/>
        <v>5624.1</v>
      </c>
      <c r="BC47" s="104">
        <f t="shared" si="83"/>
        <v>2843.2950000000001</v>
      </c>
      <c r="BD47" s="105">
        <f>(AZ47+BA47+BB47+BC47)+((AZ47+BA47+BB47+BC47)*$BG$23)+((AZ47+BA47+BB47+BC47)*$BH$23)+((AZ47+BA47+BB47+BC47)*$BF$23)+BG18</f>
        <v>233422.69697250004</v>
      </c>
      <c r="BE47" s="106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</row>
    <row r="48" spans="1:94" s="123" customFormat="1" ht="30" hidden="1" x14ac:dyDescent="0.35">
      <c r="A48" s="120"/>
      <c r="B48" s="112" t="s">
        <v>51</v>
      </c>
      <c r="C48" s="87"/>
      <c r="D48" s="113"/>
      <c r="E48" s="89"/>
      <c r="F48" s="89"/>
      <c r="G48" s="121">
        <v>1</v>
      </c>
      <c r="H48" s="62">
        <v>8</v>
      </c>
      <c r="I48" s="62">
        <v>8</v>
      </c>
      <c r="J48" s="109">
        <f t="shared" si="63"/>
        <v>24</v>
      </c>
      <c r="K48" s="115">
        <v>8</v>
      </c>
      <c r="L48" s="62">
        <v>8</v>
      </c>
      <c r="M48" s="62">
        <v>8</v>
      </c>
      <c r="N48" s="109">
        <f t="shared" si="64"/>
        <v>24</v>
      </c>
      <c r="O48" s="115">
        <v>8</v>
      </c>
      <c r="P48" s="62">
        <v>8</v>
      </c>
      <c r="Q48" s="62">
        <v>8</v>
      </c>
      <c r="R48" s="109">
        <f t="shared" si="65"/>
        <v>24</v>
      </c>
      <c r="S48" s="115">
        <v>8</v>
      </c>
      <c r="T48" s="62">
        <v>8</v>
      </c>
      <c r="U48" s="62">
        <v>8</v>
      </c>
      <c r="V48" s="109">
        <f t="shared" si="66"/>
        <v>24</v>
      </c>
      <c r="W48" s="115">
        <v>8</v>
      </c>
      <c r="X48" s="62">
        <v>8</v>
      </c>
      <c r="Y48" s="62">
        <v>8</v>
      </c>
      <c r="Z48" s="109">
        <f t="shared" si="67"/>
        <v>24</v>
      </c>
      <c r="AA48" s="115">
        <v>8</v>
      </c>
      <c r="AB48" s="62">
        <v>8</v>
      </c>
      <c r="AC48" s="62">
        <v>8</v>
      </c>
      <c r="AD48" s="109">
        <f t="shared" si="68"/>
        <v>24</v>
      </c>
      <c r="AE48" s="115">
        <v>8</v>
      </c>
      <c r="AF48" s="62">
        <v>8</v>
      </c>
      <c r="AG48" s="62">
        <v>8</v>
      </c>
      <c r="AH48" s="109">
        <f t="shared" si="69"/>
        <v>24</v>
      </c>
      <c r="AI48" s="115">
        <v>8</v>
      </c>
      <c r="AJ48" s="62">
        <v>8</v>
      </c>
      <c r="AK48" s="62">
        <v>8</v>
      </c>
      <c r="AL48" s="109">
        <f t="shared" si="70"/>
        <v>24</v>
      </c>
      <c r="AM48" s="115">
        <v>8</v>
      </c>
      <c r="AN48" s="116">
        <f t="shared" si="71"/>
        <v>192</v>
      </c>
      <c r="AO48" s="95">
        <f t="shared" si="72"/>
        <v>8736</v>
      </c>
      <c r="AP48" s="95">
        <f t="shared" si="73"/>
        <v>2912</v>
      </c>
      <c r="AQ48" s="95">
        <f t="shared" si="74"/>
        <v>432</v>
      </c>
      <c r="AR48" s="96">
        <f t="shared" si="75"/>
        <v>4.3592814371257482</v>
      </c>
      <c r="AS48" s="97">
        <f t="shared" si="76"/>
        <v>0.39630227544910179</v>
      </c>
      <c r="AT48" s="96">
        <f t="shared" si="77"/>
        <v>4.7555837125748504</v>
      </c>
      <c r="AU48" s="117"/>
      <c r="AV48" s="118"/>
      <c r="AW48" s="119"/>
      <c r="AX48" s="101">
        <f t="shared" si="78"/>
        <v>2083</v>
      </c>
      <c r="AY48" s="102">
        <f t="shared" si="79"/>
        <v>13.018750000000001</v>
      </c>
      <c r="AZ48" s="103">
        <f t="shared" si="80"/>
        <v>113731.8</v>
      </c>
      <c r="BA48" s="96">
        <f t="shared" si="81"/>
        <v>18955.3</v>
      </c>
      <c r="BB48" s="96">
        <f t="shared" si="82"/>
        <v>5624.1</v>
      </c>
      <c r="BC48" s="104">
        <f t="shared" si="83"/>
        <v>2843.2950000000001</v>
      </c>
      <c r="BD48" s="105">
        <f>(AZ48+BA48+BB48+BC48)+((AZ48+BA48+BB48+BC48)*$BG$23)+((AZ48+BA48+BB48+BC48)*$BH$23)+((AZ48+BA48+BB48+BC48)*$BF$23)+BG18</f>
        <v>233422.69697250004</v>
      </c>
      <c r="BE48" s="106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</row>
    <row r="49" spans="1:57" s="123" customFormat="1" ht="17.5" hidden="1" x14ac:dyDescent="0.35">
      <c r="A49" s="120"/>
      <c r="B49" s="154" t="s">
        <v>103</v>
      </c>
      <c r="C49" s="87"/>
      <c r="D49" s="113"/>
      <c r="E49" s="89"/>
      <c r="F49" s="89"/>
      <c r="G49" s="121">
        <v>1</v>
      </c>
      <c r="H49" s="62">
        <v>8</v>
      </c>
      <c r="I49" s="62">
        <v>8</v>
      </c>
      <c r="J49" s="109">
        <f t="shared" si="63"/>
        <v>24</v>
      </c>
      <c r="K49" s="115">
        <v>8</v>
      </c>
      <c r="L49" s="62">
        <v>8</v>
      </c>
      <c r="M49" s="62">
        <v>8</v>
      </c>
      <c r="N49" s="109">
        <f t="shared" si="64"/>
        <v>24</v>
      </c>
      <c r="O49" s="115">
        <v>8</v>
      </c>
      <c r="P49" s="62">
        <v>8</v>
      </c>
      <c r="Q49" s="62">
        <v>8</v>
      </c>
      <c r="R49" s="109">
        <f t="shared" si="65"/>
        <v>24</v>
      </c>
      <c r="S49" s="115">
        <v>8</v>
      </c>
      <c r="T49" s="62">
        <v>8</v>
      </c>
      <c r="U49" s="62">
        <v>8</v>
      </c>
      <c r="V49" s="109">
        <f t="shared" si="66"/>
        <v>24</v>
      </c>
      <c r="W49" s="115">
        <v>8</v>
      </c>
      <c r="X49" s="62">
        <v>8</v>
      </c>
      <c r="Y49" s="62">
        <v>8</v>
      </c>
      <c r="Z49" s="109">
        <f t="shared" si="67"/>
        <v>24</v>
      </c>
      <c r="AA49" s="115">
        <v>8</v>
      </c>
      <c r="AB49" s="62">
        <v>8</v>
      </c>
      <c r="AC49" s="62">
        <v>8</v>
      </c>
      <c r="AD49" s="109">
        <f t="shared" si="68"/>
        <v>24</v>
      </c>
      <c r="AE49" s="115">
        <v>8</v>
      </c>
      <c r="AF49" s="62">
        <v>8</v>
      </c>
      <c r="AG49" s="62">
        <v>8</v>
      </c>
      <c r="AH49" s="109">
        <f t="shared" si="69"/>
        <v>24</v>
      </c>
      <c r="AI49" s="115">
        <v>8</v>
      </c>
      <c r="AJ49" s="62">
        <v>8</v>
      </c>
      <c r="AK49" s="62">
        <v>8</v>
      </c>
      <c r="AL49" s="109">
        <f t="shared" si="70"/>
        <v>24</v>
      </c>
      <c r="AM49" s="115">
        <v>9</v>
      </c>
      <c r="AN49" s="116">
        <f t="shared" si="71"/>
        <v>192</v>
      </c>
      <c r="AO49" s="95">
        <f t="shared" si="72"/>
        <v>8736</v>
      </c>
      <c r="AP49" s="95">
        <f t="shared" si="73"/>
        <v>2930</v>
      </c>
      <c r="AQ49" s="95">
        <f t="shared" si="74"/>
        <v>432</v>
      </c>
      <c r="AR49" s="96">
        <f t="shared" si="75"/>
        <v>4.3592814371257482</v>
      </c>
      <c r="AS49" s="97">
        <f t="shared" si="76"/>
        <v>0.39630227544910179</v>
      </c>
      <c r="AT49" s="96">
        <f t="shared" si="77"/>
        <v>4.7555837125748504</v>
      </c>
      <c r="AU49" s="117"/>
      <c r="AV49" s="118"/>
      <c r="AW49" s="119"/>
      <c r="AX49" s="155">
        <f>$BG$15*0.75</f>
        <v>1562.25</v>
      </c>
      <c r="AY49" s="102">
        <f>AX49/160</f>
        <v>9.7640624999999996</v>
      </c>
      <c r="AZ49" s="103">
        <f>AY49*AO49</f>
        <v>85298.849999999991</v>
      </c>
      <c r="BA49" s="96">
        <f>$BA$16*AY49*AP49</f>
        <v>14304.3515625</v>
      </c>
      <c r="BB49" s="96">
        <f>AY49*AQ49</f>
        <v>4218.0749999999998</v>
      </c>
      <c r="BC49" s="104"/>
      <c r="BD49" s="105">
        <f>AZ49+BA49+BB49+BC49</f>
        <v>103821.27656249999</v>
      </c>
      <c r="BE49" s="106"/>
    </row>
    <row r="50" spans="1:57" s="123" customFormat="1" ht="17.5" hidden="1" x14ac:dyDescent="0.35">
      <c r="A50" s="120"/>
      <c r="B50" s="112"/>
      <c r="C50" s="87"/>
      <c r="D50" s="113"/>
      <c r="E50" s="89"/>
      <c r="F50" s="89"/>
      <c r="G50" s="114"/>
      <c r="H50" s="94"/>
      <c r="I50" s="94"/>
      <c r="J50" s="124"/>
      <c r="K50" s="94"/>
      <c r="L50" s="94"/>
      <c r="M50" s="94"/>
      <c r="N50" s="124"/>
      <c r="O50" s="94"/>
      <c r="P50" s="94"/>
      <c r="Q50" s="94"/>
      <c r="R50" s="124"/>
      <c r="S50" s="94"/>
      <c r="T50" s="94"/>
      <c r="U50" s="94"/>
      <c r="V50" s="124"/>
      <c r="W50" s="94"/>
      <c r="X50" s="94"/>
      <c r="Y50" s="94"/>
      <c r="Z50" s="124"/>
      <c r="AA50" s="94"/>
      <c r="AB50" s="94"/>
      <c r="AC50" s="94"/>
      <c r="AD50" s="124"/>
      <c r="AE50" s="94"/>
      <c r="AF50" s="94"/>
      <c r="AG50" s="94"/>
      <c r="AH50" s="124"/>
      <c r="AI50" s="94"/>
      <c r="AJ50" s="94"/>
      <c r="AK50" s="94"/>
      <c r="AL50" s="124"/>
      <c r="AM50" s="94"/>
      <c r="AN50" s="94"/>
      <c r="AO50" s="95"/>
      <c r="AP50" s="95"/>
      <c r="AQ50" s="95"/>
      <c r="AR50" s="96"/>
      <c r="AS50" s="97"/>
      <c r="AT50" s="96"/>
      <c r="AU50" s="117"/>
      <c r="AV50" s="118"/>
      <c r="AW50" s="119"/>
      <c r="AX50" s="125"/>
      <c r="AY50" s="102"/>
      <c r="AZ50" s="103"/>
      <c r="BA50" s="96"/>
      <c r="BB50" s="96"/>
      <c r="BC50" s="104"/>
      <c r="BD50" s="105"/>
      <c r="BE50" s="106"/>
    </row>
    <row r="51" spans="1:57" s="123" customFormat="1" ht="17.5" hidden="1" x14ac:dyDescent="0.35">
      <c r="A51" s="120"/>
      <c r="B51" s="112"/>
      <c r="C51" s="87"/>
      <c r="D51" s="113"/>
      <c r="E51" s="89"/>
      <c r="F51" s="89"/>
      <c r="G51" s="114"/>
      <c r="H51" s="94"/>
      <c r="I51" s="94"/>
      <c r="J51" s="124"/>
      <c r="K51" s="94"/>
      <c r="L51" s="94"/>
      <c r="M51" s="94"/>
      <c r="N51" s="124"/>
      <c r="O51" s="94"/>
      <c r="P51" s="94"/>
      <c r="Q51" s="94"/>
      <c r="R51" s="124"/>
      <c r="S51" s="94"/>
      <c r="T51" s="94"/>
      <c r="U51" s="94"/>
      <c r="V51" s="124"/>
      <c r="W51" s="94"/>
      <c r="X51" s="94"/>
      <c r="Y51" s="94"/>
      <c r="Z51" s="124"/>
      <c r="AA51" s="94"/>
      <c r="AB51" s="94"/>
      <c r="AC51" s="94"/>
      <c r="AD51" s="124"/>
      <c r="AE51" s="94"/>
      <c r="AF51" s="94"/>
      <c r="AG51" s="94"/>
      <c r="AH51" s="124"/>
      <c r="AI51" s="94"/>
      <c r="AJ51" s="94"/>
      <c r="AK51" s="94"/>
      <c r="AL51" s="124"/>
      <c r="AM51" s="94"/>
      <c r="AN51" s="94"/>
      <c r="AO51" s="95"/>
      <c r="AP51" s="95"/>
      <c r="AQ51" s="95"/>
      <c r="AR51" s="96"/>
      <c r="AS51" s="97"/>
      <c r="AT51" s="96"/>
      <c r="AU51" s="117"/>
      <c r="AV51" s="118"/>
      <c r="AW51" s="119"/>
      <c r="AX51" s="125"/>
      <c r="AY51" s="102"/>
      <c r="AZ51" s="103"/>
      <c r="BA51" s="96"/>
      <c r="BB51" s="96"/>
      <c r="BC51" s="104"/>
      <c r="BD51" s="105"/>
      <c r="BE51" s="106"/>
    </row>
    <row r="52" spans="1:57" ht="30" x14ac:dyDescent="0.35">
      <c r="A52" s="318" t="s">
        <v>100</v>
      </c>
      <c r="B52" s="86" t="s">
        <v>47</v>
      </c>
      <c r="C52" s="87"/>
      <c r="D52" s="88"/>
      <c r="E52" s="89"/>
      <c r="F52" s="89"/>
      <c r="G52" s="90">
        <v>1</v>
      </c>
      <c r="H52" s="91">
        <v>8</v>
      </c>
      <c r="I52" s="91">
        <v>16</v>
      </c>
      <c r="J52" s="92">
        <f>IF(H52="",0,IF((I52-H52&lt;=0),(24-H52+I52),(I52-H52)))</f>
        <v>8</v>
      </c>
      <c r="K52" s="93"/>
      <c r="L52" s="91">
        <v>8</v>
      </c>
      <c r="M52" s="91">
        <v>16</v>
      </c>
      <c r="N52" s="92">
        <f>IF(L52="",0,IF((M52-L52&lt;=0),(24-L52+M52),(M52-L52)))</f>
        <v>8</v>
      </c>
      <c r="O52" s="93"/>
      <c r="P52" s="91">
        <v>8</v>
      </c>
      <c r="Q52" s="91">
        <v>16</v>
      </c>
      <c r="R52" s="92">
        <f>IF(P52="",0,IF((Q52-P52&lt;=0),(24-P52+Q52),(Q52-P52)))</f>
        <v>8</v>
      </c>
      <c r="S52" s="93"/>
      <c r="T52" s="91">
        <v>8</v>
      </c>
      <c r="U52" s="91">
        <v>16</v>
      </c>
      <c r="V52" s="92">
        <f>IF(T52="",0,IF((U52-T52&lt;=0),(24-T52+U52),(U52-T52)))</f>
        <v>8</v>
      </c>
      <c r="W52" s="93"/>
      <c r="X52" s="91">
        <v>8</v>
      </c>
      <c r="Y52" s="91">
        <v>16</v>
      </c>
      <c r="Z52" s="92">
        <f>IF(X52="",0,IF((Y52-X52&lt;=0),(24-X52+Y52),(Y52-X52)))</f>
        <v>8</v>
      </c>
      <c r="AA52" s="93"/>
      <c r="AB52" s="91"/>
      <c r="AC52" s="91"/>
      <c r="AD52" s="92">
        <f>IF(AB52="",0,IF((AC52-AB52&lt;=0),(24-AB52+AC52),(AC52-AB52)))</f>
        <v>0</v>
      </c>
      <c r="AE52" s="93"/>
      <c r="AF52" s="91"/>
      <c r="AG52" s="91"/>
      <c r="AH52" s="92">
        <f>IF(AF52="",0,IF((AG52-AF52&lt;=0),(24-AF52+AG52),(AG52-AF52)))</f>
        <v>0</v>
      </c>
      <c r="AI52" s="93"/>
      <c r="AJ52" s="91">
        <v>8</v>
      </c>
      <c r="AK52" s="91">
        <v>16</v>
      </c>
      <c r="AL52" s="124">
        <f>IF(AJ52="",0,IF((AK52-AJ52&lt;=0),(24-AJ52+AK52),(AK52-AJ52)))</f>
        <v>8</v>
      </c>
      <c r="AM52" s="91"/>
      <c r="AN52" s="91">
        <f>J52+N52+R52+V52+Z52+AD52+AH52+AL52</f>
        <v>48</v>
      </c>
      <c r="AO52" s="95">
        <f>IF(AN52=0,0,((J52*$C$123)+($D$123*N52)+(R52*$E$123)+(V52*$F$123)+($G$123*Z52)+(AD52*$H$124)+($I$125*AH52)+(AL52*$J$126)*G52))</f>
        <v>2144</v>
      </c>
      <c r="AP52" s="95">
        <f>IF(AN52=0,0,((K52*$C$123)+($D$123*O52)+(S52*$E$123)+(W52*$F$123)+($G$123*AA52)+(AE52*$H$124)+($I$125*AI52)+(AM52*$J$126)*G52))</f>
        <v>0</v>
      </c>
      <c r="AQ52" s="95">
        <f>AL52*$J$126*G52</f>
        <v>144</v>
      </c>
      <c r="AR52" s="96">
        <f>AO52/$L$122</f>
        <v>1.0698602794411178</v>
      </c>
      <c r="AS52" s="97">
        <f>AR52*0.09091</f>
        <v>9.726099800399203E-2</v>
      </c>
      <c r="AT52" s="97">
        <f>AS52+AR52</f>
        <v>1.1671212774451099</v>
      </c>
      <c r="AU52" s="98"/>
      <c r="AV52" s="99"/>
      <c r="AW52" s="100" t="s">
        <v>98</v>
      </c>
      <c r="AX52" s="101">
        <f>$BG$16</f>
        <v>1303</v>
      </c>
      <c r="AY52" s="102">
        <f>AX52/160</f>
        <v>8.1437500000000007</v>
      </c>
      <c r="AZ52" s="103">
        <f>AY52*AO52</f>
        <v>17460.2</v>
      </c>
      <c r="BA52" s="96">
        <f>$BA$16*AY52*AP52</f>
        <v>0</v>
      </c>
      <c r="BB52" s="96">
        <f>AY52*AQ52</f>
        <v>1172.7</v>
      </c>
      <c r="BC52" s="104">
        <f>AY52*$BC$16*AO52</f>
        <v>436.50500000000005</v>
      </c>
      <c r="BD52" s="105">
        <f t="shared" si="20"/>
        <v>19069.405000000002</v>
      </c>
      <c r="BE52" s="106"/>
    </row>
    <row r="53" spans="1:57" ht="30" x14ac:dyDescent="0.35">
      <c r="A53" s="318"/>
      <c r="B53" s="86" t="s">
        <v>48</v>
      </c>
      <c r="C53" s="126"/>
      <c r="D53" s="127"/>
      <c r="E53" s="128"/>
      <c r="F53" s="128"/>
      <c r="G53" s="129">
        <v>1</v>
      </c>
      <c r="H53" s="108">
        <v>16</v>
      </c>
      <c r="I53" s="108">
        <v>8</v>
      </c>
      <c r="J53" s="92">
        <f>IF(H53="",0,IF((I53-H53&lt;=0),(24-H53+I53),(I53-H53)))</f>
        <v>16</v>
      </c>
      <c r="K53" s="93">
        <v>8</v>
      </c>
      <c r="L53" s="108">
        <v>16</v>
      </c>
      <c r="M53" s="108">
        <v>8</v>
      </c>
      <c r="N53" s="92">
        <f>IF(L53="",0,IF((M53-L53&lt;=0),(24-L53+M53),(M53-L53)))</f>
        <v>16</v>
      </c>
      <c r="O53" s="93">
        <v>8</v>
      </c>
      <c r="P53" s="108">
        <v>16</v>
      </c>
      <c r="Q53" s="108">
        <v>8</v>
      </c>
      <c r="R53" s="92">
        <f>IF(P53="",0,IF((Q53-P53&lt;=0),(24-P53+Q53),(Q53-P53)))</f>
        <v>16</v>
      </c>
      <c r="S53" s="93">
        <v>8</v>
      </c>
      <c r="T53" s="108">
        <v>16</v>
      </c>
      <c r="U53" s="108">
        <v>8</v>
      </c>
      <c r="V53" s="92">
        <f>IF(T53="",0,IF((U53-T53&lt;=0),(24-T53+U53),(U53-T53)))</f>
        <v>16</v>
      </c>
      <c r="W53" s="93">
        <v>8</v>
      </c>
      <c r="X53" s="108">
        <v>16</v>
      </c>
      <c r="Y53" s="108">
        <v>8</v>
      </c>
      <c r="Z53" s="92">
        <f>IF(X53="",0,IF((Y53-X53&lt;=0),(24-X53+Y53),(Y53-X53)))</f>
        <v>16</v>
      </c>
      <c r="AA53" s="93">
        <v>8</v>
      </c>
      <c r="AB53" s="108">
        <v>16</v>
      </c>
      <c r="AC53" s="108">
        <v>8</v>
      </c>
      <c r="AD53" s="92">
        <f>IF(AB53="",0,IF((AC53-AB53&lt;=0),(24-AB53+AC53),(AC53-AB53)))</f>
        <v>16</v>
      </c>
      <c r="AE53" s="93">
        <v>8</v>
      </c>
      <c r="AF53" s="108">
        <v>16</v>
      </c>
      <c r="AG53" s="108">
        <v>8</v>
      </c>
      <c r="AH53" s="109">
        <f>IF(AF53="",0,IF((AG53-AF53&lt;=0),(24-AF53+AG53),(AG53-AF53)))</f>
        <v>16</v>
      </c>
      <c r="AI53" s="93">
        <v>8</v>
      </c>
      <c r="AJ53" s="108">
        <v>16</v>
      </c>
      <c r="AK53" s="108">
        <v>8</v>
      </c>
      <c r="AL53" s="109">
        <f>IF(AJ53="",0,IF((AK53-AJ53&lt;=0),(24-AJ53+AK53),(AK53-AJ53)))</f>
        <v>16</v>
      </c>
      <c r="AM53" s="93">
        <v>8</v>
      </c>
      <c r="AN53" s="110">
        <f>J53+N53+R53+V53+Z53+AD53+AH53+AL53</f>
        <v>128</v>
      </c>
      <c r="AO53" s="95">
        <f>IF(AN53=0,0,((J53*$C$123)+($D$123*N53)+(R53*$E$123)+(V53*$F$123)+($G$123*Z53)+(AD53*$H$124)+($I$125*AH53)+(AL53*$J$126)*G53))</f>
        <v>5824</v>
      </c>
      <c r="AP53" s="95">
        <f>IF(AN53=0,0,((K53*$C$123)+($D$123*O53)+(S53*$E$123)+(W53*$F$123)+($G$123*AA53)+(AE53*$H$124)+($I$125*AI53)+(AM53*$J$126)*G53))</f>
        <v>2912</v>
      </c>
      <c r="AQ53" s="95">
        <f>AL53*$J$126*G53</f>
        <v>288</v>
      </c>
      <c r="AR53" s="96">
        <f>AO53/$L$122</f>
        <v>2.906187624750499</v>
      </c>
      <c r="AS53" s="97">
        <f>AR53*0.09091</f>
        <v>0.26420151696606786</v>
      </c>
      <c r="AT53" s="97">
        <f>AS53+AR53</f>
        <v>3.1703891417165666</v>
      </c>
      <c r="AU53" s="98"/>
      <c r="AV53" s="99"/>
      <c r="AW53" s="100" t="s">
        <v>98</v>
      </c>
      <c r="AX53" s="101">
        <f t="shared" ref="AX53:AX56" si="84">$BG$16</f>
        <v>1303</v>
      </c>
      <c r="AY53" s="102">
        <f>AX53/160</f>
        <v>8.1437500000000007</v>
      </c>
      <c r="AZ53" s="103">
        <f>AY53*AO53</f>
        <v>47429.200000000004</v>
      </c>
      <c r="BA53" s="96">
        <f>$BA$16*AY53*AP53</f>
        <v>11857.300000000001</v>
      </c>
      <c r="BB53" s="96">
        <f>AY53*AQ53</f>
        <v>2345.4</v>
      </c>
      <c r="BC53" s="104">
        <f>AY53*$BC$16*AO53</f>
        <v>1185.73</v>
      </c>
      <c r="BD53" s="105">
        <f t="shared" si="20"/>
        <v>62817.630000000012</v>
      </c>
      <c r="BE53" s="106"/>
    </row>
    <row r="54" spans="1:57" ht="30" x14ac:dyDescent="0.35">
      <c r="A54" s="318"/>
      <c r="B54" s="112" t="s">
        <v>49</v>
      </c>
      <c r="C54" s="126"/>
      <c r="D54" s="130"/>
      <c r="E54" s="128"/>
      <c r="F54" s="128"/>
      <c r="G54" s="121">
        <v>1</v>
      </c>
      <c r="H54" s="62">
        <v>9</v>
      </c>
      <c r="I54" s="62">
        <v>21</v>
      </c>
      <c r="J54" s="109">
        <f>IF(H54="",0,IF((I54-H54&lt;=0),(24-H54+I54),(I54-H54)))</f>
        <v>12</v>
      </c>
      <c r="K54" s="115">
        <v>0</v>
      </c>
      <c r="L54" s="62">
        <v>9</v>
      </c>
      <c r="M54" s="62">
        <v>21</v>
      </c>
      <c r="N54" s="109">
        <f>IF(L54="",0,IF((M54-L54&lt;=0),(24-L54+M54),(M54-L54)))</f>
        <v>12</v>
      </c>
      <c r="O54" s="115">
        <v>0</v>
      </c>
      <c r="P54" s="62">
        <v>9</v>
      </c>
      <c r="Q54" s="62">
        <v>21</v>
      </c>
      <c r="R54" s="109">
        <f>IF(P54="",0,IF((Q54-P54&lt;=0),(24-P54+Q54),(Q54-P54)))</f>
        <v>12</v>
      </c>
      <c r="S54" s="115">
        <v>0</v>
      </c>
      <c r="T54" s="62">
        <v>9</v>
      </c>
      <c r="U54" s="62">
        <v>21</v>
      </c>
      <c r="V54" s="109">
        <f>IF(T54="",0,IF((U54-T54&lt;=0),(24-T54+U54),(U54-T54)))</f>
        <v>12</v>
      </c>
      <c r="W54" s="115">
        <v>0</v>
      </c>
      <c r="X54" s="62">
        <v>9</v>
      </c>
      <c r="Y54" s="62">
        <v>21</v>
      </c>
      <c r="Z54" s="109">
        <f>IF(X54="",0,IF((Y54-X54&lt;=0),(24-X54+Y54),(Y54-X54)))</f>
        <v>12</v>
      </c>
      <c r="AA54" s="115">
        <v>0</v>
      </c>
      <c r="AB54" s="62">
        <v>0</v>
      </c>
      <c r="AC54" s="62">
        <v>0</v>
      </c>
      <c r="AD54" s="109">
        <f>IF(AB54="",0,IF((AC54-AB54&lt;=0),(24-AB54+AC54),(AC54-AB54)))</f>
        <v>24</v>
      </c>
      <c r="AE54" s="115">
        <v>0</v>
      </c>
      <c r="AF54" s="62">
        <v>0</v>
      </c>
      <c r="AG54" s="62">
        <v>0</v>
      </c>
      <c r="AH54" s="109">
        <f>IF(AF54="",0,IF((AG54-AF54&lt;=0),(24-AF54+AG54),(AG54-AF54)))</f>
        <v>24</v>
      </c>
      <c r="AI54" s="115">
        <v>0</v>
      </c>
      <c r="AJ54" s="62">
        <v>9</v>
      </c>
      <c r="AK54" s="62">
        <v>21</v>
      </c>
      <c r="AL54" s="109">
        <f>IF(AJ54="",0,IF((AK54-AJ54&lt;=0),(24-AJ54+AK54),(AK54-AJ54)))</f>
        <v>12</v>
      </c>
      <c r="AM54" s="115">
        <v>0</v>
      </c>
      <c r="AN54" s="116">
        <f>J54+N54+R54+V54+Z54+AD54+AH54+AL54</f>
        <v>120</v>
      </c>
      <c r="AO54" s="95">
        <f>IF(AN54=0,0,((J54*$C$123)+($D$123*N54)+(R54*$E$123)+(V54*$F$123)+($G$123*Z54)+(AD54*$H$124)+($I$125*AH54)+(AL54*$J$126)*G54))</f>
        <v>5520</v>
      </c>
      <c r="AP54" s="95">
        <f>IF(AN54=0,0,((K54*$C$123)+($D$123*O54)+(S54*$E$123)+(W54*$F$123)+($G$123*AA54)+(AE54*$H$124)+($I$125*AI54)+(AM54*$J$126)*G54))</f>
        <v>0</v>
      </c>
      <c r="AQ54" s="95">
        <f>AL54*$J$126*G54</f>
        <v>216</v>
      </c>
      <c r="AR54" s="96">
        <f>AO54/$L$122</f>
        <v>2.7544910179640718</v>
      </c>
      <c r="AS54" s="97">
        <f>AR54*0.09091</f>
        <v>0.25041077844311377</v>
      </c>
      <c r="AT54" s="96">
        <f>AS54+AR54</f>
        <v>3.0049017964071858</v>
      </c>
      <c r="AU54" s="117"/>
      <c r="AV54" s="118"/>
      <c r="AW54" s="119"/>
      <c r="AX54" s="101">
        <f t="shared" si="84"/>
        <v>1303</v>
      </c>
      <c r="AY54" s="102">
        <f>AX54/160</f>
        <v>8.1437500000000007</v>
      </c>
      <c r="AZ54" s="103">
        <f>AY54*AO54</f>
        <v>44953.500000000007</v>
      </c>
      <c r="BA54" s="96">
        <f>$BA$16*AY54*AP54</f>
        <v>0</v>
      </c>
      <c r="BB54" s="96">
        <f>AY54*AQ54</f>
        <v>1759.0500000000002</v>
      </c>
      <c r="BC54" s="104">
        <f>AY54*$BC$16*AO54</f>
        <v>1123.8375000000001</v>
      </c>
      <c r="BD54" s="105">
        <f t="shared" si="20"/>
        <v>47836.387500000012</v>
      </c>
      <c r="BE54" s="106"/>
    </row>
    <row r="55" spans="1:57" s="123" customFormat="1" ht="30" x14ac:dyDescent="0.35">
      <c r="A55" s="120"/>
      <c r="B55" s="112" t="s">
        <v>57</v>
      </c>
      <c r="C55" s="87"/>
      <c r="D55" s="113"/>
      <c r="E55" s="89"/>
      <c r="F55" s="89"/>
      <c r="G55" s="121">
        <v>1</v>
      </c>
      <c r="H55" s="62">
        <v>8</v>
      </c>
      <c r="I55" s="62">
        <v>8</v>
      </c>
      <c r="J55" s="109">
        <f t="shared" ref="J55:J56" si="85">IF(H55="",0,IF((I55-H55&lt;=0),(24-H55+I55),(I55-H55)))</f>
        <v>24</v>
      </c>
      <c r="K55" s="115">
        <v>8</v>
      </c>
      <c r="L55" s="62">
        <v>8</v>
      </c>
      <c r="M55" s="62">
        <v>8</v>
      </c>
      <c r="N55" s="109">
        <f t="shared" ref="N55:N56" si="86">IF(L55="",0,IF((M55-L55&lt;=0),(24-L55+M55),(M55-L55)))</f>
        <v>24</v>
      </c>
      <c r="O55" s="115">
        <v>8</v>
      </c>
      <c r="P55" s="62">
        <v>8</v>
      </c>
      <c r="Q55" s="62">
        <v>8</v>
      </c>
      <c r="R55" s="109">
        <f t="shared" ref="R55:R56" si="87">IF(P55="",0,IF((Q55-P55&lt;=0),(24-P55+Q55),(Q55-P55)))</f>
        <v>24</v>
      </c>
      <c r="S55" s="115">
        <v>8</v>
      </c>
      <c r="T55" s="62">
        <v>8</v>
      </c>
      <c r="U55" s="62">
        <v>8</v>
      </c>
      <c r="V55" s="109">
        <f t="shared" ref="V55:V56" si="88">IF(T55="",0,IF((U55-T55&lt;=0),(24-T55+U55),(U55-T55)))</f>
        <v>24</v>
      </c>
      <c r="W55" s="115">
        <v>8</v>
      </c>
      <c r="X55" s="62">
        <v>8</v>
      </c>
      <c r="Y55" s="62">
        <v>8</v>
      </c>
      <c r="Z55" s="109">
        <f t="shared" ref="Z55:Z56" si="89">IF(X55="",0,IF((Y55-X55&lt;=0),(24-X55+Y55),(Y55-X55)))</f>
        <v>24</v>
      </c>
      <c r="AA55" s="115">
        <v>8</v>
      </c>
      <c r="AB55" s="62">
        <v>8</v>
      </c>
      <c r="AC55" s="62">
        <v>8</v>
      </c>
      <c r="AD55" s="109">
        <f t="shared" ref="AD55:AD56" si="90">IF(AB55="",0,IF((AC55-AB55&lt;=0),(24-AB55+AC55),(AC55-AB55)))</f>
        <v>24</v>
      </c>
      <c r="AE55" s="115">
        <v>8</v>
      </c>
      <c r="AF55" s="62">
        <v>8</v>
      </c>
      <c r="AG55" s="62">
        <v>8</v>
      </c>
      <c r="AH55" s="109">
        <f t="shared" ref="AH55:AH56" si="91">IF(AF55="",0,IF((AG55-AF55&lt;=0),(24-AF55+AG55),(AG55-AF55)))</f>
        <v>24</v>
      </c>
      <c r="AI55" s="115">
        <v>8</v>
      </c>
      <c r="AJ55" s="62">
        <v>8</v>
      </c>
      <c r="AK55" s="62">
        <v>8</v>
      </c>
      <c r="AL55" s="109">
        <f t="shared" ref="AL55:AL56" si="92">IF(AJ55="",0,IF((AK55-AJ55&lt;=0),(24-AJ55+AK55),(AK55-AJ55)))</f>
        <v>24</v>
      </c>
      <c r="AM55" s="115">
        <v>8</v>
      </c>
      <c r="AN55" s="116">
        <f t="shared" ref="AN55:AN56" si="93">J55+N55+R55+V55+Z55+AD55+AH55+AL55</f>
        <v>192</v>
      </c>
      <c r="AO55" s="95">
        <f t="shared" ref="AO55:AO56" si="94">IF(AN55=0,0,((J55*$C$123)+($D$123*N55)+(R55*$E$123)+(V55*$F$123)+($G$123*Z55)+(AD55*$H$124)+($I$125*AH55)+(AL55*$J$126)*G55))</f>
        <v>8736</v>
      </c>
      <c r="AP55" s="95">
        <f t="shared" ref="AP55:AP56" si="95">IF(AN55=0,0,((K55*$C$123)+($D$123*O55)+(S55*$E$123)+(W55*$F$123)+($G$123*AA55)+(AE55*$H$124)+($I$125*AI55)+(AM55*$J$126)*G55))</f>
        <v>2912</v>
      </c>
      <c r="AQ55" s="95">
        <f t="shared" ref="AQ55:AQ56" si="96">AL55*$J$126*G55</f>
        <v>432</v>
      </c>
      <c r="AR55" s="96">
        <f t="shared" ref="AR55:AR56" si="97">AO55/$L$122</f>
        <v>4.3592814371257482</v>
      </c>
      <c r="AS55" s="97">
        <f t="shared" ref="AS55:AS56" si="98">AR55*0.09091</f>
        <v>0.39630227544910179</v>
      </c>
      <c r="AT55" s="96">
        <f t="shared" ref="AT55:AT56" si="99">AS55+AR55</f>
        <v>4.7555837125748504</v>
      </c>
      <c r="AU55" s="117"/>
      <c r="AV55" s="118"/>
      <c r="AW55" s="119"/>
      <c r="AX55" s="101">
        <f t="shared" si="84"/>
        <v>1303</v>
      </c>
      <c r="AY55" s="102">
        <f t="shared" ref="AY55:AY56" si="100">AX55/160</f>
        <v>8.1437500000000007</v>
      </c>
      <c r="AZ55" s="103">
        <f t="shared" ref="AZ55:AZ56" si="101">AY55*AO55</f>
        <v>71143.8</v>
      </c>
      <c r="BA55" s="96">
        <f t="shared" ref="BA55:BA56" si="102">$BA$16*AY55*AP55</f>
        <v>11857.300000000001</v>
      </c>
      <c r="BB55" s="96">
        <f t="shared" ref="BB55:BB56" si="103">AY55*AQ55</f>
        <v>3518.1000000000004</v>
      </c>
      <c r="BC55" s="104">
        <f t="shared" ref="BC55:BC56" si="104">AY55*$BC$16*AO55</f>
        <v>1778.5950000000003</v>
      </c>
      <c r="BD55" s="105">
        <f>AZ55+BA55+BB55+BC55</f>
        <v>88297.795000000013</v>
      </c>
      <c r="BE55" s="106"/>
    </row>
    <row r="56" spans="1:57" s="123" customFormat="1" ht="30" x14ac:dyDescent="0.35">
      <c r="A56" s="120"/>
      <c r="B56" s="112" t="s">
        <v>51</v>
      </c>
      <c r="C56" s="87"/>
      <c r="D56" s="113"/>
      <c r="E56" s="89"/>
      <c r="F56" s="89"/>
      <c r="G56" s="121">
        <v>1</v>
      </c>
      <c r="H56" s="62">
        <v>8</v>
      </c>
      <c r="I56" s="62">
        <v>8</v>
      </c>
      <c r="J56" s="109">
        <f t="shared" si="85"/>
        <v>24</v>
      </c>
      <c r="K56" s="115">
        <v>8</v>
      </c>
      <c r="L56" s="62">
        <v>8</v>
      </c>
      <c r="M56" s="62">
        <v>8</v>
      </c>
      <c r="N56" s="109">
        <f t="shared" si="86"/>
        <v>24</v>
      </c>
      <c r="O56" s="115">
        <v>8</v>
      </c>
      <c r="P56" s="62">
        <v>8</v>
      </c>
      <c r="Q56" s="62">
        <v>8</v>
      </c>
      <c r="R56" s="109">
        <f t="shared" si="87"/>
        <v>24</v>
      </c>
      <c r="S56" s="115">
        <v>8</v>
      </c>
      <c r="T56" s="62">
        <v>8</v>
      </c>
      <c r="U56" s="62">
        <v>8</v>
      </c>
      <c r="V56" s="109">
        <f t="shared" si="88"/>
        <v>24</v>
      </c>
      <c r="W56" s="115">
        <v>8</v>
      </c>
      <c r="X56" s="62">
        <v>8</v>
      </c>
      <c r="Y56" s="62">
        <v>8</v>
      </c>
      <c r="Z56" s="109">
        <f t="shared" si="89"/>
        <v>24</v>
      </c>
      <c r="AA56" s="115">
        <v>8</v>
      </c>
      <c r="AB56" s="62">
        <v>8</v>
      </c>
      <c r="AC56" s="62">
        <v>8</v>
      </c>
      <c r="AD56" s="109">
        <f t="shared" si="90"/>
        <v>24</v>
      </c>
      <c r="AE56" s="115">
        <v>8</v>
      </c>
      <c r="AF56" s="62">
        <v>8</v>
      </c>
      <c r="AG56" s="62">
        <v>8</v>
      </c>
      <c r="AH56" s="109">
        <f t="shared" si="91"/>
        <v>24</v>
      </c>
      <c r="AI56" s="115">
        <v>8</v>
      </c>
      <c r="AJ56" s="62">
        <v>8</v>
      </c>
      <c r="AK56" s="62">
        <v>8</v>
      </c>
      <c r="AL56" s="109">
        <f t="shared" si="92"/>
        <v>24</v>
      </c>
      <c r="AM56" s="115">
        <v>8</v>
      </c>
      <c r="AN56" s="116">
        <f t="shared" si="93"/>
        <v>192</v>
      </c>
      <c r="AO56" s="95">
        <f t="shared" si="94"/>
        <v>8736</v>
      </c>
      <c r="AP56" s="95">
        <f t="shared" si="95"/>
        <v>2912</v>
      </c>
      <c r="AQ56" s="95">
        <f t="shared" si="96"/>
        <v>432</v>
      </c>
      <c r="AR56" s="96">
        <f t="shared" si="97"/>
        <v>4.3592814371257482</v>
      </c>
      <c r="AS56" s="97">
        <f t="shared" si="98"/>
        <v>0.39630227544910179</v>
      </c>
      <c r="AT56" s="96">
        <f t="shared" si="99"/>
        <v>4.7555837125748504</v>
      </c>
      <c r="AU56" s="117"/>
      <c r="AV56" s="118"/>
      <c r="AW56" s="119"/>
      <c r="AX56" s="101">
        <f t="shared" si="84"/>
        <v>1303</v>
      </c>
      <c r="AY56" s="102">
        <f t="shared" si="100"/>
        <v>8.1437500000000007</v>
      </c>
      <c r="AZ56" s="103">
        <f t="shared" si="101"/>
        <v>71143.8</v>
      </c>
      <c r="BA56" s="96">
        <f t="shared" si="102"/>
        <v>11857.300000000001</v>
      </c>
      <c r="BB56" s="96">
        <f t="shared" si="103"/>
        <v>3518.1000000000004</v>
      </c>
      <c r="BC56" s="104">
        <f t="shared" si="104"/>
        <v>1778.5950000000003</v>
      </c>
      <c r="BD56" s="105">
        <f>AZ56+BA56+BB56+BC56</f>
        <v>88297.795000000013</v>
      </c>
      <c r="BE56" s="106"/>
    </row>
    <row r="57" spans="1:57" s="123" customFormat="1" ht="17.5" x14ac:dyDescent="0.35">
      <c r="A57" s="120"/>
      <c r="B57" s="112"/>
      <c r="C57" s="87"/>
      <c r="D57" s="113"/>
      <c r="E57" s="89"/>
      <c r="F57" s="89"/>
      <c r="G57" s="114"/>
      <c r="H57" s="94"/>
      <c r="I57" s="94"/>
      <c r="J57" s="124"/>
      <c r="K57" s="94"/>
      <c r="L57" s="94"/>
      <c r="M57" s="94"/>
      <c r="N57" s="124"/>
      <c r="O57" s="94"/>
      <c r="P57" s="94"/>
      <c r="Q57" s="94"/>
      <c r="R57" s="124"/>
      <c r="S57" s="94"/>
      <c r="T57" s="94"/>
      <c r="U57" s="94"/>
      <c r="V57" s="124"/>
      <c r="W57" s="94"/>
      <c r="X57" s="94"/>
      <c r="Y57" s="94"/>
      <c r="Z57" s="124"/>
      <c r="AA57" s="94"/>
      <c r="AB57" s="94"/>
      <c r="AC57" s="94"/>
      <c r="AD57" s="124"/>
      <c r="AE57" s="94"/>
      <c r="AF57" s="94"/>
      <c r="AG57" s="94"/>
      <c r="AH57" s="124"/>
      <c r="AI57" s="94"/>
      <c r="AJ57" s="94"/>
      <c r="AK57" s="94"/>
      <c r="AL57" s="124"/>
      <c r="AM57" s="94"/>
      <c r="AN57" s="94"/>
      <c r="AO57" s="95"/>
      <c r="AP57" s="95"/>
      <c r="AQ57" s="95"/>
      <c r="AR57" s="96"/>
      <c r="AS57" s="97"/>
      <c r="AT57" s="96"/>
      <c r="AU57" s="117"/>
      <c r="AV57" s="118"/>
      <c r="AW57" s="119"/>
      <c r="AX57" s="125"/>
      <c r="AY57" s="102"/>
      <c r="AZ57" s="103"/>
      <c r="BA57" s="96"/>
      <c r="BB57" s="96"/>
      <c r="BC57" s="104"/>
      <c r="BD57" s="105"/>
      <c r="BE57" s="106"/>
    </row>
    <row r="58" spans="1:57" s="123" customFormat="1" ht="17.5" x14ac:dyDescent="0.35">
      <c r="A58" s="120"/>
      <c r="B58" s="112"/>
      <c r="C58" s="87"/>
      <c r="D58" s="113"/>
      <c r="E58" s="89"/>
      <c r="F58" s="89"/>
      <c r="G58" s="114"/>
      <c r="H58" s="94"/>
      <c r="I58" s="94"/>
      <c r="J58" s="124"/>
      <c r="K58" s="94"/>
      <c r="L58" s="94"/>
      <c r="M58" s="94"/>
      <c r="N58" s="124"/>
      <c r="O58" s="94"/>
      <c r="P58" s="94"/>
      <c r="Q58" s="94"/>
      <c r="R58" s="124"/>
      <c r="S58" s="94"/>
      <c r="T58" s="94"/>
      <c r="U58" s="94"/>
      <c r="V58" s="124"/>
      <c r="W58" s="94"/>
      <c r="X58" s="94"/>
      <c r="Y58" s="94"/>
      <c r="Z58" s="124"/>
      <c r="AA58" s="94"/>
      <c r="AB58" s="94"/>
      <c r="AC58" s="94"/>
      <c r="AD58" s="124"/>
      <c r="AE58" s="94"/>
      <c r="AF58" s="94"/>
      <c r="AG58" s="94"/>
      <c r="AH58" s="124"/>
      <c r="AI58" s="94"/>
      <c r="AJ58" s="94"/>
      <c r="AK58" s="94"/>
      <c r="AL58" s="124"/>
      <c r="AM58" s="94"/>
      <c r="AN58" s="94"/>
      <c r="AO58" s="95"/>
      <c r="AP58" s="95"/>
      <c r="AQ58" s="95"/>
      <c r="AR58" s="96"/>
      <c r="AS58" s="97"/>
      <c r="AT58" s="96"/>
      <c r="AU58" s="117"/>
      <c r="AV58" s="118"/>
      <c r="AW58" s="119"/>
      <c r="AX58" s="125"/>
      <c r="AY58" s="102"/>
      <c r="AZ58" s="103"/>
      <c r="BA58" s="96"/>
      <c r="BB58" s="96"/>
      <c r="BC58" s="104"/>
      <c r="BD58" s="105"/>
      <c r="BE58" s="106"/>
    </row>
    <row r="59" spans="1:57" s="123" customFormat="1" ht="17.5" x14ac:dyDescent="0.35">
      <c r="A59" s="120"/>
      <c r="B59" s="112"/>
      <c r="C59" s="87"/>
      <c r="D59" s="113"/>
      <c r="E59" s="89"/>
      <c r="F59" s="89"/>
      <c r="G59" s="114"/>
      <c r="H59" s="94"/>
      <c r="I59" s="94"/>
      <c r="J59" s="124"/>
      <c r="K59" s="94"/>
      <c r="L59" s="94"/>
      <c r="M59" s="94"/>
      <c r="N59" s="124"/>
      <c r="O59" s="94"/>
      <c r="P59" s="94"/>
      <c r="Q59" s="94"/>
      <c r="R59" s="124"/>
      <c r="S59" s="94"/>
      <c r="T59" s="94"/>
      <c r="U59" s="94"/>
      <c r="V59" s="124"/>
      <c r="W59" s="94"/>
      <c r="X59" s="94"/>
      <c r="Y59" s="94"/>
      <c r="Z59" s="124"/>
      <c r="AA59" s="94"/>
      <c r="AB59" s="94"/>
      <c r="AC59" s="94"/>
      <c r="AD59" s="124"/>
      <c r="AE59" s="94"/>
      <c r="AF59" s="94"/>
      <c r="AG59" s="94"/>
      <c r="AH59" s="124"/>
      <c r="AI59" s="94"/>
      <c r="AJ59" s="94"/>
      <c r="AK59" s="94"/>
      <c r="AL59" s="124"/>
      <c r="AM59" s="94"/>
      <c r="AN59" s="94"/>
      <c r="AO59" s="95"/>
      <c r="AP59" s="95"/>
      <c r="AQ59" s="95"/>
      <c r="AR59" s="96"/>
      <c r="AS59" s="97"/>
      <c r="AT59" s="96"/>
      <c r="AU59" s="117"/>
      <c r="AV59" s="118"/>
      <c r="AW59" s="119"/>
      <c r="AX59" s="125"/>
      <c r="AY59" s="102"/>
      <c r="AZ59" s="103"/>
      <c r="BA59" s="96"/>
      <c r="BB59" s="96"/>
      <c r="BC59" s="104"/>
      <c r="BD59" s="105"/>
      <c r="BE59" s="106"/>
    </row>
    <row r="60" spans="1:57" ht="30" x14ac:dyDescent="0.35">
      <c r="A60" s="317" t="s">
        <v>101</v>
      </c>
      <c r="B60" s="86" t="s">
        <v>47</v>
      </c>
      <c r="C60" s="87"/>
      <c r="D60" s="88"/>
      <c r="E60" s="89"/>
      <c r="F60" s="89"/>
      <c r="G60" s="91">
        <v>1</v>
      </c>
      <c r="H60" s="91">
        <v>8</v>
      </c>
      <c r="I60" s="91">
        <v>16</v>
      </c>
      <c r="J60" s="92">
        <f>IF(H60="",0,IF((I60-H60&lt;=0),(24-H60+I60),(I60-H60)))</f>
        <v>8</v>
      </c>
      <c r="K60" s="93"/>
      <c r="L60" s="91">
        <v>8</v>
      </c>
      <c r="M60" s="91">
        <v>16</v>
      </c>
      <c r="N60" s="92">
        <f>IF(L60="",0,IF((M60-L60&lt;=0),(24-L60+M60),(M60-L60)))</f>
        <v>8</v>
      </c>
      <c r="O60" s="93"/>
      <c r="P60" s="91">
        <v>8</v>
      </c>
      <c r="Q60" s="91">
        <v>16</v>
      </c>
      <c r="R60" s="92">
        <f>IF(P60="",0,IF((Q60-P60&lt;=0),(24-P60+Q60),(Q60-P60)))</f>
        <v>8</v>
      </c>
      <c r="S60" s="93"/>
      <c r="T60" s="91">
        <v>8</v>
      </c>
      <c r="U60" s="91">
        <v>16</v>
      </c>
      <c r="V60" s="92">
        <f>IF(T60="",0,IF((U60-T60&lt;=0),(24-T60+U60),(U60-T60)))</f>
        <v>8</v>
      </c>
      <c r="W60" s="93"/>
      <c r="X60" s="91">
        <v>8</v>
      </c>
      <c r="Y60" s="91">
        <v>16</v>
      </c>
      <c r="Z60" s="92">
        <f>IF(X60="",0,IF((Y60-X60&lt;=0),(24-X60+Y60),(Y60-X60)))</f>
        <v>8</v>
      </c>
      <c r="AA60" s="93"/>
      <c r="AB60" s="91"/>
      <c r="AC60" s="91"/>
      <c r="AD60" s="92">
        <f>IF(AB60="",0,IF((AC60-AB60&lt;=0),(24-AB60+AC60),(AC60-AB60)))</f>
        <v>0</v>
      </c>
      <c r="AE60" s="93"/>
      <c r="AF60" s="91"/>
      <c r="AG60" s="91"/>
      <c r="AH60" s="92">
        <f>IF(AF60="",0,IF((AG60-AF60&lt;=0),(24-AF60+AG60),(AG60-AF60)))</f>
        <v>0</v>
      </c>
      <c r="AI60" s="93"/>
      <c r="AJ60" s="91">
        <v>8</v>
      </c>
      <c r="AK60" s="91">
        <v>16</v>
      </c>
      <c r="AL60" s="124">
        <f>IF(AJ60="",0,IF((AK60-AJ60&lt;=0),(24-AJ60+AK60),(AK60-AJ60)))</f>
        <v>8</v>
      </c>
      <c r="AM60" s="91"/>
      <c r="AN60" s="91">
        <f>J60+N60+R60+V60+Z60+AD60+AH60+AL60</f>
        <v>48</v>
      </c>
      <c r="AO60" s="95">
        <f>IF(AN60=0,0,((J60*$C$123)+($D$123*N60)+(R60*$E$123)+(V60*$F$123)+($G$123*Z60)+(AD60*$H$124)+($I$125*AH60)+(AL60*$J$126)*G60))</f>
        <v>2144</v>
      </c>
      <c r="AP60" s="95">
        <f>IF(AN60=0,0,((K60*$C$123)+($D$123*O60)+(S60*$E$123)+(W60*$F$123)+($G$123*AA60)+(AE60*$H$124)+($I$125*AI60)+(AM60*$J$126)*G60))</f>
        <v>0</v>
      </c>
      <c r="AQ60" s="95">
        <f>AL60*$J$126*G60</f>
        <v>144</v>
      </c>
      <c r="AR60" s="96">
        <f>AO60/$L$122</f>
        <v>1.0698602794411178</v>
      </c>
      <c r="AS60" s="97">
        <f>AR60*0.09091</f>
        <v>9.726099800399203E-2</v>
      </c>
      <c r="AT60" s="97">
        <f>AS60+AR60</f>
        <v>1.1671212774451099</v>
      </c>
      <c r="AU60" s="98"/>
      <c r="AV60" s="99"/>
      <c r="AW60" s="100" t="s">
        <v>98</v>
      </c>
      <c r="AX60" s="101">
        <f>$BG$17</f>
        <v>865</v>
      </c>
      <c r="AY60" s="102">
        <f>AX60/160</f>
        <v>5.40625</v>
      </c>
      <c r="AZ60" s="103">
        <f>AY60*AO60</f>
        <v>11591</v>
      </c>
      <c r="BA60" s="96">
        <f>$BA$16*AY60*AP60</f>
        <v>0</v>
      </c>
      <c r="BB60" s="96">
        <f>AY60*AQ60</f>
        <v>778.5</v>
      </c>
      <c r="BC60" s="104">
        <f>AY60*$BC$16*AO60</f>
        <v>289.77500000000003</v>
      </c>
      <c r="BD60" s="105">
        <f t="shared" si="20"/>
        <v>12659.275</v>
      </c>
      <c r="BE60" s="106"/>
    </row>
    <row r="61" spans="1:57" ht="30" x14ac:dyDescent="0.35">
      <c r="A61" s="317"/>
      <c r="B61" s="86" t="s">
        <v>48</v>
      </c>
      <c r="C61" s="126"/>
      <c r="D61" s="127"/>
      <c r="E61" s="128"/>
      <c r="F61" s="128"/>
      <c r="G61" s="108">
        <v>1</v>
      </c>
      <c r="H61" s="108">
        <v>16</v>
      </c>
      <c r="I61" s="108">
        <v>8</v>
      </c>
      <c r="J61" s="92">
        <f>IF(H61="",0,IF((I61-H61&lt;=0),(24-H61+I61),(I61-H61)))</f>
        <v>16</v>
      </c>
      <c r="K61" s="93">
        <v>8</v>
      </c>
      <c r="L61" s="108">
        <v>16</v>
      </c>
      <c r="M61" s="108">
        <v>8</v>
      </c>
      <c r="N61" s="92">
        <f>IF(L61="",0,IF((M61-L61&lt;=0),(24-L61+M61),(M61-L61)))</f>
        <v>16</v>
      </c>
      <c r="O61" s="93">
        <v>8</v>
      </c>
      <c r="P61" s="108">
        <v>16</v>
      </c>
      <c r="Q61" s="108">
        <v>8</v>
      </c>
      <c r="R61" s="92">
        <f>IF(P61="",0,IF((Q61-P61&lt;=0),(24-P61+Q61),(Q61-P61)))</f>
        <v>16</v>
      </c>
      <c r="S61" s="93">
        <v>8</v>
      </c>
      <c r="T61" s="108">
        <v>16</v>
      </c>
      <c r="U61" s="108">
        <v>8</v>
      </c>
      <c r="V61" s="92">
        <f>IF(T61="",0,IF((U61-T61&lt;=0),(24-T61+U61),(U61-T61)))</f>
        <v>16</v>
      </c>
      <c r="W61" s="93">
        <v>8</v>
      </c>
      <c r="X61" s="108">
        <v>16</v>
      </c>
      <c r="Y61" s="108">
        <v>8</v>
      </c>
      <c r="Z61" s="92">
        <f>IF(X61="",0,IF((Y61-X61&lt;=0),(24-X61+Y61),(Y61-X61)))</f>
        <v>16</v>
      </c>
      <c r="AA61" s="93">
        <v>8</v>
      </c>
      <c r="AB61" s="108">
        <v>16</v>
      </c>
      <c r="AC61" s="108">
        <v>8</v>
      </c>
      <c r="AD61" s="92">
        <f>IF(AB61="",0,IF((AC61-AB61&lt;=0),(24-AB61+AC61),(AC61-AB61)))</f>
        <v>16</v>
      </c>
      <c r="AE61" s="93">
        <v>8</v>
      </c>
      <c r="AF61" s="108">
        <v>16</v>
      </c>
      <c r="AG61" s="108">
        <v>8</v>
      </c>
      <c r="AH61" s="109">
        <f>IF(AF61="",0,IF((AG61-AF61&lt;=0),(24-AF61+AG61),(AG61-AF61)))</f>
        <v>16</v>
      </c>
      <c r="AI61" s="93">
        <v>8</v>
      </c>
      <c r="AJ61" s="108">
        <v>16</v>
      </c>
      <c r="AK61" s="108">
        <v>8</v>
      </c>
      <c r="AL61" s="109">
        <f>IF(AJ61="",0,IF((AK61-AJ61&lt;=0),(24-AJ61+AK61),(AK61-AJ61)))</f>
        <v>16</v>
      </c>
      <c r="AM61" s="93">
        <v>8</v>
      </c>
      <c r="AN61" s="131">
        <f t="shared" ref="AN61:AN64" si="105">J61+N61+R61+V61+Z61+AD61+AH61+AL61</f>
        <v>128</v>
      </c>
      <c r="AO61" s="95">
        <f>IF(AN61=0,0,((J61*$C$123)+($D$123*N61)+(R61*$E$123)+(V61*$F$123)+($G$123*Z61)+(AD61*$H$124)+($I$125*AH61)+(AL61*$J$126)*G61))</f>
        <v>5824</v>
      </c>
      <c r="AP61" s="95">
        <f>IF(AN61=0,0,((K61*$C$123)+($D$123*O61)+(S61*$E$123)+(W61*$F$123)+($G$123*AA61)+(AE61*$H$124)+($I$125*AI61)+(AM61*$J$126)*G61))</f>
        <v>2912</v>
      </c>
      <c r="AQ61" s="95">
        <f>AL61*$J$126*G61</f>
        <v>288</v>
      </c>
      <c r="AR61" s="96">
        <f>AO61/$L$122</f>
        <v>2.906187624750499</v>
      </c>
      <c r="AS61" s="97">
        <f>AR61*0.09091</f>
        <v>0.26420151696606786</v>
      </c>
      <c r="AT61" s="97">
        <f>AS61+AR61</f>
        <v>3.1703891417165666</v>
      </c>
      <c r="AU61" s="98"/>
      <c r="AV61" s="99"/>
      <c r="AW61" s="100" t="s">
        <v>98</v>
      </c>
      <c r="AX61" s="101">
        <f t="shared" ref="AX61:AX64" si="106">$BG$17</f>
        <v>865</v>
      </c>
      <c r="AY61" s="102">
        <f>AX61/160</f>
        <v>5.40625</v>
      </c>
      <c r="AZ61" s="103">
        <f>AY61*AO61</f>
        <v>31486</v>
      </c>
      <c r="BA61" s="96">
        <f>$BA$16*AY61*AP61</f>
        <v>7871.5</v>
      </c>
      <c r="BB61" s="96">
        <f>AY61*AQ61</f>
        <v>1557</v>
      </c>
      <c r="BC61" s="104">
        <f>AY61*$BC$16*AO61</f>
        <v>787.15</v>
      </c>
      <c r="BD61" s="105">
        <f t="shared" si="20"/>
        <v>41701.65</v>
      </c>
      <c r="BE61" s="106"/>
    </row>
    <row r="62" spans="1:57" ht="30" x14ac:dyDescent="0.35">
      <c r="A62" s="317"/>
      <c r="B62" s="112" t="s">
        <v>49</v>
      </c>
      <c r="C62" s="126"/>
      <c r="D62" s="130"/>
      <c r="E62" s="128"/>
      <c r="F62" s="128"/>
      <c r="G62" s="62">
        <v>1</v>
      </c>
      <c r="H62" s="62">
        <v>9</v>
      </c>
      <c r="I62" s="62">
        <v>21</v>
      </c>
      <c r="J62" s="109">
        <f>IF(H62="",0,IF((I62-H62&lt;=0),(24-H62+I62),(I62-H62)))</f>
        <v>12</v>
      </c>
      <c r="K62" s="115">
        <v>0</v>
      </c>
      <c r="L62" s="62">
        <v>9</v>
      </c>
      <c r="M62" s="62">
        <v>21</v>
      </c>
      <c r="N62" s="109">
        <f>IF(L62="",0,IF((M62-L62&lt;=0),(24-L62+M62),(M62-L62)))</f>
        <v>12</v>
      </c>
      <c r="O62" s="115">
        <v>0</v>
      </c>
      <c r="P62" s="62">
        <v>9</v>
      </c>
      <c r="Q62" s="62">
        <v>21</v>
      </c>
      <c r="R62" s="109">
        <f>IF(P62="",0,IF((Q62-P62&lt;=0),(24-P62+Q62),(Q62-P62)))</f>
        <v>12</v>
      </c>
      <c r="S62" s="115">
        <v>0</v>
      </c>
      <c r="T62" s="62">
        <v>9</v>
      </c>
      <c r="U62" s="62">
        <v>21</v>
      </c>
      <c r="V62" s="109">
        <f>IF(T62="",0,IF((U62-T62&lt;=0),(24-T62+U62),(U62-T62)))</f>
        <v>12</v>
      </c>
      <c r="W62" s="115">
        <v>0</v>
      </c>
      <c r="X62" s="62">
        <v>9</v>
      </c>
      <c r="Y62" s="62">
        <v>21</v>
      </c>
      <c r="Z62" s="109">
        <f>IF(X62="",0,IF((Y62-X62&lt;=0),(24-X62+Y62),(Y62-X62)))</f>
        <v>12</v>
      </c>
      <c r="AA62" s="115">
        <v>0</v>
      </c>
      <c r="AB62" s="62">
        <v>0</v>
      </c>
      <c r="AC62" s="62">
        <v>0</v>
      </c>
      <c r="AD62" s="109">
        <f>IF(AB62="",0,IF((AC62-AB62&lt;=0),(24-AB62+AC62),(AC62-AB62)))</f>
        <v>24</v>
      </c>
      <c r="AE62" s="115">
        <v>0</v>
      </c>
      <c r="AF62" s="62">
        <v>0</v>
      </c>
      <c r="AG62" s="62">
        <v>0</v>
      </c>
      <c r="AH62" s="109">
        <f>IF(AF62="",0,IF((AG62-AF62&lt;=0),(24-AF62+AG62),(AG62-AF62)))</f>
        <v>24</v>
      </c>
      <c r="AI62" s="115">
        <v>0</v>
      </c>
      <c r="AJ62" s="62">
        <v>9</v>
      </c>
      <c r="AK62" s="62">
        <v>21</v>
      </c>
      <c r="AL62" s="109">
        <f>IF(AJ62="",0,IF((AK62-AJ62&lt;=0),(24-AJ62+AK62),(AK62-AJ62)))</f>
        <v>12</v>
      </c>
      <c r="AM62" s="115">
        <v>0</v>
      </c>
      <c r="AN62" s="131">
        <f t="shared" si="105"/>
        <v>120</v>
      </c>
      <c r="AO62" s="95">
        <f>IF(AN62=0,0,((J62*$C$123)+($D$123*N62)+(R62*$E$123)+(V62*$F$123)+($G$123*Z62)+(AD62*$H$124)+($I$125*AH62)+(AL62*$J$126)*G62))</f>
        <v>5520</v>
      </c>
      <c r="AP62" s="95">
        <f>IF(AN62=0,0,((K62*$C$123)+($D$123*O62)+(S62*$E$123)+(W62*$F$123)+($G$123*AA62)+(AE62*$H$124)+($I$125*AI62)+(AM62*$J$126)*G62))</f>
        <v>0</v>
      </c>
      <c r="AQ62" s="95">
        <f>AL62*$J$126*G62</f>
        <v>216</v>
      </c>
      <c r="AR62" s="96">
        <f>AO62/$L$122</f>
        <v>2.7544910179640718</v>
      </c>
      <c r="AS62" s="97">
        <f>AR62*0.09091</f>
        <v>0.25041077844311377</v>
      </c>
      <c r="AT62" s="96">
        <f>AS62+AR62</f>
        <v>3.0049017964071858</v>
      </c>
      <c r="AU62" s="117"/>
      <c r="AV62" s="118"/>
      <c r="AW62" s="119"/>
      <c r="AX62" s="101">
        <f t="shared" si="106"/>
        <v>865</v>
      </c>
      <c r="AY62" s="102">
        <f>AX62/160</f>
        <v>5.40625</v>
      </c>
      <c r="AZ62" s="103">
        <f>AY62*AO62</f>
        <v>29842.5</v>
      </c>
      <c r="BA62" s="96">
        <f>$BA$16*AY62*AP62</f>
        <v>0</v>
      </c>
      <c r="BB62" s="96">
        <f>AY62*AQ62</f>
        <v>1167.75</v>
      </c>
      <c r="BC62" s="104">
        <f>AY62*$BC$16*AO62</f>
        <v>746.0625</v>
      </c>
      <c r="BD62" s="105">
        <f t="shared" si="20"/>
        <v>31756.3125</v>
      </c>
      <c r="BE62" s="106"/>
    </row>
    <row r="63" spans="1:57" s="123" customFormat="1" ht="30" x14ac:dyDescent="0.35">
      <c r="A63" s="120"/>
      <c r="B63" s="112" t="s">
        <v>57</v>
      </c>
      <c r="C63" s="87"/>
      <c r="D63" s="113"/>
      <c r="E63" s="89"/>
      <c r="F63" s="89"/>
      <c r="G63" s="62">
        <v>1</v>
      </c>
      <c r="H63" s="62">
        <v>8</v>
      </c>
      <c r="I63" s="62">
        <v>8</v>
      </c>
      <c r="J63" s="109">
        <f t="shared" ref="J63:J64" si="107">IF(H63="",0,IF((I63-H63&lt;=0),(24-H63+I63),(I63-H63)))</f>
        <v>24</v>
      </c>
      <c r="K63" s="115">
        <v>8</v>
      </c>
      <c r="L63" s="62">
        <v>8</v>
      </c>
      <c r="M63" s="62">
        <v>8</v>
      </c>
      <c r="N63" s="109">
        <f t="shared" ref="N63:N64" si="108">IF(L63="",0,IF((M63-L63&lt;=0),(24-L63+M63),(M63-L63)))</f>
        <v>24</v>
      </c>
      <c r="O63" s="115">
        <v>8</v>
      </c>
      <c r="P63" s="62">
        <v>8</v>
      </c>
      <c r="Q63" s="62">
        <v>8</v>
      </c>
      <c r="R63" s="109">
        <f t="shared" ref="R63:R64" si="109">IF(P63="",0,IF((Q63-P63&lt;=0),(24-P63+Q63),(Q63-P63)))</f>
        <v>24</v>
      </c>
      <c r="S63" s="115">
        <v>8</v>
      </c>
      <c r="T63" s="62">
        <v>8</v>
      </c>
      <c r="U63" s="62">
        <v>8</v>
      </c>
      <c r="V63" s="109">
        <f t="shared" ref="V63:V64" si="110">IF(T63="",0,IF((U63-T63&lt;=0),(24-T63+U63),(U63-T63)))</f>
        <v>24</v>
      </c>
      <c r="W63" s="115">
        <v>8</v>
      </c>
      <c r="X63" s="62">
        <v>8</v>
      </c>
      <c r="Y63" s="62">
        <v>8</v>
      </c>
      <c r="Z63" s="109">
        <f t="shared" ref="Z63:Z64" si="111">IF(X63="",0,IF((Y63-X63&lt;=0),(24-X63+Y63),(Y63-X63)))</f>
        <v>24</v>
      </c>
      <c r="AA63" s="115">
        <v>8</v>
      </c>
      <c r="AB63" s="62">
        <v>8</v>
      </c>
      <c r="AC63" s="62">
        <v>8</v>
      </c>
      <c r="AD63" s="109">
        <f t="shared" ref="AD63:AD64" si="112">IF(AB63="",0,IF((AC63-AB63&lt;=0),(24-AB63+AC63),(AC63-AB63)))</f>
        <v>24</v>
      </c>
      <c r="AE63" s="115">
        <v>8</v>
      </c>
      <c r="AF63" s="62">
        <v>8</v>
      </c>
      <c r="AG63" s="62">
        <v>8</v>
      </c>
      <c r="AH63" s="109">
        <f t="shared" ref="AH63:AH64" si="113">IF(AF63="",0,IF((AG63-AF63&lt;=0),(24-AF63+AG63),(AG63-AF63)))</f>
        <v>24</v>
      </c>
      <c r="AI63" s="115">
        <v>8</v>
      </c>
      <c r="AJ63" s="62">
        <v>8</v>
      </c>
      <c r="AK63" s="62">
        <v>8</v>
      </c>
      <c r="AL63" s="109">
        <f t="shared" ref="AL63:AL64" si="114">IF(AJ63="",0,IF((AK63-AJ63&lt;=0),(24-AJ63+AK63),(AK63-AJ63)))</f>
        <v>24</v>
      </c>
      <c r="AM63" s="115">
        <v>8</v>
      </c>
      <c r="AN63" s="131">
        <f t="shared" si="105"/>
        <v>192</v>
      </c>
      <c r="AO63" s="95">
        <f t="shared" ref="AO63:AO64" si="115">IF(AN63=0,0,((J63*$C$123)+($D$123*N63)+(R63*$E$123)+(V63*$F$123)+($G$123*Z63)+(AD63*$H$124)+($I$125*AH63)+(AL63*$J$126)*G63))</f>
        <v>8736</v>
      </c>
      <c r="AP63" s="95">
        <f t="shared" ref="AP63:AP64" si="116">IF(AN63=0,0,((K63*$C$123)+($D$123*O63)+(S63*$E$123)+(W63*$F$123)+($G$123*AA63)+(AE63*$H$124)+($I$125*AI63)+(AM63*$J$126)*G63))</f>
        <v>2912</v>
      </c>
      <c r="AQ63" s="95">
        <f t="shared" ref="AQ63:AQ64" si="117">AL63*$J$126*G63</f>
        <v>432</v>
      </c>
      <c r="AR63" s="96">
        <f t="shared" ref="AR63:AR64" si="118">AO63/$L$122</f>
        <v>4.3592814371257482</v>
      </c>
      <c r="AS63" s="97">
        <f t="shared" ref="AS63:AS64" si="119">AR63*0.09091</f>
        <v>0.39630227544910179</v>
      </c>
      <c r="AT63" s="96">
        <f t="shared" ref="AT63:AT64" si="120">AS63+AR63</f>
        <v>4.7555837125748504</v>
      </c>
      <c r="AU63" s="117"/>
      <c r="AV63" s="118"/>
      <c r="AW63" s="119"/>
      <c r="AX63" s="101">
        <f t="shared" si="106"/>
        <v>865</v>
      </c>
      <c r="AY63" s="102">
        <f t="shared" ref="AY63:AY64" si="121">AX63/160</f>
        <v>5.40625</v>
      </c>
      <c r="AZ63" s="103">
        <f t="shared" ref="AZ63:AZ64" si="122">AY63*AO63</f>
        <v>47229</v>
      </c>
      <c r="BA63" s="96">
        <f t="shared" ref="BA63:BA64" si="123">$BA$16*AY63*AP63</f>
        <v>7871.5</v>
      </c>
      <c r="BB63" s="96">
        <f t="shared" ref="BB63:BB64" si="124">AY63*AQ63</f>
        <v>2335.5</v>
      </c>
      <c r="BC63" s="104">
        <f t="shared" ref="BC63:BC64" si="125">AY63*$BC$16*AO63</f>
        <v>1180.7250000000001</v>
      </c>
      <c r="BD63" s="105">
        <f>AZ63+BA63+BB63+BC63</f>
        <v>58616.724999999999</v>
      </c>
      <c r="BE63" s="106"/>
    </row>
    <row r="64" spans="1:57" s="123" customFormat="1" ht="30" x14ac:dyDescent="0.35">
      <c r="A64" s="120"/>
      <c r="B64" s="112" t="s">
        <v>51</v>
      </c>
      <c r="C64" s="87"/>
      <c r="D64" s="113"/>
      <c r="E64" s="89"/>
      <c r="F64" s="89"/>
      <c r="G64" s="62">
        <v>1</v>
      </c>
      <c r="H64" s="62">
        <v>8</v>
      </c>
      <c r="I64" s="62">
        <v>8</v>
      </c>
      <c r="J64" s="109">
        <f t="shared" si="107"/>
        <v>24</v>
      </c>
      <c r="K64" s="115">
        <v>8</v>
      </c>
      <c r="L64" s="62">
        <v>8</v>
      </c>
      <c r="M64" s="62">
        <v>8</v>
      </c>
      <c r="N64" s="109">
        <f t="shared" si="108"/>
        <v>24</v>
      </c>
      <c r="O64" s="115">
        <v>8</v>
      </c>
      <c r="P64" s="62">
        <v>8</v>
      </c>
      <c r="Q64" s="62">
        <v>8</v>
      </c>
      <c r="R64" s="109">
        <f t="shared" si="109"/>
        <v>24</v>
      </c>
      <c r="S64" s="115">
        <v>8</v>
      </c>
      <c r="T64" s="62">
        <v>8</v>
      </c>
      <c r="U64" s="62">
        <v>8</v>
      </c>
      <c r="V64" s="109">
        <f t="shared" si="110"/>
        <v>24</v>
      </c>
      <c r="W64" s="115">
        <v>8</v>
      </c>
      <c r="X64" s="62">
        <v>8</v>
      </c>
      <c r="Y64" s="62">
        <v>8</v>
      </c>
      <c r="Z64" s="109">
        <f t="shared" si="111"/>
        <v>24</v>
      </c>
      <c r="AA64" s="115">
        <v>8</v>
      </c>
      <c r="AB64" s="62">
        <v>8</v>
      </c>
      <c r="AC64" s="62">
        <v>8</v>
      </c>
      <c r="AD64" s="109">
        <f t="shared" si="112"/>
        <v>24</v>
      </c>
      <c r="AE64" s="115">
        <v>8</v>
      </c>
      <c r="AF64" s="62">
        <v>8</v>
      </c>
      <c r="AG64" s="62">
        <v>8</v>
      </c>
      <c r="AH64" s="109">
        <f t="shared" si="113"/>
        <v>24</v>
      </c>
      <c r="AI64" s="115">
        <v>8</v>
      </c>
      <c r="AJ64" s="62">
        <v>8</v>
      </c>
      <c r="AK64" s="62">
        <v>8</v>
      </c>
      <c r="AL64" s="109">
        <f t="shared" si="114"/>
        <v>24</v>
      </c>
      <c r="AM64" s="115">
        <v>8</v>
      </c>
      <c r="AN64" s="131">
        <f t="shared" si="105"/>
        <v>192</v>
      </c>
      <c r="AO64" s="95">
        <f t="shared" si="115"/>
        <v>8736</v>
      </c>
      <c r="AP64" s="95">
        <f t="shared" si="116"/>
        <v>2912</v>
      </c>
      <c r="AQ64" s="95">
        <f t="shared" si="117"/>
        <v>432</v>
      </c>
      <c r="AR64" s="96">
        <f t="shared" si="118"/>
        <v>4.3592814371257482</v>
      </c>
      <c r="AS64" s="97">
        <f t="shared" si="119"/>
        <v>0.39630227544910179</v>
      </c>
      <c r="AT64" s="96">
        <f t="shared" si="120"/>
        <v>4.7555837125748504</v>
      </c>
      <c r="AU64" s="117"/>
      <c r="AV64" s="118"/>
      <c r="AW64" s="119"/>
      <c r="AX64" s="101">
        <f t="shared" si="106"/>
        <v>865</v>
      </c>
      <c r="AY64" s="102">
        <f t="shared" si="121"/>
        <v>5.40625</v>
      </c>
      <c r="AZ64" s="103">
        <f t="shared" si="122"/>
        <v>47229</v>
      </c>
      <c r="BA64" s="96">
        <f t="shared" si="123"/>
        <v>7871.5</v>
      </c>
      <c r="BB64" s="96">
        <f t="shared" si="124"/>
        <v>2335.5</v>
      </c>
      <c r="BC64" s="104">
        <f t="shared" si="125"/>
        <v>1180.7250000000001</v>
      </c>
      <c r="BD64" s="105">
        <f>AZ64+BA64+BB64+BC64</f>
        <v>58616.724999999999</v>
      </c>
      <c r="BE64" s="106"/>
    </row>
    <row r="65" spans="1:57" s="123" customFormat="1" ht="17.5" x14ac:dyDescent="0.35">
      <c r="A65" s="120"/>
      <c r="B65" s="112"/>
      <c r="C65" s="87"/>
      <c r="D65" s="113"/>
      <c r="E65" s="89"/>
      <c r="F65" s="89"/>
      <c r="G65" s="114"/>
      <c r="H65" s="94"/>
      <c r="I65" s="94"/>
      <c r="J65" s="124"/>
      <c r="K65" s="94"/>
      <c r="L65" s="94"/>
      <c r="M65" s="94"/>
      <c r="N65" s="124"/>
      <c r="O65" s="94"/>
      <c r="P65" s="94"/>
      <c r="Q65" s="94"/>
      <c r="R65" s="124"/>
      <c r="S65" s="94"/>
      <c r="T65" s="94"/>
      <c r="U65" s="94"/>
      <c r="V65" s="124"/>
      <c r="W65" s="94"/>
      <c r="X65" s="94"/>
      <c r="Y65" s="94"/>
      <c r="Z65" s="124"/>
      <c r="AA65" s="94"/>
      <c r="AB65" s="94"/>
      <c r="AC65" s="94"/>
      <c r="AD65" s="124"/>
      <c r="AE65" s="94"/>
      <c r="AF65" s="94"/>
      <c r="AG65" s="94"/>
      <c r="AH65" s="124"/>
      <c r="AI65" s="94"/>
      <c r="AJ65" s="94"/>
      <c r="AK65" s="94"/>
      <c r="AL65" s="124"/>
      <c r="AM65" s="94"/>
      <c r="AN65" s="94"/>
      <c r="AO65" s="95"/>
      <c r="AP65" s="95"/>
      <c r="AQ65" s="95"/>
      <c r="AR65" s="96"/>
      <c r="AS65" s="97"/>
      <c r="AT65" s="96"/>
      <c r="AU65" s="117"/>
      <c r="AV65" s="118"/>
      <c r="AW65" s="119"/>
      <c r="AX65" s="125"/>
      <c r="AY65" s="102"/>
      <c r="AZ65" s="103"/>
      <c r="BA65" s="96"/>
      <c r="BB65" s="96"/>
      <c r="BC65" s="96"/>
      <c r="BD65" s="156"/>
      <c r="BE65" s="106"/>
    </row>
    <row r="66" spans="1:57" s="123" customFormat="1" ht="17.5" x14ac:dyDescent="0.35">
      <c r="A66" s="120"/>
      <c r="B66" s="112"/>
      <c r="C66" s="87"/>
      <c r="D66" s="113"/>
      <c r="E66" s="89"/>
      <c r="F66" s="89"/>
      <c r="G66" s="114"/>
      <c r="H66" s="94"/>
      <c r="I66" s="94"/>
      <c r="J66" s="124"/>
      <c r="K66" s="94"/>
      <c r="L66" s="94"/>
      <c r="M66" s="94"/>
      <c r="N66" s="124"/>
      <c r="O66" s="94"/>
      <c r="P66" s="94"/>
      <c r="Q66" s="94"/>
      <c r="R66" s="124"/>
      <c r="S66" s="94"/>
      <c r="T66" s="94"/>
      <c r="U66" s="94"/>
      <c r="V66" s="124"/>
      <c r="W66" s="94"/>
      <c r="X66" s="94"/>
      <c r="Y66" s="94"/>
      <c r="Z66" s="124"/>
      <c r="AA66" s="94"/>
      <c r="AB66" s="94"/>
      <c r="AC66" s="94"/>
      <c r="AD66" s="124"/>
      <c r="AE66" s="94"/>
      <c r="AF66" s="94"/>
      <c r="AG66" s="94"/>
      <c r="AH66" s="124"/>
      <c r="AI66" s="94"/>
      <c r="AJ66" s="94"/>
      <c r="AK66" s="94"/>
      <c r="AL66" s="124"/>
      <c r="AM66" s="94"/>
      <c r="AN66" s="94"/>
      <c r="AO66" s="157"/>
      <c r="AP66" s="157"/>
      <c r="AQ66" s="157"/>
      <c r="AR66" s="158"/>
      <c r="AS66" s="159"/>
      <c r="AT66" s="158"/>
      <c r="AU66" s="160"/>
      <c r="AV66" s="161"/>
      <c r="AW66" s="162"/>
      <c r="AX66" s="163"/>
      <c r="AY66" s="164"/>
      <c r="AZ66" s="165"/>
      <c r="BA66" s="158"/>
      <c r="BB66" s="158"/>
      <c r="BC66" s="158"/>
      <c r="BD66" s="156"/>
      <c r="BE66" s="106"/>
    </row>
    <row r="67" spans="1:57" ht="31.5" thickBot="1" x14ac:dyDescent="0.45">
      <c r="B67" s="316" t="s">
        <v>104</v>
      </c>
      <c r="C67" s="316"/>
      <c r="D67" s="316"/>
      <c r="E67" s="316"/>
      <c r="F67" s="316"/>
      <c r="G67" s="316"/>
      <c r="H67" s="316"/>
      <c r="I67" s="316"/>
      <c r="J67" s="316"/>
      <c r="K67" s="316"/>
      <c r="L67" s="316"/>
      <c r="M67" s="316"/>
      <c r="N67" s="316"/>
      <c r="Y67" s="166"/>
    </row>
    <row r="68" spans="1:57" ht="58.5" thickBot="1" x14ac:dyDescent="0.45">
      <c r="B68" s="167" t="s">
        <v>105</v>
      </c>
      <c r="C68" s="168" t="s">
        <v>106</v>
      </c>
      <c r="D68" s="168" t="s">
        <v>107</v>
      </c>
      <c r="E68" s="168" t="s">
        <v>108</v>
      </c>
      <c r="F68" s="168" t="s">
        <v>109</v>
      </c>
      <c r="G68" s="169" t="s">
        <v>106</v>
      </c>
      <c r="H68" s="170" t="s">
        <v>1</v>
      </c>
      <c r="I68" s="171" t="s">
        <v>110</v>
      </c>
      <c r="J68" s="172" t="s">
        <v>111</v>
      </c>
      <c r="K68" s="167" t="s">
        <v>112</v>
      </c>
      <c r="L68" s="173" t="s">
        <v>113</v>
      </c>
      <c r="M68" s="173" t="s">
        <v>114</v>
      </c>
      <c r="N68" s="174" t="s">
        <v>115</v>
      </c>
    </row>
    <row r="69" spans="1:57" x14ac:dyDescent="0.4">
      <c r="B69" s="175" t="s">
        <v>116</v>
      </c>
      <c r="C69" s="176"/>
      <c r="D69" s="177"/>
      <c r="E69" s="177"/>
      <c r="F69" s="177"/>
      <c r="G69" s="177"/>
      <c r="H69" s="178"/>
      <c r="I69" s="179">
        <v>1</v>
      </c>
      <c r="J69" s="180"/>
      <c r="K69" s="181">
        <v>22</v>
      </c>
      <c r="L69" s="182">
        <v>176</v>
      </c>
      <c r="M69" s="183">
        <v>1</v>
      </c>
      <c r="N69" s="184"/>
      <c r="BA69" s="185"/>
    </row>
    <row r="70" spans="1:57" x14ac:dyDescent="0.4">
      <c r="B70" s="186"/>
      <c r="C70" s="187">
        <f t="shared" ref="C70:C86" si="126">I69+1</f>
        <v>2</v>
      </c>
      <c r="D70" s="187">
        <f t="shared" ref="D70:I85" si="127">C70+1</f>
        <v>3</v>
      </c>
      <c r="E70" s="187">
        <f t="shared" si="127"/>
        <v>4</v>
      </c>
      <c r="F70" s="187">
        <f t="shared" si="127"/>
        <v>5</v>
      </c>
      <c r="G70" s="187">
        <f t="shared" si="127"/>
        <v>6</v>
      </c>
      <c r="H70" s="188">
        <f t="shared" si="127"/>
        <v>7</v>
      </c>
      <c r="I70" s="189">
        <f t="shared" si="127"/>
        <v>8</v>
      </c>
      <c r="J70" s="190"/>
      <c r="K70" s="191"/>
      <c r="L70" s="192"/>
      <c r="M70" s="192"/>
      <c r="N70" s="193"/>
    </row>
    <row r="71" spans="1:57" x14ac:dyDescent="0.4">
      <c r="B71" s="186"/>
      <c r="C71" s="187">
        <f t="shared" si="126"/>
        <v>9</v>
      </c>
      <c r="D71" s="187">
        <f t="shared" si="127"/>
        <v>10</v>
      </c>
      <c r="E71" s="187">
        <f t="shared" si="127"/>
        <v>11</v>
      </c>
      <c r="F71" s="187">
        <f t="shared" si="127"/>
        <v>12</v>
      </c>
      <c r="G71" s="187">
        <f t="shared" si="127"/>
        <v>13</v>
      </c>
      <c r="H71" s="188">
        <f t="shared" si="127"/>
        <v>14</v>
      </c>
      <c r="I71" s="189">
        <f t="shared" si="127"/>
        <v>15</v>
      </c>
      <c r="J71" s="190"/>
      <c r="K71" s="191"/>
      <c r="L71" s="192"/>
      <c r="M71" s="192"/>
      <c r="N71" s="193"/>
    </row>
    <row r="72" spans="1:57" x14ac:dyDescent="0.4">
      <c r="B72" s="186"/>
      <c r="C72" s="187">
        <f t="shared" si="126"/>
        <v>16</v>
      </c>
      <c r="D72" s="187">
        <f t="shared" si="127"/>
        <v>17</v>
      </c>
      <c r="E72" s="187">
        <f t="shared" si="127"/>
        <v>18</v>
      </c>
      <c r="F72" s="187">
        <f t="shared" si="127"/>
        <v>19</v>
      </c>
      <c r="G72" s="187">
        <f t="shared" si="127"/>
        <v>20</v>
      </c>
      <c r="H72" s="188">
        <f t="shared" si="127"/>
        <v>21</v>
      </c>
      <c r="I72" s="189">
        <f t="shared" si="127"/>
        <v>22</v>
      </c>
      <c r="J72" s="190"/>
      <c r="K72" s="191"/>
      <c r="L72" s="192"/>
      <c r="M72" s="192"/>
      <c r="N72" s="193"/>
    </row>
    <row r="73" spans="1:57" x14ac:dyDescent="0.4">
      <c r="B73" s="194"/>
      <c r="C73" s="187">
        <f t="shared" si="126"/>
        <v>23</v>
      </c>
      <c r="D73" s="187">
        <f t="shared" si="127"/>
        <v>24</v>
      </c>
      <c r="E73" s="187">
        <f t="shared" si="127"/>
        <v>25</v>
      </c>
      <c r="F73" s="187">
        <f t="shared" si="127"/>
        <v>26</v>
      </c>
      <c r="G73" s="187">
        <f t="shared" si="127"/>
        <v>27</v>
      </c>
      <c r="H73" s="188">
        <f t="shared" si="127"/>
        <v>28</v>
      </c>
      <c r="I73" s="189">
        <f t="shared" si="127"/>
        <v>29</v>
      </c>
      <c r="J73" s="190"/>
      <c r="K73" s="191"/>
      <c r="L73" s="192"/>
      <c r="M73" s="192"/>
      <c r="N73" s="193"/>
    </row>
    <row r="74" spans="1:57" x14ac:dyDescent="0.4">
      <c r="B74" s="195" t="s">
        <v>117</v>
      </c>
      <c r="C74" s="187">
        <f t="shared" si="126"/>
        <v>30</v>
      </c>
      <c r="D74" s="187">
        <f t="shared" si="127"/>
        <v>31</v>
      </c>
      <c r="E74" s="187">
        <v>1</v>
      </c>
      <c r="F74" s="187">
        <f t="shared" si="127"/>
        <v>2</v>
      </c>
      <c r="G74" s="187">
        <f t="shared" si="127"/>
        <v>3</v>
      </c>
      <c r="H74" s="188">
        <f t="shared" si="127"/>
        <v>4</v>
      </c>
      <c r="I74" s="189">
        <f t="shared" si="127"/>
        <v>5</v>
      </c>
      <c r="J74" s="190"/>
      <c r="K74" s="191">
        <v>20</v>
      </c>
      <c r="L74" s="192">
        <v>160</v>
      </c>
      <c r="M74" s="192"/>
      <c r="N74" s="193"/>
    </row>
    <row r="75" spans="1:57" x14ac:dyDescent="0.4">
      <c r="B75" s="186"/>
      <c r="C75" s="187">
        <f t="shared" si="126"/>
        <v>6</v>
      </c>
      <c r="D75" s="187">
        <f t="shared" si="127"/>
        <v>7</v>
      </c>
      <c r="E75" s="187">
        <f>D75+1</f>
        <v>8</v>
      </c>
      <c r="F75" s="187">
        <f t="shared" si="127"/>
        <v>9</v>
      </c>
      <c r="G75" s="187">
        <f t="shared" si="127"/>
        <v>10</v>
      </c>
      <c r="H75" s="188">
        <f t="shared" si="127"/>
        <v>11</v>
      </c>
      <c r="I75" s="189">
        <f t="shared" si="127"/>
        <v>12</v>
      </c>
      <c r="J75" s="190"/>
      <c r="K75" s="191"/>
      <c r="L75" s="192"/>
      <c r="M75" s="192"/>
      <c r="N75" s="193"/>
    </row>
    <row r="76" spans="1:57" x14ac:dyDescent="0.4">
      <c r="B76" s="186"/>
      <c r="C76" s="187">
        <f t="shared" si="126"/>
        <v>13</v>
      </c>
      <c r="D76" s="187">
        <f t="shared" si="127"/>
        <v>14</v>
      </c>
      <c r="E76" s="187">
        <f>D76+1</f>
        <v>15</v>
      </c>
      <c r="F76" s="187">
        <f t="shared" si="127"/>
        <v>16</v>
      </c>
      <c r="G76" s="187">
        <f t="shared" si="127"/>
        <v>17</v>
      </c>
      <c r="H76" s="188">
        <f t="shared" si="127"/>
        <v>18</v>
      </c>
      <c r="I76" s="189">
        <f t="shared" si="127"/>
        <v>19</v>
      </c>
      <c r="J76" s="190"/>
      <c r="K76" s="191"/>
      <c r="L76" s="192"/>
      <c r="M76" s="192"/>
      <c r="N76" s="193"/>
    </row>
    <row r="77" spans="1:57" x14ac:dyDescent="0.4">
      <c r="B77" s="186"/>
      <c r="C77" s="187">
        <f t="shared" si="126"/>
        <v>20</v>
      </c>
      <c r="D77" s="187">
        <f t="shared" si="127"/>
        <v>21</v>
      </c>
      <c r="E77" s="187">
        <f>D77+1</f>
        <v>22</v>
      </c>
      <c r="F77" s="187">
        <f t="shared" si="127"/>
        <v>23</v>
      </c>
      <c r="G77" s="187">
        <f t="shared" si="127"/>
        <v>24</v>
      </c>
      <c r="H77" s="188">
        <f t="shared" si="127"/>
        <v>25</v>
      </c>
      <c r="I77" s="189">
        <f t="shared" si="127"/>
        <v>26</v>
      </c>
      <c r="J77" s="190"/>
      <c r="K77" s="191"/>
      <c r="L77" s="192"/>
      <c r="M77" s="192"/>
      <c r="N77" s="177"/>
    </row>
    <row r="78" spans="1:57" x14ac:dyDescent="0.4">
      <c r="B78" s="195" t="s">
        <v>118</v>
      </c>
      <c r="C78" s="187">
        <f t="shared" si="126"/>
        <v>27</v>
      </c>
      <c r="D78" s="187">
        <f t="shared" si="127"/>
        <v>28</v>
      </c>
      <c r="E78" s="187">
        <v>1</v>
      </c>
      <c r="F78" s="187">
        <f t="shared" si="127"/>
        <v>2</v>
      </c>
      <c r="G78" s="187">
        <f t="shared" si="127"/>
        <v>3</v>
      </c>
      <c r="H78" s="188">
        <f t="shared" si="127"/>
        <v>4</v>
      </c>
      <c r="I78" s="189">
        <f t="shared" si="127"/>
        <v>5</v>
      </c>
      <c r="J78" s="190"/>
      <c r="K78" s="191">
        <v>23</v>
      </c>
      <c r="L78" s="192">
        <v>184</v>
      </c>
      <c r="M78" s="192"/>
      <c r="N78" s="193"/>
    </row>
    <row r="79" spans="1:57" x14ac:dyDescent="0.4">
      <c r="B79" s="186"/>
      <c r="C79" s="187">
        <f t="shared" si="126"/>
        <v>6</v>
      </c>
      <c r="D79" s="187">
        <f t="shared" si="127"/>
        <v>7</v>
      </c>
      <c r="E79" s="187">
        <f t="shared" si="127"/>
        <v>8</v>
      </c>
      <c r="F79" s="187">
        <f t="shared" si="127"/>
        <v>9</v>
      </c>
      <c r="G79" s="187">
        <f t="shared" si="127"/>
        <v>10</v>
      </c>
      <c r="H79" s="188">
        <f t="shared" si="127"/>
        <v>11</v>
      </c>
      <c r="I79" s="189">
        <f t="shared" si="127"/>
        <v>12</v>
      </c>
      <c r="J79" s="190"/>
      <c r="K79" s="191"/>
      <c r="L79" s="192"/>
      <c r="M79" s="192"/>
      <c r="N79" s="193"/>
    </row>
    <row r="80" spans="1:57" x14ac:dyDescent="0.4">
      <c r="B80" s="186"/>
      <c r="C80" s="187">
        <f t="shared" si="126"/>
        <v>13</v>
      </c>
      <c r="D80" s="187">
        <f t="shared" si="127"/>
        <v>14</v>
      </c>
      <c r="E80" s="187">
        <f t="shared" si="127"/>
        <v>15</v>
      </c>
      <c r="F80" s="187">
        <f t="shared" si="127"/>
        <v>16</v>
      </c>
      <c r="G80" s="187">
        <f t="shared" si="127"/>
        <v>17</v>
      </c>
      <c r="H80" s="188">
        <f t="shared" si="127"/>
        <v>18</v>
      </c>
      <c r="I80" s="189">
        <f t="shared" si="127"/>
        <v>19</v>
      </c>
      <c r="J80" s="190"/>
      <c r="K80" s="191"/>
      <c r="L80" s="192"/>
      <c r="M80" s="192"/>
      <c r="N80" s="193"/>
    </row>
    <row r="81" spans="2:14" x14ac:dyDescent="0.4">
      <c r="B81" s="186"/>
      <c r="C81" s="187">
        <f t="shared" si="126"/>
        <v>20</v>
      </c>
      <c r="D81" s="187">
        <f t="shared" si="127"/>
        <v>21</v>
      </c>
      <c r="E81" s="187">
        <f t="shared" si="127"/>
        <v>22</v>
      </c>
      <c r="F81" s="187">
        <f t="shared" si="127"/>
        <v>23</v>
      </c>
      <c r="G81" s="187">
        <f t="shared" si="127"/>
        <v>24</v>
      </c>
      <c r="H81" s="188">
        <f t="shared" si="127"/>
        <v>25</v>
      </c>
      <c r="I81" s="189">
        <f t="shared" si="127"/>
        <v>26</v>
      </c>
      <c r="J81" s="190"/>
      <c r="K81" s="191"/>
      <c r="L81" s="192"/>
      <c r="M81" s="192"/>
      <c r="N81" s="193"/>
    </row>
    <row r="82" spans="2:14" x14ac:dyDescent="0.4">
      <c r="B82" s="195" t="s">
        <v>119</v>
      </c>
      <c r="C82" s="187">
        <f t="shared" si="126"/>
        <v>27</v>
      </c>
      <c r="D82" s="187">
        <f t="shared" si="127"/>
        <v>28</v>
      </c>
      <c r="E82" s="187">
        <f t="shared" si="127"/>
        <v>29</v>
      </c>
      <c r="F82" s="187">
        <f t="shared" si="127"/>
        <v>30</v>
      </c>
      <c r="G82" s="187">
        <f t="shared" si="127"/>
        <v>31</v>
      </c>
      <c r="H82" s="188">
        <v>1</v>
      </c>
      <c r="I82" s="189">
        <f t="shared" si="127"/>
        <v>2</v>
      </c>
      <c r="J82" s="190"/>
      <c r="K82" s="191"/>
      <c r="L82" s="192"/>
      <c r="M82" s="192"/>
      <c r="N82" s="193"/>
    </row>
    <row r="83" spans="2:14" x14ac:dyDescent="0.4">
      <c r="B83" s="194"/>
      <c r="C83" s="187">
        <f t="shared" si="126"/>
        <v>3</v>
      </c>
      <c r="D83" s="187">
        <f t="shared" si="127"/>
        <v>4</v>
      </c>
      <c r="E83" s="187">
        <f t="shared" si="127"/>
        <v>5</v>
      </c>
      <c r="F83" s="187">
        <f t="shared" si="127"/>
        <v>6</v>
      </c>
      <c r="G83" s="196">
        <f t="shared" si="127"/>
        <v>7</v>
      </c>
      <c r="H83" s="188">
        <f t="shared" si="127"/>
        <v>8</v>
      </c>
      <c r="I83" s="196">
        <f t="shared" si="127"/>
        <v>9</v>
      </c>
      <c r="J83" s="190"/>
      <c r="K83" s="191">
        <v>18</v>
      </c>
      <c r="L83" s="192">
        <v>143</v>
      </c>
      <c r="M83" s="197">
        <v>3</v>
      </c>
      <c r="N83" s="193"/>
    </row>
    <row r="84" spans="2:14" x14ac:dyDescent="0.4">
      <c r="B84" s="186"/>
      <c r="C84" s="196">
        <f t="shared" si="126"/>
        <v>10</v>
      </c>
      <c r="D84" s="187">
        <f t="shared" si="127"/>
        <v>11</v>
      </c>
      <c r="E84" s="187">
        <f t="shared" si="127"/>
        <v>12</v>
      </c>
      <c r="F84" s="187">
        <f t="shared" si="127"/>
        <v>13</v>
      </c>
      <c r="G84" s="187">
        <f t="shared" si="127"/>
        <v>14</v>
      </c>
      <c r="H84" s="188">
        <f t="shared" si="127"/>
        <v>15</v>
      </c>
      <c r="I84" s="189">
        <f t="shared" si="127"/>
        <v>16</v>
      </c>
      <c r="J84" s="190"/>
      <c r="K84" s="191"/>
      <c r="L84" s="192"/>
      <c r="M84" s="192"/>
      <c r="N84" s="193"/>
    </row>
    <row r="85" spans="2:14" x14ac:dyDescent="0.4">
      <c r="B85" s="186"/>
      <c r="C85" s="187">
        <f t="shared" si="126"/>
        <v>17</v>
      </c>
      <c r="D85" s="187">
        <f t="shared" si="127"/>
        <v>18</v>
      </c>
      <c r="E85" s="187">
        <f t="shared" si="127"/>
        <v>19</v>
      </c>
      <c r="F85" s="187">
        <f t="shared" si="127"/>
        <v>20</v>
      </c>
      <c r="G85" s="187">
        <f t="shared" si="127"/>
        <v>21</v>
      </c>
      <c r="H85" s="188">
        <f t="shared" si="127"/>
        <v>22</v>
      </c>
      <c r="I85" s="189">
        <f t="shared" si="127"/>
        <v>23</v>
      </c>
      <c r="J85" s="190"/>
      <c r="K85" s="191"/>
      <c r="L85" s="192"/>
      <c r="M85" s="192"/>
      <c r="N85" s="193"/>
    </row>
    <row r="86" spans="2:14" x14ac:dyDescent="0.4">
      <c r="B86" s="186"/>
      <c r="C86" s="187">
        <f t="shared" si="126"/>
        <v>24</v>
      </c>
      <c r="D86" s="187">
        <f t="shared" ref="D86:I101" si="128">C86+1</f>
        <v>25</v>
      </c>
      <c r="E86" s="187">
        <f t="shared" si="128"/>
        <v>26</v>
      </c>
      <c r="F86" s="187">
        <f t="shared" si="128"/>
        <v>27</v>
      </c>
      <c r="G86" s="187">
        <f t="shared" si="128"/>
        <v>28</v>
      </c>
      <c r="H86" s="188">
        <f t="shared" si="128"/>
        <v>29</v>
      </c>
      <c r="I86" s="189">
        <f t="shared" si="128"/>
        <v>30</v>
      </c>
      <c r="J86" s="190"/>
      <c r="K86" s="191"/>
      <c r="L86" s="192"/>
      <c r="M86" s="192"/>
      <c r="N86" s="193"/>
    </row>
    <row r="87" spans="2:14" x14ac:dyDescent="0.4">
      <c r="B87" s="195" t="s">
        <v>120</v>
      </c>
      <c r="C87" s="196">
        <v>1</v>
      </c>
      <c r="D87" s="187">
        <f t="shared" si="128"/>
        <v>2</v>
      </c>
      <c r="E87" s="187">
        <f t="shared" si="128"/>
        <v>3</v>
      </c>
      <c r="F87" s="196">
        <f t="shared" si="128"/>
        <v>4</v>
      </c>
      <c r="G87" s="198">
        <f t="shared" si="128"/>
        <v>5</v>
      </c>
      <c r="H87" s="199">
        <f t="shared" si="128"/>
        <v>6</v>
      </c>
      <c r="I87" s="189">
        <f t="shared" si="128"/>
        <v>7</v>
      </c>
      <c r="J87" s="190"/>
      <c r="K87" s="191">
        <v>21</v>
      </c>
      <c r="L87" s="192">
        <v>167</v>
      </c>
      <c r="M87" s="197">
        <v>4</v>
      </c>
      <c r="N87" s="200">
        <v>1</v>
      </c>
    </row>
    <row r="88" spans="2:14" x14ac:dyDescent="0.4">
      <c r="B88" s="186"/>
      <c r="C88" s="187">
        <f t="shared" ref="C88:C121" si="129">I87+1</f>
        <v>8</v>
      </c>
      <c r="D88" s="187">
        <f t="shared" si="128"/>
        <v>9</v>
      </c>
      <c r="E88" s="187">
        <f t="shared" si="128"/>
        <v>10</v>
      </c>
      <c r="F88" s="187">
        <f t="shared" si="128"/>
        <v>11</v>
      </c>
      <c r="G88" s="187">
        <f t="shared" si="128"/>
        <v>12</v>
      </c>
      <c r="H88" s="188">
        <f t="shared" si="128"/>
        <v>13</v>
      </c>
      <c r="I88" s="196">
        <f t="shared" si="128"/>
        <v>14</v>
      </c>
      <c r="J88" s="190"/>
      <c r="K88" s="191"/>
      <c r="L88" s="192"/>
      <c r="M88" s="192"/>
      <c r="N88" s="193"/>
    </row>
    <row r="89" spans="2:14" x14ac:dyDescent="0.4">
      <c r="B89" s="186"/>
      <c r="C89" s="187">
        <f t="shared" si="129"/>
        <v>15</v>
      </c>
      <c r="D89" s="187">
        <f t="shared" si="128"/>
        <v>16</v>
      </c>
      <c r="E89" s="187">
        <f t="shared" si="128"/>
        <v>17</v>
      </c>
      <c r="F89" s="187">
        <f t="shared" si="128"/>
        <v>18</v>
      </c>
      <c r="G89" s="187">
        <f t="shared" si="128"/>
        <v>19</v>
      </c>
      <c r="H89" s="198">
        <f t="shared" si="128"/>
        <v>20</v>
      </c>
      <c r="I89" s="189">
        <f t="shared" si="128"/>
        <v>21</v>
      </c>
      <c r="J89" s="190"/>
      <c r="K89" s="191"/>
      <c r="L89" s="192"/>
      <c r="M89" s="192"/>
      <c r="N89" s="193"/>
    </row>
    <row r="90" spans="2:14" x14ac:dyDescent="0.4">
      <c r="B90" s="186"/>
      <c r="C90" s="187">
        <f t="shared" si="129"/>
        <v>22</v>
      </c>
      <c r="D90" s="187">
        <f t="shared" si="128"/>
        <v>23</v>
      </c>
      <c r="E90" s="187">
        <f t="shared" si="128"/>
        <v>24</v>
      </c>
      <c r="F90" s="187">
        <f t="shared" si="128"/>
        <v>25</v>
      </c>
      <c r="G90" s="187">
        <f t="shared" si="128"/>
        <v>26</v>
      </c>
      <c r="H90" s="188">
        <f t="shared" si="128"/>
        <v>27</v>
      </c>
      <c r="I90" s="196">
        <f t="shared" si="128"/>
        <v>28</v>
      </c>
      <c r="J90" s="190"/>
      <c r="K90" s="191"/>
      <c r="L90" s="192"/>
      <c r="M90" s="192"/>
      <c r="N90" s="193"/>
    </row>
    <row r="91" spans="2:14" x14ac:dyDescent="0.4">
      <c r="B91" s="195" t="s">
        <v>121</v>
      </c>
      <c r="C91" s="187">
        <f t="shared" si="129"/>
        <v>29</v>
      </c>
      <c r="D91" s="187">
        <f t="shared" si="128"/>
        <v>30</v>
      </c>
      <c r="E91" s="187">
        <f t="shared" si="128"/>
        <v>31</v>
      </c>
      <c r="F91" s="187">
        <v>1</v>
      </c>
      <c r="G91" s="187">
        <f t="shared" si="128"/>
        <v>2</v>
      </c>
      <c r="H91" s="188">
        <f t="shared" si="128"/>
        <v>3</v>
      </c>
      <c r="I91" s="189">
        <f t="shared" si="128"/>
        <v>4</v>
      </c>
      <c r="J91" s="190"/>
      <c r="K91" s="191">
        <v>21</v>
      </c>
      <c r="L91" s="192">
        <v>167</v>
      </c>
      <c r="M91" s="197">
        <v>2</v>
      </c>
      <c r="N91" s="193"/>
    </row>
    <row r="92" spans="2:14" x14ac:dyDescent="0.4">
      <c r="B92" s="186"/>
      <c r="C92" s="187">
        <f t="shared" si="129"/>
        <v>5</v>
      </c>
      <c r="D92" s="187">
        <f t="shared" si="128"/>
        <v>6</v>
      </c>
      <c r="E92" s="187">
        <f t="shared" si="128"/>
        <v>7</v>
      </c>
      <c r="F92" s="187">
        <f t="shared" si="128"/>
        <v>8</v>
      </c>
      <c r="G92" s="187">
        <f t="shared" si="128"/>
        <v>9</v>
      </c>
      <c r="H92" s="188">
        <f t="shared" si="128"/>
        <v>10</v>
      </c>
      <c r="I92" s="189">
        <f t="shared" si="128"/>
        <v>11</v>
      </c>
      <c r="J92" s="190"/>
      <c r="K92" s="191"/>
      <c r="L92" s="192"/>
      <c r="M92" s="192"/>
      <c r="N92" s="193"/>
    </row>
    <row r="93" spans="2:14" x14ac:dyDescent="0.4">
      <c r="B93" s="186"/>
      <c r="C93" s="187">
        <f t="shared" si="129"/>
        <v>12</v>
      </c>
      <c r="D93" s="187">
        <f t="shared" si="128"/>
        <v>13</v>
      </c>
      <c r="E93" s="187">
        <f t="shared" si="128"/>
        <v>14</v>
      </c>
      <c r="F93" s="187">
        <f t="shared" si="128"/>
        <v>15</v>
      </c>
      <c r="G93" s="187">
        <f t="shared" si="128"/>
        <v>16</v>
      </c>
      <c r="H93" s="188">
        <f t="shared" si="128"/>
        <v>17</v>
      </c>
      <c r="I93" s="189">
        <f t="shared" si="128"/>
        <v>18</v>
      </c>
      <c r="J93" s="190"/>
      <c r="K93" s="191"/>
      <c r="L93" s="192"/>
      <c r="M93" s="192"/>
      <c r="N93" s="193"/>
    </row>
    <row r="94" spans="2:14" x14ac:dyDescent="0.4">
      <c r="B94" s="186"/>
      <c r="C94" s="187">
        <f t="shared" si="129"/>
        <v>19</v>
      </c>
      <c r="D94" s="187">
        <f t="shared" si="128"/>
        <v>20</v>
      </c>
      <c r="E94" s="187">
        <f t="shared" si="128"/>
        <v>21</v>
      </c>
      <c r="F94" s="187">
        <f t="shared" si="128"/>
        <v>22</v>
      </c>
      <c r="G94" s="196">
        <f t="shared" si="128"/>
        <v>23</v>
      </c>
      <c r="H94" s="196">
        <f t="shared" si="128"/>
        <v>24</v>
      </c>
      <c r="I94" s="189">
        <f t="shared" si="128"/>
        <v>25</v>
      </c>
      <c r="J94" s="190"/>
      <c r="K94" s="191"/>
      <c r="L94" s="192"/>
      <c r="M94" s="192"/>
      <c r="N94" s="193"/>
    </row>
    <row r="95" spans="2:14" x14ac:dyDescent="0.4">
      <c r="B95" s="195" t="s">
        <v>122</v>
      </c>
      <c r="C95" s="187">
        <f t="shared" si="129"/>
        <v>26</v>
      </c>
      <c r="D95" s="187">
        <f t="shared" si="128"/>
        <v>27</v>
      </c>
      <c r="E95" s="187">
        <f t="shared" si="128"/>
        <v>28</v>
      </c>
      <c r="F95" s="187">
        <f t="shared" si="128"/>
        <v>29</v>
      </c>
      <c r="G95" s="187">
        <f t="shared" si="128"/>
        <v>30</v>
      </c>
      <c r="H95" s="188">
        <v>1</v>
      </c>
      <c r="I95" s="189">
        <f t="shared" si="128"/>
        <v>2</v>
      </c>
      <c r="J95" s="190"/>
      <c r="K95" s="191">
        <v>20</v>
      </c>
      <c r="L95" s="192">
        <v>160</v>
      </c>
      <c r="M95" s="197">
        <v>2</v>
      </c>
      <c r="N95" s="193"/>
    </row>
    <row r="96" spans="2:14" x14ac:dyDescent="0.4">
      <c r="B96" s="194"/>
      <c r="C96" s="187">
        <f t="shared" si="129"/>
        <v>3</v>
      </c>
      <c r="D96" s="187">
        <f t="shared" si="128"/>
        <v>4</v>
      </c>
      <c r="E96" s="187">
        <f t="shared" si="128"/>
        <v>5</v>
      </c>
      <c r="F96" s="187">
        <f t="shared" si="128"/>
        <v>6</v>
      </c>
      <c r="G96" s="187">
        <f t="shared" si="128"/>
        <v>7</v>
      </c>
      <c r="H96" s="188">
        <f t="shared" si="128"/>
        <v>8</v>
      </c>
      <c r="I96" s="196">
        <f t="shared" si="128"/>
        <v>9</v>
      </c>
      <c r="J96" s="190"/>
      <c r="K96" s="191"/>
      <c r="L96" s="192"/>
      <c r="M96" s="192"/>
      <c r="N96" s="193"/>
    </row>
    <row r="97" spans="2:14" x14ac:dyDescent="0.4">
      <c r="B97" s="186"/>
      <c r="C97" s="196">
        <f t="shared" si="129"/>
        <v>10</v>
      </c>
      <c r="D97" s="187">
        <f t="shared" si="128"/>
        <v>11</v>
      </c>
      <c r="E97" s="187">
        <f t="shared" si="128"/>
        <v>12</v>
      </c>
      <c r="F97" s="187">
        <f t="shared" si="128"/>
        <v>13</v>
      </c>
      <c r="G97" s="187">
        <f t="shared" si="128"/>
        <v>14</v>
      </c>
      <c r="H97" s="188">
        <f t="shared" si="128"/>
        <v>15</v>
      </c>
      <c r="I97" s="189">
        <f t="shared" si="128"/>
        <v>16</v>
      </c>
      <c r="J97" s="190"/>
      <c r="K97" s="191"/>
      <c r="L97" s="192"/>
      <c r="M97" s="192"/>
      <c r="N97" s="193"/>
    </row>
    <row r="98" spans="2:14" x14ac:dyDescent="0.4">
      <c r="B98" s="186"/>
      <c r="C98" s="187">
        <f t="shared" si="129"/>
        <v>17</v>
      </c>
      <c r="D98" s="187">
        <f t="shared" si="128"/>
        <v>18</v>
      </c>
      <c r="E98" s="187">
        <f t="shared" si="128"/>
        <v>19</v>
      </c>
      <c r="F98" s="187">
        <f t="shared" si="128"/>
        <v>20</v>
      </c>
      <c r="G98" s="187">
        <f t="shared" si="128"/>
        <v>21</v>
      </c>
      <c r="H98" s="188">
        <f t="shared" si="128"/>
        <v>22</v>
      </c>
      <c r="I98" s="189">
        <f t="shared" si="128"/>
        <v>23</v>
      </c>
      <c r="J98" s="190"/>
      <c r="K98" s="191"/>
      <c r="L98" s="192"/>
      <c r="M98" s="192"/>
      <c r="N98" s="193"/>
    </row>
    <row r="99" spans="2:14" x14ac:dyDescent="0.4">
      <c r="B99" s="186"/>
      <c r="C99" s="187">
        <f t="shared" si="129"/>
        <v>24</v>
      </c>
      <c r="D99" s="187">
        <f t="shared" si="128"/>
        <v>25</v>
      </c>
      <c r="E99" s="187">
        <f t="shared" si="128"/>
        <v>26</v>
      </c>
      <c r="F99" s="187">
        <f t="shared" si="128"/>
        <v>27</v>
      </c>
      <c r="G99" s="187">
        <f t="shared" si="128"/>
        <v>28</v>
      </c>
      <c r="H99" s="188">
        <f t="shared" si="128"/>
        <v>29</v>
      </c>
      <c r="I99" s="189">
        <f t="shared" si="128"/>
        <v>30</v>
      </c>
      <c r="J99" s="190"/>
      <c r="K99" s="191"/>
      <c r="L99" s="192"/>
      <c r="M99" s="192"/>
      <c r="N99" s="193"/>
    </row>
    <row r="100" spans="2:14" x14ac:dyDescent="0.4">
      <c r="B100" s="195" t="s">
        <v>123</v>
      </c>
      <c r="C100" s="187">
        <f t="shared" si="129"/>
        <v>31</v>
      </c>
      <c r="D100" s="187">
        <v>1</v>
      </c>
      <c r="E100" s="187">
        <f t="shared" si="128"/>
        <v>2</v>
      </c>
      <c r="F100" s="187">
        <f t="shared" si="128"/>
        <v>3</v>
      </c>
      <c r="G100" s="187">
        <f t="shared" si="128"/>
        <v>4</v>
      </c>
      <c r="H100" s="188">
        <f t="shared" si="128"/>
        <v>5</v>
      </c>
      <c r="I100" s="189">
        <f t="shared" si="128"/>
        <v>6</v>
      </c>
      <c r="J100" s="190"/>
      <c r="K100" s="191">
        <v>23</v>
      </c>
      <c r="L100" s="192">
        <v>184</v>
      </c>
      <c r="M100" s="192"/>
      <c r="N100" s="193"/>
    </row>
    <row r="101" spans="2:14" x14ac:dyDescent="0.4">
      <c r="B101" s="186"/>
      <c r="C101" s="187">
        <f t="shared" si="129"/>
        <v>7</v>
      </c>
      <c r="D101" s="187">
        <f t="shared" ref="D101:I116" si="130">C101+1</f>
        <v>8</v>
      </c>
      <c r="E101" s="187">
        <f t="shared" si="128"/>
        <v>9</v>
      </c>
      <c r="F101" s="187">
        <f t="shared" si="128"/>
        <v>10</v>
      </c>
      <c r="G101" s="187">
        <f t="shared" si="128"/>
        <v>11</v>
      </c>
      <c r="H101" s="188">
        <f t="shared" si="128"/>
        <v>12</v>
      </c>
      <c r="I101" s="189">
        <f t="shared" si="128"/>
        <v>13</v>
      </c>
      <c r="J101" s="190"/>
      <c r="K101" s="191"/>
      <c r="L101" s="192"/>
      <c r="M101" s="192"/>
      <c r="N101" s="193"/>
    </row>
    <row r="102" spans="2:14" x14ac:dyDescent="0.4">
      <c r="B102" s="186"/>
      <c r="C102" s="187">
        <f t="shared" si="129"/>
        <v>14</v>
      </c>
      <c r="D102" s="187">
        <f t="shared" si="130"/>
        <v>15</v>
      </c>
      <c r="E102" s="187">
        <f t="shared" si="130"/>
        <v>16</v>
      </c>
      <c r="F102" s="187">
        <f t="shared" si="130"/>
        <v>17</v>
      </c>
      <c r="G102" s="187">
        <f t="shared" si="130"/>
        <v>18</v>
      </c>
      <c r="H102" s="188">
        <f t="shared" si="130"/>
        <v>19</v>
      </c>
      <c r="I102" s="189">
        <f t="shared" si="130"/>
        <v>20</v>
      </c>
      <c r="J102" s="190"/>
      <c r="K102" s="191"/>
      <c r="L102" s="192"/>
      <c r="M102" s="192"/>
      <c r="N102" s="193"/>
    </row>
    <row r="103" spans="2:14" x14ac:dyDescent="0.4">
      <c r="B103" s="186"/>
      <c r="C103" s="187">
        <f t="shared" si="129"/>
        <v>21</v>
      </c>
      <c r="D103" s="187">
        <f t="shared" si="130"/>
        <v>22</v>
      </c>
      <c r="E103" s="187">
        <f t="shared" si="130"/>
        <v>23</v>
      </c>
      <c r="F103" s="187">
        <f t="shared" si="130"/>
        <v>24</v>
      </c>
      <c r="G103" s="187">
        <f t="shared" si="130"/>
        <v>25</v>
      </c>
      <c r="H103" s="188">
        <f t="shared" si="130"/>
        <v>26</v>
      </c>
      <c r="I103" s="189">
        <f t="shared" si="130"/>
        <v>27</v>
      </c>
      <c r="J103" s="190"/>
      <c r="K103" s="191"/>
      <c r="L103" s="192"/>
      <c r="M103" s="192"/>
      <c r="N103" s="193"/>
    </row>
    <row r="104" spans="2:14" x14ac:dyDescent="0.4">
      <c r="B104" s="195" t="s">
        <v>124</v>
      </c>
      <c r="C104" s="187">
        <f t="shared" si="129"/>
        <v>28</v>
      </c>
      <c r="D104" s="187">
        <f t="shared" si="130"/>
        <v>29</v>
      </c>
      <c r="E104" s="187">
        <f t="shared" si="130"/>
        <v>30</v>
      </c>
      <c r="F104" s="187">
        <f t="shared" si="130"/>
        <v>31</v>
      </c>
      <c r="G104" s="187">
        <v>1</v>
      </c>
      <c r="H104" s="188">
        <f t="shared" si="130"/>
        <v>2</v>
      </c>
      <c r="I104" s="189">
        <f t="shared" si="130"/>
        <v>3</v>
      </c>
      <c r="J104" s="190"/>
      <c r="K104" s="191">
        <v>21</v>
      </c>
      <c r="L104" s="192">
        <v>168</v>
      </c>
      <c r="M104" s="192"/>
      <c r="N104" s="193"/>
    </row>
    <row r="105" spans="2:14" x14ac:dyDescent="0.4">
      <c r="B105" s="186"/>
      <c r="C105" s="187">
        <f t="shared" si="129"/>
        <v>4</v>
      </c>
      <c r="D105" s="187">
        <f t="shared" si="130"/>
        <v>5</v>
      </c>
      <c r="E105" s="187">
        <f t="shared" si="130"/>
        <v>6</v>
      </c>
      <c r="F105" s="187">
        <f t="shared" si="130"/>
        <v>7</v>
      </c>
      <c r="G105" s="187">
        <f t="shared" si="130"/>
        <v>8</v>
      </c>
      <c r="H105" s="188">
        <f t="shared" si="130"/>
        <v>9</v>
      </c>
      <c r="I105" s="189">
        <f t="shared" si="130"/>
        <v>10</v>
      </c>
      <c r="J105" s="190"/>
      <c r="K105" s="191"/>
      <c r="L105" s="192"/>
      <c r="M105" s="192"/>
      <c r="N105" s="193"/>
    </row>
    <row r="106" spans="2:14" x14ac:dyDescent="0.4">
      <c r="B106" s="186"/>
      <c r="C106" s="187">
        <f t="shared" si="129"/>
        <v>11</v>
      </c>
      <c r="D106" s="187">
        <f t="shared" si="130"/>
        <v>12</v>
      </c>
      <c r="E106" s="187">
        <f t="shared" si="130"/>
        <v>13</v>
      </c>
      <c r="F106" s="187">
        <f t="shared" si="130"/>
        <v>14</v>
      </c>
      <c r="G106" s="187">
        <f t="shared" si="130"/>
        <v>15</v>
      </c>
      <c r="H106" s="188">
        <f t="shared" si="130"/>
        <v>16</v>
      </c>
      <c r="I106" s="189">
        <f t="shared" si="130"/>
        <v>17</v>
      </c>
      <c r="J106" s="190"/>
      <c r="K106" s="191"/>
      <c r="L106" s="192"/>
      <c r="M106" s="192"/>
      <c r="N106" s="193"/>
    </row>
    <row r="107" spans="2:14" x14ac:dyDescent="0.4">
      <c r="B107" s="186"/>
      <c r="C107" s="187">
        <f t="shared" si="129"/>
        <v>18</v>
      </c>
      <c r="D107" s="187">
        <f t="shared" si="130"/>
        <v>19</v>
      </c>
      <c r="E107" s="187">
        <f t="shared" si="130"/>
        <v>20</v>
      </c>
      <c r="F107" s="187">
        <f t="shared" si="130"/>
        <v>21</v>
      </c>
      <c r="G107" s="187">
        <f t="shared" si="130"/>
        <v>22</v>
      </c>
      <c r="H107" s="188">
        <f t="shared" si="130"/>
        <v>23</v>
      </c>
      <c r="I107" s="189">
        <f t="shared" si="130"/>
        <v>24</v>
      </c>
      <c r="J107" s="190"/>
      <c r="K107" s="191"/>
      <c r="L107" s="192"/>
      <c r="M107" s="192"/>
      <c r="N107" s="193"/>
    </row>
    <row r="108" spans="2:14" x14ac:dyDescent="0.4">
      <c r="B108" s="195" t="s">
        <v>125</v>
      </c>
      <c r="C108" s="187">
        <f t="shared" si="129"/>
        <v>25</v>
      </c>
      <c r="D108" s="187">
        <f t="shared" si="130"/>
        <v>26</v>
      </c>
      <c r="E108" s="187">
        <f t="shared" si="130"/>
        <v>27</v>
      </c>
      <c r="F108" s="187">
        <f t="shared" si="130"/>
        <v>28</v>
      </c>
      <c r="G108" s="187">
        <f t="shared" si="130"/>
        <v>29</v>
      </c>
      <c r="H108" s="188">
        <f t="shared" si="130"/>
        <v>30</v>
      </c>
      <c r="I108" s="189">
        <v>1</v>
      </c>
      <c r="J108" s="190"/>
      <c r="K108" s="191">
        <v>22</v>
      </c>
      <c r="L108" s="192">
        <v>176</v>
      </c>
      <c r="M108" s="192"/>
      <c r="N108" s="193"/>
    </row>
    <row r="109" spans="2:14" x14ac:dyDescent="0.4">
      <c r="B109" s="194"/>
      <c r="C109" s="187">
        <f t="shared" si="129"/>
        <v>2</v>
      </c>
      <c r="D109" s="187">
        <f t="shared" si="130"/>
        <v>3</v>
      </c>
      <c r="E109" s="187">
        <f t="shared" si="130"/>
        <v>4</v>
      </c>
      <c r="F109" s="187">
        <f t="shared" si="130"/>
        <v>5</v>
      </c>
      <c r="G109" s="187">
        <f t="shared" si="130"/>
        <v>6</v>
      </c>
      <c r="H109" s="188">
        <f t="shared" si="130"/>
        <v>7</v>
      </c>
      <c r="I109" s="189">
        <f t="shared" si="130"/>
        <v>8</v>
      </c>
      <c r="J109" s="190"/>
      <c r="K109" s="191"/>
      <c r="L109" s="192"/>
      <c r="M109" s="192"/>
      <c r="N109" s="193"/>
    </row>
    <row r="110" spans="2:14" x14ac:dyDescent="0.4">
      <c r="B110" s="186"/>
      <c r="C110" s="187">
        <f t="shared" si="129"/>
        <v>9</v>
      </c>
      <c r="D110" s="187">
        <f t="shared" si="130"/>
        <v>10</v>
      </c>
      <c r="E110" s="187">
        <f t="shared" si="130"/>
        <v>11</v>
      </c>
      <c r="F110" s="187">
        <f t="shared" si="130"/>
        <v>12</v>
      </c>
      <c r="G110" s="187">
        <f t="shared" si="130"/>
        <v>13</v>
      </c>
      <c r="H110" s="188">
        <f t="shared" si="130"/>
        <v>14</v>
      </c>
      <c r="I110" s="189">
        <f t="shared" si="130"/>
        <v>15</v>
      </c>
      <c r="J110" s="190"/>
      <c r="K110" s="191"/>
      <c r="L110" s="192"/>
      <c r="M110" s="192"/>
      <c r="N110" s="193"/>
    </row>
    <row r="111" spans="2:14" x14ac:dyDescent="0.4">
      <c r="B111" s="186"/>
      <c r="C111" s="187">
        <f t="shared" si="129"/>
        <v>16</v>
      </c>
      <c r="D111" s="187">
        <f t="shared" si="130"/>
        <v>17</v>
      </c>
      <c r="E111" s="187">
        <f t="shared" si="130"/>
        <v>18</v>
      </c>
      <c r="F111" s="187">
        <f t="shared" si="130"/>
        <v>19</v>
      </c>
      <c r="G111" s="187">
        <f t="shared" si="130"/>
        <v>20</v>
      </c>
      <c r="H111" s="188">
        <f t="shared" si="130"/>
        <v>21</v>
      </c>
      <c r="I111" s="189">
        <f t="shared" si="130"/>
        <v>22</v>
      </c>
      <c r="J111" s="190"/>
      <c r="K111" s="191"/>
      <c r="L111" s="192"/>
      <c r="M111" s="192"/>
      <c r="N111" s="193"/>
    </row>
    <row r="112" spans="2:14" x14ac:dyDescent="0.4">
      <c r="B112" s="186"/>
      <c r="C112" s="187">
        <f t="shared" si="129"/>
        <v>23</v>
      </c>
      <c r="D112" s="187">
        <f t="shared" si="130"/>
        <v>24</v>
      </c>
      <c r="E112" s="187">
        <f t="shared" si="130"/>
        <v>25</v>
      </c>
      <c r="F112" s="187">
        <f t="shared" si="130"/>
        <v>26</v>
      </c>
      <c r="G112" s="187">
        <f t="shared" si="130"/>
        <v>27</v>
      </c>
      <c r="H112" s="188">
        <f t="shared" si="130"/>
        <v>28</v>
      </c>
      <c r="I112" s="189">
        <f t="shared" si="130"/>
        <v>29</v>
      </c>
      <c r="J112" s="190"/>
      <c r="K112" s="191"/>
      <c r="L112" s="192"/>
      <c r="M112" s="192"/>
      <c r="N112" s="193"/>
    </row>
    <row r="113" spans="2:14" x14ac:dyDescent="0.4">
      <c r="B113" s="195" t="s">
        <v>126</v>
      </c>
      <c r="C113" s="187">
        <f t="shared" si="129"/>
        <v>30</v>
      </c>
      <c r="D113" s="187">
        <f t="shared" si="130"/>
        <v>31</v>
      </c>
      <c r="E113" s="187">
        <v>1</v>
      </c>
      <c r="F113" s="187">
        <f t="shared" si="130"/>
        <v>2</v>
      </c>
      <c r="G113" s="187">
        <f t="shared" si="130"/>
        <v>3</v>
      </c>
      <c r="H113" s="188">
        <f t="shared" si="130"/>
        <v>4</v>
      </c>
      <c r="I113" s="189">
        <f t="shared" si="130"/>
        <v>5</v>
      </c>
      <c r="J113" s="190"/>
      <c r="K113" s="191">
        <v>21</v>
      </c>
      <c r="L113" s="192">
        <v>167</v>
      </c>
      <c r="M113" s="197">
        <v>2</v>
      </c>
      <c r="N113" s="193"/>
    </row>
    <row r="114" spans="2:14" x14ac:dyDescent="0.4">
      <c r="B114" s="186"/>
      <c r="C114" s="187">
        <f t="shared" si="129"/>
        <v>6</v>
      </c>
      <c r="D114" s="187">
        <f t="shared" si="130"/>
        <v>7</v>
      </c>
      <c r="E114" s="187">
        <f t="shared" si="130"/>
        <v>8</v>
      </c>
      <c r="F114" s="187">
        <f t="shared" si="130"/>
        <v>9</v>
      </c>
      <c r="G114" s="187">
        <f t="shared" si="130"/>
        <v>10</v>
      </c>
      <c r="H114" s="188">
        <f t="shared" si="130"/>
        <v>11</v>
      </c>
      <c r="I114" s="189">
        <f t="shared" si="130"/>
        <v>12</v>
      </c>
      <c r="J114" s="190"/>
      <c r="K114" s="191"/>
      <c r="L114" s="192"/>
      <c r="M114" s="192"/>
      <c r="N114" s="193"/>
    </row>
    <row r="115" spans="2:14" x14ac:dyDescent="0.4">
      <c r="B115" s="186"/>
      <c r="C115" s="187">
        <f t="shared" si="129"/>
        <v>13</v>
      </c>
      <c r="D115" s="187">
        <f t="shared" si="130"/>
        <v>14</v>
      </c>
      <c r="E115" s="187">
        <f t="shared" si="130"/>
        <v>15</v>
      </c>
      <c r="F115" s="187">
        <f t="shared" si="130"/>
        <v>16</v>
      </c>
      <c r="G115" s="187">
        <f t="shared" si="130"/>
        <v>17</v>
      </c>
      <c r="H115" s="196">
        <f t="shared" si="130"/>
        <v>18</v>
      </c>
      <c r="I115" s="189">
        <f t="shared" si="130"/>
        <v>19</v>
      </c>
      <c r="J115" s="190"/>
      <c r="K115" s="191"/>
      <c r="L115" s="192"/>
      <c r="M115" s="192"/>
      <c r="N115" s="193"/>
    </row>
    <row r="116" spans="2:14" x14ac:dyDescent="0.4">
      <c r="B116" s="186"/>
      <c r="C116" s="196">
        <f t="shared" si="129"/>
        <v>20</v>
      </c>
      <c r="D116" s="187">
        <f t="shared" si="130"/>
        <v>21</v>
      </c>
      <c r="E116" s="187">
        <f t="shared" si="130"/>
        <v>22</v>
      </c>
      <c r="F116" s="187">
        <f t="shared" si="130"/>
        <v>23</v>
      </c>
      <c r="G116" s="187">
        <f t="shared" si="130"/>
        <v>24</v>
      </c>
      <c r="H116" s="188">
        <f t="shared" si="130"/>
        <v>25</v>
      </c>
      <c r="I116" s="189">
        <f t="shared" si="130"/>
        <v>26</v>
      </c>
      <c r="J116" s="190"/>
      <c r="K116" s="191"/>
      <c r="L116" s="192"/>
      <c r="M116" s="192"/>
      <c r="N116" s="193"/>
    </row>
    <row r="117" spans="2:14" x14ac:dyDescent="0.4">
      <c r="B117" s="195" t="s">
        <v>127</v>
      </c>
      <c r="C117" s="187">
        <f t="shared" si="129"/>
        <v>27</v>
      </c>
      <c r="D117" s="187">
        <f t="shared" ref="D117:F121" si="131">C117+1</f>
        <v>28</v>
      </c>
      <c r="E117" s="187">
        <f t="shared" si="131"/>
        <v>29</v>
      </c>
      <c r="F117" s="187">
        <f t="shared" si="131"/>
        <v>30</v>
      </c>
      <c r="G117" s="187">
        <v>1</v>
      </c>
      <c r="H117" s="188">
        <f t="shared" ref="H117:I121" si="132">G117+1</f>
        <v>2</v>
      </c>
      <c r="I117" s="189">
        <f t="shared" si="132"/>
        <v>3</v>
      </c>
      <c r="J117" s="190"/>
      <c r="K117" s="191">
        <v>19</v>
      </c>
      <c r="L117" s="192">
        <v>152</v>
      </c>
      <c r="M117" s="197">
        <v>4</v>
      </c>
      <c r="N117" s="193"/>
    </row>
    <row r="118" spans="2:14" x14ac:dyDescent="0.4">
      <c r="B118" s="186"/>
      <c r="C118" s="187">
        <f t="shared" si="129"/>
        <v>4</v>
      </c>
      <c r="D118" s="187">
        <f t="shared" si="131"/>
        <v>5</v>
      </c>
      <c r="E118" s="187">
        <f t="shared" si="131"/>
        <v>6</v>
      </c>
      <c r="F118" s="187">
        <f t="shared" si="131"/>
        <v>7</v>
      </c>
      <c r="G118" s="187">
        <f>F118+1</f>
        <v>8</v>
      </c>
      <c r="H118" s="188">
        <f t="shared" si="132"/>
        <v>9</v>
      </c>
      <c r="I118" s="189">
        <f t="shared" si="132"/>
        <v>10</v>
      </c>
      <c r="J118" s="190"/>
      <c r="K118" s="191"/>
      <c r="L118" s="192"/>
      <c r="M118" s="192"/>
      <c r="N118" s="193"/>
    </row>
    <row r="119" spans="2:14" x14ac:dyDescent="0.4">
      <c r="B119" s="186"/>
      <c r="C119" s="187">
        <f t="shared" si="129"/>
        <v>11</v>
      </c>
      <c r="D119" s="187">
        <f t="shared" si="131"/>
        <v>12</v>
      </c>
      <c r="E119" s="187">
        <f t="shared" si="131"/>
        <v>13</v>
      </c>
      <c r="F119" s="187">
        <f t="shared" si="131"/>
        <v>14</v>
      </c>
      <c r="G119" s="187">
        <f>F119+1</f>
        <v>15</v>
      </c>
      <c r="H119" s="188">
        <f t="shared" si="132"/>
        <v>16</v>
      </c>
      <c r="I119" s="189">
        <f t="shared" si="132"/>
        <v>17</v>
      </c>
      <c r="J119" s="190"/>
      <c r="K119" s="191"/>
      <c r="L119" s="192"/>
      <c r="M119" s="192"/>
      <c r="N119" s="193"/>
    </row>
    <row r="120" spans="2:14" x14ac:dyDescent="0.4">
      <c r="B120" s="186"/>
      <c r="C120" s="187">
        <f t="shared" si="129"/>
        <v>18</v>
      </c>
      <c r="D120" s="187">
        <f t="shared" si="131"/>
        <v>19</v>
      </c>
      <c r="E120" s="187">
        <f t="shared" si="131"/>
        <v>20</v>
      </c>
      <c r="F120" s="187">
        <f t="shared" si="131"/>
        <v>21</v>
      </c>
      <c r="G120" s="187">
        <f>F120+1</f>
        <v>22</v>
      </c>
      <c r="H120" s="188">
        <f t="shared" si="132"/>
        <v>23</v>
      </c>
      <c r="I120" s="196">
        <f t="shared" si="132"/>
        <v>24</v>
      </c>
      <c r="J120" s="190"/>
      <c r="K120" s="191"/>
      <c r="L120" s="192"/>
      <c r="M120" s="192"/>
      <c r="N120" s="193"/>
    </row>
    <row r="121" spans="2:14" ht="18.5" thickBot="1" x14ac:dyDescent="0.45">
      <c r="B121" s="201"/>
      <c r="C121" s="196">
        <f t="shared" si="129"/>
        <v>25</v>
      </c>
      <c r="D121" s="196">
        <f t="shared" si="131"/>
        <v>26</v>
      </c>
      <c r="E121" s="187">
        <f t="shared" si="131"/>
        <v>27</v>
      </c>
      <c r="F121" s="187">
        <f t="shared" si="131"/>
        <v>28</v>
      </c>
      <c r="G121" s="187">
        <f>F121+1</f>
        <v>29</v>
      </c>
      <c r="H121" s="188">
        <f t="shared" si="132"/>
        <v>30</v>
      </c>
      <c r="I121" s="196">
        <f t="shared" si="132"/>
        <v>31</v>
      </c>
      <c r="J121" s="202"/>
      <c r="K121" s="203"/>
      <c r="L121" s="204"/>
      <c r="M121" s="204"/>
      <c r="N121" s="205"/>
    </row>
    <row r="122" spans="2:14" ht="18.5" thickBot="1" x14ac:dyDescent="0.45">
      <c r="B122" s="206" t="s">
        <v>128</v>
      </c>
      <c r="C122" s="207">
        <f t="shared" ref="C122:I122" si="133">COUNT(C69:C121)</f>
        <v>52</v>
      </c>
      <c r="D122" s="207">
        <f t="shared" si="133"/>
        <v>52</v>
      </c>
      <c r="E122" s="207">
        <f t="shared" si="133"/>
        <v>52</v>
      </c>
      <c r="F122" s="207">
        <f t="shared" si="133"/>
        <v>52</v>
      </c>
      <c r="G122" s="207">
        <f t="shared" si="133"/>
        <v>52</v>
      </c>
      <c r="H122" s="207">
        <f t="shared" si="133"/>
        <v>52</v>
      </c>
      <c r="I122" s="207">
        <f t="shared" si="133"/>
        <v>53</v>
      </c>
      <c r="J122" s="208">
        <f>SUM(C122:I122)</f>
        <v>365</v>
      </c>
      <c r="K122" s="209">
        <f>SUM(K69:K121)</f>
        <v>251</v>
      </c>
      <c r="L122" s="210">
        <f>SUM(L69:L121)</f>
        <v>2004</v>
      </c>
      <c r="M122" s="211">
        <f>SUM(M69:M121)</f>
        <v>18</v>
      </c>
      <c r="N122" s="212">
        <f>SUM(N69:N121)</f>
        <v>1</v>
      </c>
    </row>
    <row r="123" spans="2:14" ht="18.5" thickBot="1" x14ac:dyDescent="0.45">
      <c r="B123" s="213" t="s">
        <v>129</v>
      </c>
      <c r="C123" s="214">
        <f t="shared" ref="C123:I123" si="134">C122-C124-C125-C126-C127</f>
        <v>47</v>
      </c>
      <c r="D123" s="214">
        <f t="shared" si="134"/>
        <v>51</v>
      </c>
      <c r="E123" s="214">
        <f t="shared" si="134"/>
        <v>52</v>
      </c>
      <c r="F123" s="214">
        <f t="shared" si="134"/>
        <v>51</v>
      </c>
      <c r="G123" s="214">
        <f t="shared" si="134"/>
        <v>49</v>
      </c>
      <c r="H123" s="214">
        <f t="shared" si="134"/>
        <v>1</v>
      </c>
      <c r="I123" s="214">
        <f t="shared" si="134"/>
        <v>0</v>
      </c>
      <c r="J123" s="215">
        <f>SUM(C123:I123)</f>
        <v>251</v>
      </c>
      <c r="K123" s="177">
        <v>1</v>
      </c>
      <c r="L123" s="177">
        <f>L122/12</f>
        <v>167</v>
      </c>
      <c r="M123" s="177"/>
      <c r="N123" s="177"/>
    </row>
    <row r="124" spans="2:14" ht="18.5" thickBot="1" x14ac:dyDescent="0.45">
      <c r="B124" s="216" t="s">
        <v>130</v>
      </c>
      <c r="C124" s="217"/>
      <c r="D124" s="217"/>
      <c r="E124" s="217"/>
      <c r="F124" s="217"/>
      <c r="G124" s="217"/>
      <c r="H124" s="218">
        <f>H122-H126</f>
        <v>50</v>
      </c>
      <c r="I124" s="219"/>
      <c r="J124" s="220">
        <f>SUM(C124:I124)</f>
        <v>50</v>
      </c>
      <c r="K124" s="177">
        <v>1</v>
      </c>
      <c r="L124" s="177"/>
      <c r="M124" s="177"/>
      <c r="N124" s="177"/>
    </row>
    <row r="125" spans="2:14" ht="18.5" thickBot="1" x14ac:dyDescent="0.45">
      <c r="B125" s="221" t="s">
        <v>131</v>
      </c>
      <c r="C125" s="187"/>
      <c r="D125" s="187"/>
      <c r="E125" s="187"/>
      <c r="F125" s="187"/>
      <c r="G125" s="187"/>
      <c r="H125" s="187"/>
      <c r="I125" s="222">
        <f>I122-I126</f>
        <v>46</v>
      </c>
      <c r="J125" s="223">
        <f>SUM(C125:I125)</f>
        <v>46</v>
      </c>
      <c r="K125" s="177">
        <v>1</v>
      </c>
      <c r="L125" s="177"/>
      <c r="M125" s="177"/>
      <c r="N125" s="177"/>
    </row>
    <row r="126" spans="2:14" ht="18.5" thickBot="1" x14ac:dyDescent="0.45">
      <c r="B126" s="224" t="s">
        <v>114</v>
      </c>
      <c r="C126" s="225">
        <v>5</v>
      </c>
      <c r="D126" s="225">
        <v>1</v>
      </c>
      <c r="E126" s="225">
        <v>0</v>
      </c>
      <c r="F126" s="225">
        <f>COUNT(F120)</f>
        <v>1</v>
      </c>
      <c r="G126" s="225">
        <v>2</v>
      </c>
      <c r="H126" s="225">
        <v>2</v>
      </c>
      <c r="I126" s="226">
        <v>7</v>
      </c>
      <c r="J126" s="227">
        <f>SUM(C126:I126)</f>
        <v>18</v>
      </c>
      <c r="K126" s="177">
        <v>2</v>
      </c>
      <c r="L126" s="177"/>
      <c r="M126" s="177"/>
      <c r="N126" s="177"/>
    </row>
    <row r="127" spans="2:14" ht="18.5" thickBot="1" x14ac:dyDescent="0.45">
      <c r="B127" s="228" t="s">
        <v>132</v>
      </c>
      <c r="C127" s="229"/>
      <c r="D127" s="229"/>
      <c r="E127" s="229"/>
      <c r="F127" s="230"/>
      <c r="G127" s="231">
        <v>1</v>
      </c>
      <c r="H127" s="231">
        <v>-1</v>
      </c>
      <c r="I127" s="232"/>
      <c r="J127" s="233">
        <f>SUM(D127:I127)</f>
        <v>0</v>
      </c>
      <c r="K127" s="177"/>
      <c r="L127" s="177"/>
      <c r="M127" s="177"/>
      <c r="N127" s="177"/>
    </row>
  </sheetData>
  <mergeCells count="7">
    <mergeCell ref="B67:N67"/>
    <mergeCell ref="A19:A21"/>
    <mergeCell ref="A27:A29"/>
    <mergeCell ref="A35:A37"/>
    <mergeCell ref="A44:A46"/>
    <mergeCell ref="A52:A54"/>
    <mergeCell ref="A60:A62"/>
  </mergeCells>
  <conditionalFormatting sqref="E18 E19:F41 E43 E44:F66">
    <cfRule type="cellIs" dxfId="1" priority="2" operator="equal">
      <formula>"Atbalsta postenis no BKUS"</formula>
    </cfRule>
  </conditionalFormatting>
  <conditionalFormatting sqref="E19:F41 E44:F66">
    <cfRule type="cellIs" dxfId="0" priority="1" operator="equal">
      <formula>"Atbalsta postenis BKUS"</formula>
    </cfRule>
  </conditionalFormatting>
  <pageMargins left="0.7" right="0.7" top="0.75" bottom="0.75" header="0.3" footer="0.3"/>
  <pageSetup paperSize="9" scale="30" orientation="portrait" verticalDpi="0" r:id="rId1"/>
  <colBreaks count="1" manualBreakCount="1">
    <brk id="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1E2CF-C37B-4C0E-9E46-E61C126B1F52}">
  <sheetPr>
    <pageSetUpPr fitToPage="1"/>
  </sheetPr>
  <dimension ref="A1:N33"/>
  <sheetViews>
    <sheetView view="pageBreakPreview" zoomScale="60" zoomScaleNormal="100" workbookViewId="0">
      <selection activeCell="AB28" sqref="AB28:AB29"/>
    </sheetView>
  </sheetViews>
  <sheetFormatPr defaultRowHeight="14.5" x14ac:dyDescent="0.35"/>
  <cols>
    <col min="1" max="1" width="61" customWidth="1"/>
    <col min="2" max="10" width="12.54296875" customWidth="1"/>
    <col min="11" max="11" width="0.1796875" customWidth="1"/>
    <col min="12" max="12" width="9.1796875" customWidth="1"/>
  </cols>
  <sheetData>
    <row r="1" spans="1:12" ht="15.5" x14ac:dyDescent="0.35">
      <c r="J1" s="246" t="s">
        <v>212</v>
      </c>
    </row>
    <row r="2" spans="1:12" x14ac:dyDescent="0.35">
      <c r="A2" s="1" t="s">
        <v>19</v>
      </c>
      <c r="B2" s="2"/>
      <c r="C2" s="2"/>
      <c r="D2" s="2"/>
      <c r="E2" s="2"/>
      <c r="F2" s="2"/>
      <c r="G2" s="2"/>
      <c r="H2" s="2"/>
      <c r="I2" s="3"/>
      <c r="K2" s="5"/>
      <c r="L2" s="5"/>
    </row>
    <row r="3" spans="1:12" ht="192" hidden="1" customHeight="1" x14ac:dyDescent="0.35">
      <c r="A3" s="314" t="s">
        <v>9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</row>
    <row r="4" spans="1:12" ht="65" x14ac:dyDescent="0.35">
      <c r="A4" s="6" t="s">
        <v>17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8" t="s">
        <v>18</v>
      </c>
      <c r="J4" s="9" t="s">
        <v>8</v>
      </c>
      <c r="K4" s="5"/>
      <c r="L4" s="5"/>
    </row>
    <row r="5" spans="1:12" x14ac:dyDescent="0.35">
      <c r="A5" s="10"/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2"/>
      <c r="K5" s="5"/>
      <c r="L5" s="5"/>
    </row>
    <row r="6" spans="1:12" x14ac:dyDescent="0.35">
      <c r="A6" s="13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5">
        <v>10</v>
      </c>
      <c r="K6" s="5"/>
      <c r="L6" s="5"/>
    </row>
    <row r="7" spans="1:12" ht="28.5" x14ac:dyDescent="0.35">
      <c r="A7" s="16" t="s">
        <v>20</v>
      </c>
      <c r="B7" s="241">
        <v>484989</v>
      </c>
      <c r="C7" s="241">
        <v>114404</v>
      </c>
      <c r="D7" s="241">
        <v>9249</v>
      </c>
      <c r="E7" s="241">
        <v>16038</v>
      </c>
      <c r="F7" s="241">
        <v>94303</v>
      </c>
      <c r="G7" s="241">
        <v>15343</v>
      </c>
      <c r="H7" s="241">
        <v>11708</v>
      </c>
      <c r="I7" s="241">
        <v>10692</v>
      </c>
      <c r="J7" s="242">
        <v>756726</v>
      </c>
    </row>
    <row r="8" spans="1:12" ht="28.5" x14ac:dyDescent="0.35">
      <c r="A8" s="16" t="s">
        <v>21</v>
      </c>
      <c r="B8" s="241">
        <v>1292941</v>
      </c>
      <c r="C8" s="241">
        <v>304993</v>
      </c>
      <c r="D8" s="241">
        <v>24656</v>
      </c>
      <c r="E8" s="241">
        <v>42756</v>
      </c>
      <c r="F8" s="241">
        <v>251405</v>
      </c>
      <c r="G8" s="241">
        <v>40903</v>
      </c>
      <c r="H8" s="241">
        <v>31212</v>
      </c>
      <c r="I8" s="241">
        <v>28504</v>
      </c>
      <c r="J8" s="242">
        <v>2017370</v>
      </c>
    </row>
    <row r="9" spans="1:12" ht="28.5" x14ac:dyDescent="0.35">
      <c r="A9" s="17" t="s">
        <v>22</v>
      </c>
      <c r="B9" s="241">
        <v>1662951</v>
      </c>
      <c r="C9" s="241">
        <v>392279</v>
      </c>
      <c r="D9" s="241">
        <v>162461</v>
      </c>
      <c r="E9" s="241">
        <v>31772</v>
      </c>
      <c r="F9" s="241">
        <v>323122</v>
      </c>
      <c r="G9" s="241">
        <v>52742</v>
      </c>
      <c r="H9" s="241">
        <v>40139</v>
      </c>
      <c r="I9" s="241">
        <v>21181</v>
      </c>
      <c r="J9" s="242">
        <v>2686647</v>
      </c>
    </row>
    <row r="10" spans="1:12" x14ac:dyDescent="0.35">
      <c r="A10" s="16" t="s">
        <v>23</v>
      </c>
      <c r="B10" s="241">
        <v>99247</v>
      </c>
      <c r="C10" s="241">
        <v>23406</v>
      </c>
      <c r="D10" s="241">
        <v>2092</v>
      </c>
      <c r="E10" s="241">
        <v>3627</v>
      </c>
      <c r="F10" s="241">
        <v>19284</v>
      </c>
      <c r="G10" s="241">
        <v>3143</v>
      </c>
      <c r="H10" s="241">
        <v>2394</v>
      </c>
      <c r="I10" s="241">
        <v>2418</v>
      </c>
      <c r="J10" s="242">
        <v>155611</v>
      </c>
    </row>
    <row r="11" spans="1:12" x14ac:dyDescent="0.35">
      <c r="A11" s="16" t="s">
        <v>24</v>
      </c>
      <c r="B11" s="241">
        <v>247666</v>
      </c>
      <c r="C11" s="241">
        <v>58409</v>
      </c>
      <c r="D11" s="241">
        <v>5219</v>
      </c>
      <c r="E11" s="241">
        <v>9051</v>
      </c>
      <c r="F11" s="241">
        <v>48121</v>
      </c>
      <c r="G11" s="241">
        <v>7844</v>
      </c>
      <c r="H11" s="241">
        <v>5974</v>
      </c>
      <c r="I11" s="241">
        <v>6034</v>
      </c>
      <c r="J11" s="242">
        <v>388318</v>
      </c>
    </row>
    <row r="12" spans="1:12" x14ac:dyDescent="0.35">
      <c r="A12" s="16" t="s">
        <v>25</v>
      </c>
      <c r="B12" s="241">
        <v>96456</v>
      </c>
      <c r="C12" s="241">
        <v>22748</v>
      </c>
      <c r="D12" s="241">
        <v>2033</v>
      </c>
      <c r="E12" s="241">
        <v>3525</v>
      </c>
      <c r="F12" s="241">
        <v>18741</v>
      </c>
      <c r="G12" s="241">
        <v>3055</v>
      </c>
      <c r="H12" s="241">
        <v>2327</v>
      </c>
      <c r="I12" s="241">
        <v>2350</v>
      </c>
      <c r="J12" s="242">
        <v>151235</v>
      </c>
    </row>
    <row r="13" spans="1:12" x14ac:dyDescent="0.35">
      <c r="A13" s="16" t="s">
        <v>26</v>
      </c>
      <c r="B13" s="241">
        <v>114269</v>
      </c>
      <c r="C13" s="241">
        <v>26949</v>
      </c>
      <c r="D13" s="241">
        <v>2408</v>
      </c>
      <c r="E13" s="241">
        <v>4176</v>
      </c>
      <c r="F13" s="241">
        <v>22202</v>
      </c>
      <c r="G13" s="241">
        <v>3619</v>
      </c>
      <c r="H13" s="241">
        <v>2756</v>
      </c>
      <c r="I13" s="241">
        <v>2784</v>
      </c>
      <c r="J13" s="242">
        <v>179163</v>
      </c>
    </row>
    <row r="14" spans="1:12" x14ac:dyDescent="0.35">
      <c r="A14" s="16" t="s">
        <v>27</v>
      </c>
      <c r="B14" s="241">
        <v>97441</v>
      </c>
      <c r="C14" s="241">
        <v>22980</v>
      </c>
      <c r="D14" s="241">
        <v>2054</v>
      </c>
      <c r="E14" s="241">
        <v>3561</v>
      </c>
      <c r="F14" s="241">
        <v>18933</v>
      </c>
      <c r="G14" s="241">
        <v>3086</v>
      </c>
      <c r="H14" s="241">
        <v>2350</v>
      </c>
      <c r="I14" s="241">
        <v>2374</v>
      </c>
      <c r="J14" s="242">
        <v>152779</v>
      </c>
    </row>
    <row r="15" spans="1:12" ht="15.5" x14ac:dyDescent="0.35">
      <c r="A15" s="18" t="s">
        <v>28</v>
      </c>
      <c r="B15" s="241">
        <v>106389</v>
      </c>
      <c r="C15" s="241">
        <v>25091</v>
      </c>
      <c r="D15" s="241">
        <v>2242</v>
      </c>
      <c r="E15" s="241">
        <v>3888</v>
      </c>
      <c r="F15" s="241">
        <v>20671</v>
      </c>
      <c r="G15" s="241">
        <v>3370</v>
      </c>
      <c r="H15" s="241">
        <v>2566</v>
      </c>
      <c r="I15" s="241">
        <v>2592</v>
      </c>
      <c r="J15" s="242">
        <v>166809</v>
      </c>
    </row>
    <row r="16" spans="1:12" x14ac:dyDescent="0.35">
      <c r="A16" s="16" t="s">
        <v>29</v>
      </c>
      <c r="B16" s="241">
        <v>87180</v>
      </c>
      <c r="C16" s="241">
        <v>20560</v>
      </c>
      <c r="D16" s="241">
        <v>1837</v>
      </c>
      <c r="E16" s="241">
        <v>3186</v>
      </c>
      <c r="F16" s="241">
        <v>16939</v>
      </c>
      <c r="G16" s="241">
        <v>2761</v>
      </c>
      <c r="H16" s="241">
        <v>2103</v>
      </c>
      <c r="I16" s="241">
        <v>2124</v>
      </c>
      <c r="J16" s="242">
        <v>136690</v>
      </c>
    </row>
    <row r="17" spans="1:14" ht="28.5" x14ac:dyDescent="0.35">
      <c r="A17" s="16" t="s">
        <v>30</v>
      </c>
      <c r="B17" s="241">
        <v>38418</v>
      </c>
      <c r="C17" s="241">
        <v>9060</v>
      </c>
      <c r="D17" s="241">
        <v>810</v>
      </c>
      <c r="E17" s="241">
        <v>1404</v>
      </c>
      <c r="F17" s="241">
        <v>7465</v>
      </c>
      <c r="G17" s="241">
        <v>1217</v>
      </c>
      <c r="H17" s="241">
        <v>927</v>
      </c>
      <c r="I17" s="241">
        <v>936</v>
      </c>
      <c r="J17" s="242">
        <v>60237</v>
      </c>
    </row>
    <row r="18" spans="1:14" x14ac:dyDescent="0.35">
      <c r="A18" s="16" t="s">
        <v>31</v>
      </c>
      <c r="B18" s="241">
        <v>45150</v>
      </c>
      <c r="C18" s="241">
        <v>10648</v>
      </c>
      <c r="D18" s="241">
        <v>952</v>
      </c>
      <c r="E18" s="241">
        <v>1650</v>
      </c>
      <c r="F18" s="241">
        <v>8773</v>
      </c>
      <c r="G18" s="241">
        <v>1430</v>
      </c>
      <c r="H18" s="241">
        <v>1089</v>
      </c>
      <c r="I18" s="241">
        <v>1100</v>
      </c>
      <c r="J18" s="242">
        <v>70792</v>
      </c>
    </row>
    <row r="19" spans="1:14" x14ac:dyDescent="0.35">
      <c r="A19" s="16" t="s">
        <v>32</v>
      </c>
      <c r="B19" s="241">
        <v>37023</v>
      </c>
      <c r="C19" s="241">
        <v>8731</v>
      </c>
      <c r="D19" s="241">
        <v>780</v>
      </c>
      <c r="E19" s="241">
        <v>1353</v>
      </c>
      <c r="F19" s="241">
        <v>7193</v>
      </c>
      <c r="G19" s="241">
        <v>1173</v>
      </c>
      <c r="H19" s="241">
        <v>893</v>
      </c>
      <c r="I19" s="241">
        <v>902</v>
      </c>
      <c r="J19" s="242">
        <v>58048</v>
      </c>
    </row>
    <row r="20" spans="1:14" x14ac:dyDescent="0.35">
      <c r="A20" s="16" t="s">
        <v>33</v>
      </c>
      <c r="B20" s="241">
        <v>25858</v>
      </c>
      <c r="C20" s="241">
        <v>6098</v>
      </c>
      <c r="D20" s="241">
        <v>545</v>
      </c>
      <c r="E20" s="241">
        <v>945</v>
      </c>
      <c r="F20" s="241">
        <v>5024</v>
      </c>
      <c r="G20" s="241">
        <v>819</v>
      </c>
      <c r="H20" s="241">
        <v>624</v>
      </c>
      <c r="I20" s="241">
        <v>630</v>
      </c>
      <c r="J20" s="242">
        <v>40543</v>
      </c>
    </row>
    <row r="21" spans="1:14" x14ac:dyDescent="0.35">
      <c r="A21" s="16" t="s">
        <v>34</v>
      </c>
      <c r="B21" s="241">
        <v>43754</v>
      </c>
      <c r="C21" s="241">
        <v>10319</v>
      </c>
      <c r="D21" s="241">
        <v>922</v>
      </c>
      <c r="E21" s="241">
        <v>1599</v>
      </c>
      <c r="F21" s="241">
        <v>8501</v>
      </c>
      <c r="G21" s="241">
        <v>1386</v>
      </c>
      <c r="H21" s="241">
        <v>1055</v>
      </c>
      <c r="I21" s="241">
        <v>1066</v>
      </c>
      <c r="J21" s="242">
        <v>68602</v>
      </c>
    </row>
    <row r="22" spans="1:14" ht="28.5" x14ac:dyDescent="0.35">
      <c r="A22" s="16" t="s">
        <v>35</v>
      </c>
      <c r="B22" s="241">
        <v>46955</v>
      </c>
      <c r="C22" s="241">
        <v>11074</v>
      </c>
      <c r="D22" s="241">
        <v>990</v>
      </c>
      <c r="E22" s="241">
        <v>1716</v>
      </c>
      <c r="F22" s="241">
        <v>9123</v>
      </c>
      <c r="G22" s="241">
        <v>1487</v>
      </c>
      <c r="H22" s="241">
        <v>1133</v>
      </c>
      <c r="I22" s="241">
        <v>1144</v>
      </c>
      <c r="J22" s="242">
        <v>73622</v>
      </c>
    </row>
    <row r="23" spans="1:14" x14ac:dyDescent="0.35">
      <c r="A23" s="16" t="s">
        <v>36</v>
      </c>
      <c r="B23" s="241">
        <v>34642</v>
      </c>
      <c r="C23" s="241">
        <v>8170</v>
      </c>
      <c r="D23" s="241">
        <v>730</v>
      </c>
      <c r="E23" s="241">
        <v>1266</v>
      </c>
      <c r="F23" s="241">
        <v>6731</v>
      </c>
      <c r="G23" s="241">
        <v>1097</v>
      </c>
      <c r="H23" s="241">
        <v>836</v>
      </c>
      <c r="I23" s="241">
        <v>844</v>
      </c>
      <c r="J23" s="242">
        <v>54316</v>
      </c>
    </row>
    <row r="24" spans="1:14" x14ac:dyDescent="0.35">
      <c r="A24" s="16" t="s">
        <v>37</v>
      </c>
      <c r="B24" s="241">
        <v>24052</v>
      </c>
      <c r="C24" s="241">
        <v>5672</v>
      </c>
      <c r="D24" s="241">
        <v>507</v>
      </c>
      <c r="E24" s="241">
        <v>879</v>
      </c>
      <c r="F24" s="241">
        <v>4673</v>
      </c>
      <c r="G24" s="241">
        <v>762</v>
      </c>
      <c r="H24" s="241">
        <v>580</v>
      </c>
      <c r="I24" s="241">
        <v>586</v>
      </c>
      <c r="J24" s="242">
        <v>37711</v>
      </c>
    </row>
    <row r="25" spans="1:14" x14ac:dyDescent="0.35">
      <c r="A25" s="16" t="s">
        <v>38</v>
      </c>
      <c r="B25" s="241">
        <v>11328</v>
      </c>
      <c r="C25" s="241">
        <v>2672</v>
      </c>
      <c r="D25" s="241">
        <v>239</v>
      </c>
      <c r="E25" s="241">
        <v>414</v>
      </c>
      <c r="F25" s="241">
        <v>2201</v>
      </c>
      <c r="G25" s="241">
        <v>359</v>
      </c>
      <c r="H25" s="241">
        <v>273</v>
      </c>
      <c r="I25" s="241">
        <v>276</v>
      </c>
      <c r="J25" s="242">
        <v>17762</v>
      </c>
    </row>
    <row r="26" spans="1:14" x14ac:dyDescent="0.35">
      <c r="A26" s="16" t="s">
        <v>39</v>
      </c>
      <c r="B26" s="241">
        <v>40142</v>
      </c>
      <c r="C26" s="241">
        <v>9467</v>
      </c>
      <c r="D26" s="241">
        <v>846</v>
      </c>
      <c r="E26" s="241">
        <v>1467</v>
      </c>
      <c r="F26" s="241">
        <v>7800</v>
      </c>
      <c r="G26" s="241">
        <v>1271</v>
      </c>
      <c r="H26" s="241">
        <v>968</v>
      </c>
      <c r="I26" s="241">
        <v>978</v>
      </c>
      <c r="J26" s="242">
        <v>62939</v>
      </c>
    </row>
    <row r="27" spans="1:14" x14ac:dyDescent="0.35">
      <c r="A27" s="16" t="s">
        <v>40</v>
      </c>
      <c r="B27" s="241">
        <v>18224</v>
      </c>
      <c r="C27" s="241">
        <v>4298</v>
      </c>
      <c r="D27" s="241">
        <v>384</v>
      </c>
      <c r="E27" s="241">
        <v>666</v>
      </c>
      <c r="F27" s="241">
        <v>3541</v>
      </c>
      <c r="G27" s="241">
        <v>577</v>
      </c>
      <c r="H27" s="241">
        <v>440</v>
      </c>
      <c r="I27" s="241">
        <v>444</v>
      </c>
      <c r="J27" s="242">
        <v>28574</v>
      </c>
    </row>
    <row r="28" spans="1:14" x14ac:dyDescent="0.35">
      <c r="A28" s="19" t="s">
        <v>41</v>
      </c>
      <c r="B28" s="241">
        <v>30597</v>
      </c>
      <c r="C28" s="241">
        <v>7217</v>
      </c>
      <c r="D28" s="241">
        <v>701</v>
      </c>
      <c r="E28" s="241">
        <v>1605</v>
      </c>
      <c r="F28" s="241">
        <v>4927</v>
      </c>
      <c r="G28" s="241">
        <v>803</v>
      </c>
      <c r="H28" s="241">
        <v>610</v>
      </c>
      <c r="I28" s="241">
        <v>1070</v>
      </c>
      <c r="J28" s="242">
        <v>47530</v>
      </c>
      <c r="N28" s="302"/>
    </row>
    <row r="29" spans="1:14" x14ac:dyDescent="0.35">
      <c r="A29" s="19" t="s">
        <v>42</v>
      </c>
      <c r="B29" s="241">
        <v>6806</v>
      </c>
      <c r="C29" s="241">
        <v>1605</v>
      </c>
      <c r="D29" s="241">
        <v>156</v>
      </c>
      <c r="E29" s="241">
        <v>357</v>
      </c>
      <c r="F29" s="241">
        <v>1096</v>
      </c>
      <c r="G29" s="241">
        <v>179</v>
      </c>
      <c r="H29" s="241">
        <v>136</v>
      </c>
      <c r="I29" s="241">
        <v>238</v>
      </c>
      <c r="J29" s="242">
        <v>10573</v>
      </c>
      <c r="N29" s="302"/>
    </row>
    <row r="30" spans="1:14" x14ac:dyDescent="0.35">
      <c r="A30" s="20" t="s">
        <v>43</v>
      </c>
      <c r="B30" s="241">
        <v>24191</v>
      </c>
      <c r="C30" s="241">
        <v>5706</v>
      </c>
      <c r="D30" s="241">
        <v>554</v>
      </c>
      <c r="E30" s="241">
        <v>1269</v>
      </c>
      <c r="F30" s="241">
        <v>3896</v>
      </c>
      <c r="G30" s="241">
        <v>635</v>
      </c>
      <c r="H30" s="241">
        <v>482</v>
      </c>
      <c r="I30" s="241">
        <v>846</v>
      </c>
      <c r="J30" s="242">
        <v>37579</v>
      </c>
      <c r="N30" s="302"/>
    </row>
    <row r="31" spans="1:14" x14ac:dyDescent="0.35">
      <c r="A31" s="20" t="s">
        <v>44</v>
      </c>
      <c r="B31" s="241">
        <v>15041</v>
      </c>
      <c r="C31" s="241">
        <v>3548</v>
      </c>
      <c r="D31" s="241">
        <v>345</v>
      </c>
      <c r="E31" s="241">
        <v>789</v>
      </c>
      <c r="F31" s="241">
        <v>2422</v>
      </c>
      <c r="G31" s="241">
        <v>395</v>
      </c>
      <c r="H31" s="241">
        <v>300</v>
      </c>
      <c r="I31" s="241">
        <v>526</v>
      </c>
      <c r="J31" s="242">
        <v>23366</v>
      </c>
      <c r="N31" s="302"/>
    </row>
    <row r="32" spans="1:14" x14ac:dyDescent="0.35">
      <c r="A32" s="19" t="s">
        <v>45</v>
      </c>
      <c r="B32" s="241">
        <v>17157</v>
      </c>
      <c r="C32" s="241">
        <v>4047</v>
      </c>
      <c r="D32" s="241">
        <v>393</v>
      </c>
      <c r="E32" s="241">
        <v>900</v>
      </c>
      <c r="F32" s="241">
        <v>2763</v>
      </c>
      <c r="G32" s="241">
        <v>450</v>
      </c>
      <c r="H32" s="241">
        <v>342</v>
      </c>
      <c r="I32" s="241">
        <v>600</v>
      </c>
      <c r="J32" s="242">
        <v>26652</v>
      </c>
      <c r="N32" s="302"/>
    </row>
    <row r="33" spans="1:10" x14ac:dyDescent="0.35">
      <c r="A33" s="21" t="s">
        <v>46</v>
      </c>
      <c r="B33" s="242">
        <v>4748867</v>
      </c>
      <c r="C33" s="242">
        <v>1120151</v>
      </c>
      <c r="D33" s="242">
        <v>224105</v>
      </c>
      <c r="E33" s="242">
        <v>139859</v>
      </c>
      <c r="F33" s="242">
        <v>919850</v>
      </c>
      <c r="G33" s="242">
        <v>149906</v>
      </c>
      <c r="H33" s="242">
        <v>114217</v>
      </c>
      <c r="I33" s="242">
        <v>93239</v>
      </c>
      <c r="J33" s="242">
        <v>7510194</v>
      </c>
    </row>
  </sheetData>
  <autoFilter ref="A6:J6" xr:uid="{D4C6B7A5-B4F8-40E1-9A88-D599B4186F97}"/>
  <mergeCells count="1">
    <mergeCell ref="A3:L3"/>
  </mergeCells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C596-0B16-45EC-A9D7-8F1EEF927E3E}">
  <dimension ref="A1:U143"/>
  <sheetViews>
    <sheetView view="pageBreakPreview" zoomScale="60" zoomScaleNormal="100" workbookViewId="0">
      <selection activeCell="W24" sqref="W24"/>
    </sheetView>
  </sheetViews>
  <sheetFormatPr defaultColWidth="8.7265625" defaultRowHeight="13" x14ac:dyDescent="0.3"/>
  <cols>
    <col min="1" max="1" width="39.7265625" style="5" customWidth="1"/>
    <col min="2" max="2" width="12.453125" style="5" customWidth="1"/>
    <col min="3" max="3" width="12.54296875" style="5" customWidth="1"/>
    <col min="4" max="4" width="14" style="5" customWidth="1"/>
    <col min="5" max="5" width="12.453125" style="5" customWidth="1"/>
    <col min="6" max="6" width="10.26953125" style="5" customWidth="1"/>
    <col min="7" max="7" width="14.54296875" style="5" customWidth="1"/>
    <col min="8" max="11" width="10.26953125" style="5" customWidth="1"/>
    <col min="12" max="12" width="13.54296875" style="294" customWidth="1"/>
    <col min="13" max="13" width="12.54296875" style="259" customWidth="1"/>
    <col min="14" max="14" width="12" style="259" customWidth="1"/>
    <col min="15" max="21" width="8.7265625" style="259"/>
    <col min="22" max="16384" width="8.7265625" style="5"/>
  </cols>
  <sheetData>
    <row r="1" spans="1:12" x14ac:dyDescent="0.3">
      <c r="L1" s="305" t="s">
        <v>213</v>
      </c>
    </row>
    <row r="2" spans="1:12" ht="14.5" x14ac:dyDescent="0.35">
      <c r="A2" s="1" t="s">
        <v>163</v>
      </c>
      <c r="D2" s="2"/>
      <c r="E2" s="2"/>
      <c r="F2" s="2"/>
      <c r="G2" s="2"/>
      <c r="H2" s="2"/>
      <c r="I2" s="2"/>
      <c r="J2" s="2"/>
      <c r="K2" s="3"/>
      <c r="L2" s="4"/>
    </row>
    <row r="3" spans="1:12" ht="26.25" customHeight="1" x14ac:dyDescent="0.3">
      <c r="D3" s="260" t="s">
        <v>0</v>
      </c>
      <c r="E3" s="260" t="s">
        <v>1</v>
      </c>
      <c r="F3" s="260" t="s">
        <v>2</v>
      </c>
      <c r="G3" s="260" t="s">
        <v>3</v>
      </c>
      <c r="H3" s="260" t="s">
        <v>4</v>
      </c>
      <c r="I3" s="260" t="s">
        <v>5</v>
      </c>
      <c r="J3" s="260" t="s">
        <v>6</v>
      </c>
      <c r="K3" s="303" t="s">
        <v>205</v>
      </c>
      <c r="L3" s="261" t="s">
        <v>206</v>
      </c>
    </row>
    <row r="4" spans="1:12" x14ac:dyDescent="0.3">
      <c r="A4" s="319" t="s">
        <v>180</v>
      </c>
      <c r="B4" s="321" t="s">
        <v>207</v>
      </c>
      <c r="C4" s="262" t="s">
        <v>181</v>
      </c>
      <c r="D4" s="263">
        <v>82.09</v>
      </c>
      <c r="E4" s="263">
        <v>19.36</v>
      </c>
      <c r="F4" s="263">
        <v>1.73</v>
      </c>
      <c r="G4" s="263">
        <v>3</v>
      </c>
      <c r="H4" s="263">
        <v>15.95</v>
      </c>
      <c r="I4" s="263">
        <v>2.6</v>
      </c>
      <c r="J4" s="263">
        <v>1.98</v>
      </c>
      <c r="K4" s="263">
        <v>2</v>
      </c>
      <c r="L4" s="264">
        <f>SUM(D4:K4)</f>
        <v>128.71</v>
      </c>
    </row>
    <row r="5" spans="1:12" ht="14" x14ac:dyDescent="0.3">
      <c r="A5" s="320"/>
      <c r="B5" s="322"/>
      <c r="C5" s="262" t="s">
        <v>182</v>
      </c>
      <c r="D5" s="265">
        <v>157.02000000000001</v>
      </c>
      <c r="E5" s="265">
        <v>37.04</v>
      </c>
      <c r="F5" s="265">
        <v>15.34</v>
      </c>
      <c r="G5" s="265">
        <v>3</v>
      </c>
      <c r="H5" s="265">
        <v>30.51</v>
      </c>
      <c r="I5" s="265">
        <v>4.9800000000000004</v>
      </c>
      <c r="J5" s="265">
        <v>3.79</v>
      </c>
      <c r="K5" s="265">
        <v>2</v>
      </c>
      <c r="L5" s="264">
        <f t="shared" ref="L5:L7" si="0">SUM(D5:K5)</f>
        <v>253.67999999999998</v>
      </c>
    </row>
    <row r="6" spans="1:12" ht="14" x14ac:dyDescent="0.3">
      <c r="A6" s="266"/>
      <c r="B6" s="323"/>
      <c r="C6" s="262" t="s">
        <v>183</v>
      </c>
      <c r="D6" s="265">
        <v>90.72</v>
      </c>
      <c r="E6" s="265">
        <v>21.4</v>
      </c>
      <c r="F6" s="265">
        <v>1.73</v>
      </c>
      <c r="G6" s="265">
        <v>3</v>
      </c>
      <c r="H6" s="265">
        <v>17.64</v>
      </c>
      <c r="I6" s="265">
        <v>2.87</v>
      </c>
      <c r="J6" s="265">
        <v>2.19</v>
      </c>
      <c r="K6" s="265">
        <v>2</v>
      </c>
      <c r="L6" s="264">
        <f t="shared" si="0"/>
        <v>141.55000000000001</v>
      </c>
    </row>
    <row r="7" spans="1:12" ht="14" x14ac:dyDescent="0.3">
      <c r="A7" s="267"/>
      <c r="B7" s="268" t="s">
        <v>46</v>
      </c>
      <c r="C7" s="262" t="s">
        <v>184</v>
      </c>
      <c r="D7" s="265">
        <v>57.19</v>
      </c>
      <c r="E7" s="265">
        <v>13.49</v>
      </c>
      <c r="F7" s="265">
        <v>1.31</v>
      </c>
      <c r="G7" s="265">
        <v>3</v>
      </c>
      <c r="H7" s="265">
        <v>9.2100000000000009</v>
      </c>
      <c r="I7" s="265">
        <v>1.5</v>
      </c>
      <c r="J7" s="265">
        <v>1.1399999999999999</v>
      </c>
      <c r="K7" s="265">
        <v>2</v>
      </c>
      <c r="L7" s="264">
        <f t="shared" si="0"/>
        <v>88.839999999999989</v>
      </c>
    </row>
    <row r="8" spans="1:12" ht="28" x14ac:dyDescent="0.3">
      <c r="A8" s="269" t="s">
        <v>20</v>
      </c>
      <c r="B8" s="270">
        <v>5346</v>
      </c>
      <c r="C8" s="271"/>
      <c r="D8" s="272">
        <f>ROUND($B8*D$6,0)</f>
        <v>484989</v>
      </c>
      <c r="E8" s="272">
        <f t="shared" ref="E8:K9" si="1">ROUND($B8*E$6,0)</f>
        <v>114404</v>
      </c>
      <c r="F8" s="272">
        <f t="shared" si="1"/>
        <v>9249</v>
      </c>
      <c r="G8" s="272">
        <f>ROUND($B8*G$6,0)</f>
        <v>16038</v>
      </c>
      <c r="H8" s="272">
        <f t="shared" si="1"/>
        <v>94303</v>
      </c>
      <c r="I8" s="272">
        <f t="shared" si="1"/>
        <v>15343</v>
      </c>
      <c r="J8" s="272">
        <f t="shared" si="1"/>
        <v>11708</v>
      </c>
      <c r="K8" s="272">
        <f t="shared" si="1"/>
        <v>10692</v>
      </c>
      <c r="L8" s="273">
        <f>ROUND(SUM(D8:K8),2)</f>
        <v>756726</v>
      </c>
    </row>
    <row r="9" spans="1:12" ht="28" x14ac:dyDescent="0.3">
      <c r="A9" s="274" t="s">
        <v>21</v>
      </c>
      <c r="B9" s="270">
        <f>7986+6266</f>
        <v>14252</v>
      </c>
      <c r="C9" s="271"/>
      <c r="D9" s="272">
        <f>ROUND($B9*D$6,0)</f>
        <v>1292941</v>
      </c>
      <c r="E9" s="272">
        <f t="shared" si="1"/>
        <v>304993</v>
      </c>
      <c r="F9" s="272">
        <f t="shared" si="1"/>
        <v>24656</v>
      </c>
      <c r="G9" s="272">
        <f t="shared" si="1"/>
        <v>42756</v>
      </c>
      <c r="H9" s="272">
        <f t="shared" si="1"/>
        <v>251405</v>
      </c>
      <c r="I9" s="272">
        <f t="shared" si="1"/>
        <v>40903</v>
      </c>
      <c r="J9" s="272">
        <f t="shared" si="1"/>
        <v>31212</v>
      </c>
      <c r="K9" s="272">
        <f t="shared" si="1"/>
        <v>28504</v>
      </c>
      <c r="L9" s="273">
        <f>ROUND(SUM(D9:K9),2)</f>
        <v>2017370</v>
      </c>
    </row>
    <row r="10" spans="1:12" ht="29.25" customHeight="1" x14ac:dyDescent="0.3">
      <c r="A10" s="275" t="s">
        <v>22</v>
      </c>
      <c r="B10" s="276">
        <v>10590.6986</v>
      </c>
      <c r="C10" s="271"/>
      <c r="D10" s="272">
        <f>ROUND($B10*D5,0)</f>
        <v>1662951</v>
      </c>
      <c r="E10" s="272">
        <f t="shared" ref="E10:K10" si="2">ROUND($B10*E5,0)</f>
        <v>392279</v>
      </c>
      <c r="F10" s="272">
        <f t="shared" si="2"/>
        <v>162461</v>
      </c>
      <c r="G10" s="272">
        <f t="shared" si="2"/>
        <v>31772</v>
      </c>
      <c r="H10" s="272">
        <f>ROUND($B10*H5,0)</f>
        <v>323122</v>
      </c>
      <c r="I10" s="272">
        <f>ROUND($B10*I5,0)</f>
        <v>52742</v>
      </c>
      <c r="J10" s="272">
        <f>ROUND($B10*J5,0)</f>
        <v>40139</v>
      </c>
      <c r="K10" s="272">
        <f t="shared" si="2"/>
        <v>21181</v>
      </c>
      <c r="L10" s="273">
        <f t="shared" ref="L10:L33" si="3">ROUND(SUM(D10:K10),2)</f>
        <v>2686647</v>
      </c>
    </row>
    <row r="11" spans="1:12" ht="28" x14ac:dyDescent="0.3">
      <c r="A11" s="274" t="s">
        <v>23</v>
      </c>
      <c r="B11" s="270">
        <v>1209</v>
      </c>
      <c r="C11" s="271"/>
      <c r="D11" s="272">
        <f t="shared" ref="D11:K26" si="4">ROUND($B11*D$4,0)</f>
        <v>99247</v>
      </c>
      <c r="E11" s="272">
        <f t="shared" si="4"/>
        <v>23406</v>
      </c>
      <c r="F11" s="272">
        <f t="shared" si="4"/>
        <v>2092</v>
      </c>
      <c r="G11" s="272">
        <f t="shared" si="4"/>
        <v>3627</v>
      </c>
      <c r="H11" s="272">
        <f t="shared" si="4"/>
        <v>19284</v>
      </c>
      <c r="I11" s="272">
        <f t="shared" si="4"/>
        <v>3143</v>
      </c>
      <c r="J11" s="272">
        <f t="shared" si="4"/>
        <v>2394</v>
      </c>
      <c r="K11" s="272">
        <f t="shared" si="4"/>
        <v>2418</v>
      </c>
      <c r="L11" s="273">
        <f t="shared" si="3"/>
        <v>155611</v>
      </c>
    </row>
    <row r="12" spans="1:12" ht="28" x14ac:dyDescent="0.3">
      <c r="A12" s="277" t="s">
        <v>24</v>
      </c>
      <c r="B12" s="270">
        <v>3017</v>
      </c>
      <c r="C12" s="271"/>
      <c r="D12" s="272">
        <f t="shared" si="4"/>
        <v>247666</v>
      </c>
      <c r="E12" s="272">
        <f t="shared" si="4"/>
        <v>58409</v>
      </c>
      <c r="F12" s="272">
        <f t="shared" si="4"/>
        <v>5219</v>
      </c>
      <c r="G12" s="272">
        <f t="shared" si="4"/>
        <v>9051</v>
      </c>
      <c r="H12" s="272">
        <f t="shared" si="4"/>
        <v>48121</v>
      </c>
      <c r="I12" s="272">
        <f t="shared" si="4"/>
        <v>7844</v>
      </c>
      <c r="J12" s="272">
        <f t="shared" si="4"/>
        <v>5974</v>
      </c>
      <c r="K12" s="272">
        <f t="shared" si="4"/>
        <v>6034</v>
      </c>
      <c r="L12" s="273">
        <f t="shared" si="3"/>
        <v>388318</v>
      </c>
    </row>
    <row r="13" spans="1:12" ht="28" x14ac:dyDescent="0.3">
      <c r="A13" s="274" t="s">
        <v>25</v>
      </c>
      <c r="B13" s="270">
        <v>1175</v>
      </c>
      <c r="C13" s="271"/>
      <c r="D13" s="272">
        <f t="shared" si="4"/>
        <v>96456</v>
      </c>
      <c r="E13" s="272">
        <f t="shared" si="4"/>
        <v>22748</v>
      </c>
      <c r="F13" s="272">
        <f t="shared" si="4"/>
        <v>2033</v>
      </c>
      <c r="G13" s="272">
        <f t="shared" si="4"/>
        <v>3525</v>
      </c>
      <c r="H13" s="272">
        <f t="shared" si="4"/>
        <v>18741</v>
      </c>
      <c r="I13" s="272">
        <f t="shared" si="4"/>
        <v>3055</v>
      </c>
      <c r="J13" s="272">
        <f t="shared" si="4"/>
        <v>2327</v>
      </c>
      <c r="K13" s="272">
        <f t="shared" si="4"/>
        <v>2350</v>
      </c>
      <c r="L13" s="273">
        <f t="shared" si="3"/>
        <v>151235</v>
      </c>
    </row>
    <row r="14" spans="1:12" ht="28" x14ac:dyDescent="0.3">
      <c r="A14" s="278" t="s">
        <v>26</v>
      </c>
      <c r="B14" s="270">
        <v>1392</v>
      </c>
      <c r="C14" s="271"/>
      <c r="D14" s="272">
        <f t="shared" si="4"/>
        <v>114269</v>
      </c>
      <c r="E14" s="272">
        <f t="shared" si="4"/>
        <v>26949</v>
      </c>
      <c r="F14" s="272">
        <f t="shared" si="4"/>
        <v>2408</v>
      </c>
      <c r="G14" s="272">
        <f t="shared" si="4"/>
        <v>4176</v>
      </c>
      <c r="H14" s="272">
        <f t="shared" si="4"/>
        <v>22202</v>
      </c>
      <c r="I14" s="272">
        <f t="shared" si="4"/>
        <v>3619</v>
      </c>
      <c r="J14" s="272">
        <f t="shared" si="4"/>
        <v>2756</v>
      </c>
      <c r="K14" s="272">
        <f t="shared" si="4"/>
        <v>2784</v>
      </c>
      <c r="L14" s="273">
        <f t="shared" si="3"/>
        <v>179163</v>
      </c>
    </row>
    <row r="15" spans="1:12" ht="30" customHeight="1" x14ac:dyDescent="0.3">
      <c r="A15" s="278" t="s">
        <v>27</v>
      </c>
      <c r="B15" s="270">
        <v>1187</v>
      </c>
      <c r="C15" s="271"/>
      <c r="D15" s="272">
        <f t="shared" si="4"/>
        <v>97441</v>
      </c>
      <c r="E15" s="272">
        <f t="shared" si="4"/>
        <v>22980</v>
      </c>
      <c r="F15" s="272">
        <f t="shared" si="4"/>
        <v>2054</v>
      </c>
      <c r="G15" s="272">
        <f t="shared" si="4"/>
        <v>3561</v>
      </c>
      <c r="H15" s="272">
        <f t="shared" si="4"/>
        <v>18933</v>
      </c>
      <c r="I15" s="272">
        <f t="shared" si="4"/>
        <v>3086</v>
      </c>
      <c r="J15" s="272">
        <f t="shared" si="4"/>
        <v>2350</v>
      </c>
      <c r="K15" s="272">
        <f t="shared" si="4"/>
        <v>2374</v>
      </c>
      <c r="L15" s="273">
        <f t="shared" si="3"/>
        <v>152779</v>
      </c>
    </row>
    <row r="16" spans="1:12" ht="31" x14ac:dyDescent="0.3">
      <c r="A16" s="279" t="s">
        <v>28</v>
      </c>
      <c r="B16" s="270">
        <v>1296</v>
      </c>
      <c r="C16" s="271"/>
      <c r="D16" s="272">
        <f t="shared" si="4"/>
        <v>106389</v>
      </c>
      <c r="E16" s="272">
        <f t="shared" si="4"/>
        <v>25091</v>
      </c>
      <c r="F16" s="272">
        <f t="shared" si="4"/>
        <v>2242</v>
      </c>
      <c r="G16" s="272">
        <f t="shared" si="4"/>
        <v>3888</v>
      </c>
      <c r="H16" s="272">
        <f t="shared" si="4"/>
        <v>20671</v>
      </c>
      <c r="I16" s="272">
        <f t="shared" si="4"/>
        <v>3370</v>
      </c>
      <c r="J16" s="272">
        <f t="shared" si="4"/>
        <v>2566</v>
      </c>
      <c r="K16" s="272">
        <f t="shared" si="4"/>
        <v>2592</v>
      </c>
      <c r="L16" s="273">
        <f t="shared" si="3"/>
        <v>166809</v>
      </c>
    </row>
    <row r="17" spans="1:21" ht="28" x14ac:dyDescent="0.3">
      <c r="A17" s="278" t="s">
        <v>29</v>
      </c>
      <c r="B17" s="270">
        <v>1062</v>
      </c>
      <c r="C17" s="271"/>
      <c r="D17" s="272">
        <f t="shared" si="4"/>
        <v>87180</v>
      </c>
      <c r="E17" s="272">
        <f t="shared" si="4"/>
        <v>20560</v>
      </c>
      <c r="F17" s="272">
        <f t="shared" si="4"/>
        <v>1837</v>
      </c>
      <c r="G17" s="272">
        <f t="shared" si="4"/>
        <v>3186</v>
      </c>
      <c r="H17" s="272">
        <f t="shared" si="4"/>
        <v>16939</v>
      </c>
      <c r="I17" s="272">
        <f t="shared" si="4"/>
        <v>2761</v>
      </c>
      <c r="J17" s="272">
        <f t="shared" si="4"/>
        <v>2103</v>
      </c>
      <c r="K17" s="272">
        <f t="shared" si="4"/>
        <v>2124</v>
      </c>
      <c r="L17" s="273">
        <f t="shared" si="3"/>
        <v>136690</v>
      </c>
    </row>
    <row r="18" spans="1:21" ht="28" x14ac:dyDescent="0.3">
      <c r="A18" s="274" t="s">
        <v>30</v>
      </c>
      <c r="B18" s="270">
        <v>468</v>
      </c>
      <c r="C18" s="280"/>
      <c r="D18" s="272">
        <f t="shared" si="4"/>
        <v>38418</v>
      </c>
      <c r="E18" s="272">
        <f t="shared" si="4"/>
        <v>9060</v>
      </c>
      <c r="F18" s="272">
        <f t="shared" si="4"/>
        <v>810</v>
      </c>
      <c r="G18" s="272">
        <f t="shared" si="4"/>
        <v>1404</v>
      </c>
      <c r="H18" s="272">
        <f t="shared" si="4"/>
        <v>7465</v>
      </c>
      <c r="I18" s="272">
        <f t="shared" si="4"/>
        <v>1217</v>
      </c>
      <c r="J18" s="272">
        <f t="shared" si="4"/>
        <v>927</v>
      </c>
      <c r="K18" s="272">
        <f t="shared" si="4"/>
        <v>936</v>
      </c>
      <c r="L18" s="273">
        <f t="shared" si="3"/>
        <v>60237</v>
      </c>
    </row>
    <row r="19" spans="1:21" ht="28" x14ac:dyDescent="0.3">
      <c r="A19" s="274" t="s">
        <v>31</v>
      </c>
      <c r="B19" s="270">
        <v>550</v>
      </c>
      <c r="C19" s="271"/>
      <c r="D19" s="272">
        <f t="shared" si="4"/>
        <v>45150</v>
      </c>
      <c r="E19" s="272">
        <f t="shared" si="4"/>
        <v>10648</v>
      </c>
      <c r="F19" s="272">
        <f t="shared" si="4"/>
        <v>952</v>
      </c>
      <c r="G19" s="272">
        <f t="shared" si="4"/>
        <v>1650</v>
      </c>
      <c r="H19" s="272">
        <f t="shared" si="4"/>
        <v>8773</v>
      </c>
      <c r="I19" s="272">
        <f t="shared" si="4"/>
        <v>1430</v>
      </c>
      <c r="J19" s="272">
        <f t="shared" si="4"/>
        <v>1089</v>
      </c>
      <c r="K19" s="272">
        <f t="shared" si="4"/>
        <v>1100</v>
      </c>
      <c r="L19" s="273">
        <f t="shared" si="3"/>
        <v>70792</v>
      </c>
    </row>
    <row r="20" spans="1:21" ht="28" x14ac:dyDescent="0.3">
      <c r="A20" s="274" t="s">
        <v>32</v>
      </c>
      <c r="B20" s="270">
        <v>451</v>
      </c>
      <c r="C20" s="271"/>
      <c r="D20" s="272">
        <f t="shared" si="4"/>
        <v>37023</v>
      </c>
      <c r="E20" s="272">
        <f t="shared" si="4"/>
        <v>8731</v>
      </c>
      <c r="F20" s="272">
        <f t="shared" si="4"/>
        <v>780</v>
      </c>
      <c r="G20" s="272">
        <f t="shared" si="4"/>
        <v>1353</v>
      </c>
      <c r="H20" s="272">
        <f t="shared" si="4"/>
        <v>7193</v>
      </c>
      <c r="I20" s="272">
        <f t="shared" si="4"/>
        <v>1173</v>
      </c>
      <c r="J20" s="272">
        <f t="shared" si="4"/>
        <v>893</v>
      </c>
      <c r="K20" s="272">
        <f t="shared" si="4"/>
        <v>902</v>
      </c>
      <c r="L20" s="273">
        <f t="shared" si="3"/>
        <v>58048</v>
      </c>
    </row>
    <row r="21" spans="1:21" ht="28" x14ac:dyDescent="0.3">
      <c r="A21" s="278" t="s">
        <v>33</v>
      </c>
      <c r="B21" s="270">
        <v>315</v>
      </c>
      <c r="C21" s="271"/>
      <c r="D21" s="272">
        <f t="shared" si="4"/>
        <v>25858</v>
      </c>
      <c r="E21" s="272">
        <f t="shared" si="4"/>
        <v>6098</v>
      </c>
      <c r="F21" s="272">
        <f t="shared" si="4"/>
        <v>545</v>
      </c>
      <c r="G21" s="272">
        <f t="shared" si="4"/>
        <v>945</v>
      </c>
      <c r="H21" s="272">
        <f t="shared" si="4"/>
        <v>5024</v>
      </c>
      <c r="I21" s="272">
        <f t="shared" si="4"/>
        <v>819</v>
      </c>
      <c r="J21" s="272">
        <f t="shared" si="4"/>
        <v>624</v>
      </c>
      <c r="K21" s="272">
        <f t="shared" si="4"/>
        <v>630</v>
      </c>
      <c r="L21" s="273">
        <f t="shared" si="3"/>
        <v>40543</v>
      </c>
    </row>
    <row r="22" spans="1:21" ht="28" x14ac:dyDescent="0.3">
      <c r="A22" s="278" t="s">
        <v>34</v>
      </c>
      <c r="B22" s="270">
        <v>533</v>
      </c>
      <c r="C22" s="271"/>
      <c r="D22" s="272">
        <f>ROUND($B22*D$4,0)</f>
        <v>43754</v>
      </c>
      <c r="E22" s="272">
        <f t="shared" si="4"/>
        <v>10319</v>
      </c>
      <c r="F22" s="272">
        <f t="shared" si="4"/>
        <v>922</v>
      </c>
      <c r="G22" s="272">
        <f t="shared" si="4"/>
        <v>1599</v>
      </c>
      <c r="H22" s="272">
        <f t="shared" si="4"/>
        <v>8501</v>
      </c>
      <c r="I22" s="272">
        <f t="shared" si="4"/>
        <v>1386</v>
      </c>
      <c r="J22" s="272">
        <f t="shared" si="4"/>
        <v>1055</v>
      </c>
      <c r="K22" s="272">
        <f t="shared" si="4"/>
        <v>1066</v>
      </c>
      <c r="L22" s="273">
        <f t="shared" si="3"/>
        <v>68602</v>
      </c>
    </row>
    <row r="23" spans="1:21" ht="28" x14ac:dyDescent="0.3">
      <c r="A23" s="274" t="s">
        <v>35</v>
      </c>
      <c r="B23" s="270">
        <v>572</v>
      </c>
      <c r="C23" s="271"/>
      <c r="D23" s="272">
        <f>ROUND($B23*D$4,0)</f>
        <v>46955</v>
      </c>
      <c r="E23" s="272">
        <f t="shared" si="4"/>
        <v>11074</v>
      </c>
      <c r="F23" s="272">
        <f t="shared" si="4"/>
        <v>990</v>
      </c>
      <c r="G23" s="272">
        <f t="shared" si="4"/>
        <v>1716</v>
      </c>
      <c r="H23" s="272">
        <f t="shared" si="4"/>
        <v>9123</v>
      </c>
      <c r="I23" s="272">
        <f t="shared" si="4"/>
        <v>1487</v>
      </c>
      <c r="J23" s="272">
        <f t="shared" si="4"/>
        <v>1133</v>
      </c>
      <c r="K23" s="272">
        <f t="shared" si="4"/>
        <v>1144</v>
      </c>
      <c r="L23" s="273">
        <f t="shared" si="3"/>
        <v>73622</v>
      </c>
    </row>
    <row r="24" spans="1:21" ht="28" x14ac:dyDescent="0.3">
      <c r="A24" s="274" t="s">
        <v>36</v>
      </c>
      <c r="B24" s="270">
        <v>422</v>
      </c>
      <c r="C24" s="271"/>
      <c r="D24" s="272">
        <f>ROUND($B24*D$4,0)</f>
        <v>34642</v>
      </c>
      <c r="E24" s="272">
        <f t="shared" si="4"/>
        <v>8170</v>
      </c>
      <c r="F24" s="272">
        <f t="shared" si="4"/>
        <v>730</v>
      </c>
      <c r="G24" s="272">
        <f t="shared" si="4"/>
        <v>1266</v>
      </c>
      <c r="H24" s="272">
        <f t="shared" si="4"/>
        <v>6731</v>
      </c>
      <c r="I24" s="272">
        <f t="shared" si="4"/>
        <v>1097</v>
      </c>
      <c r="J24" s="272">
        <f t="shared" si="4"/>
        <v>836</v>
      </c>
      <c r="K24" s="272">
        <f t="shared" si="4"/>
        <v>844</v>
      </c>
      <c r="L24" s="273">
        <f t="shared" si="3"/>
        <v>54316</v>
      </c>
    </row>
    <row r="25" spans="1:21" ht="28" x14ac:dyDescent="0.3">
      <c r="A25" s="274" t="s">
        <v>37</v>
      </c>
      <c r="B25" s="270">
        <v>293</v>
      </c>
      <c r="C25" s="271"/>
      <c r="D25" s="272">
        <f>ROUND($B25*D$4,0)</f>
        <v>24052</v>
      </c>
      <c r="E25" s="272">
        <f t="shared" si="4"/>
        <v>5672</v>
      </c>
      <c r="F25" s="272">
        <f t="shared" si="4"/>
        <v>507</v>
      </c>
      <c r="G25" s="272">
        <f t="shared" si="4"/>
        <v>879</v>
      </c>
      <c r="H25" s="272">
        <f t="shared" si="4"/>
        <v>4673</v>
      </c>
      <c r="I25" s="272">
        <f t="shared" si="4"/>
        <v>762</v>
      </c>
      <c r="J25" s="272">
        <f t="shared" si="4"/>
        <v>580</v>
      </c>
      <c r="K25" s="272">
        <f t="shared" si="4"/>
        <v>586</v>
      </c>
      <c r="L25" s="273">
        <f t="shared" si="3"/>
        <v>37711</v>
      </c>
    </row>
    <row r="26" spans="1:21" ht="28" x14ac:dyDescent="0.3">
      <c r="A26" s="274" t="s">
        <v>38</v>
      </c>
      <c r="B26" s="270">
        <v>138</v>
      </c>
      <c r="C26" s="271"/>
      <c r="D26" s="272">
        <f>ROUND($B26*D$4,0)</f>
        <v>11328</v>
      </c>
      <c r="E26" s="272">
        <f t="shared" si="4"/>
        <v>2672</v>
      </c>
      <c r="F26" s="272">
        <f t="shared" si="4"/>
        <v>239</v>
      </c>
      <c r="G26" s="272">
        <f t="shared" si="4"/>
        <v>414</v>
      </c>
      <c r="H26" s="272">
        <f t="shared" si="4"/>
        <v>2201</v>
      </c>
      <c r="I26" s="272">
        <f t="shared" si="4"/>
        <v>359</v>
      </c>
      <c r="J26" s="272">
        <f t="shared" si="4"/>
        <v>273</v>
      </c>
      <c r="K26" s="272">
        <f t="shared" si="4"/>
        <v>276</v>
      </c>
      <c r="L26" s="273">
        <f t="shared" si="3"/>
        <v>17762</v>
      </c>
    </row>
    <row r="27" spans="1:21" ht="28" x14ac:dyDescent="0.3">
      <c r="A27" s="269" t="s">
        <v>39</v>
      </c>
      <c r="B27" s="270">
        <v>489</v>
      </c>
      <c r="C27" s="271"/>
      <c r="D27" s="272">
        <f t="shared" ref="D27:K28" si="5">ROUND($B27*D$4,0)</f>
        <v>40142</v>
      </c>
      <c r="E27" s="272">
        <f t="shared" si="5"/>
        <v>9467</v>
      </c>
      <c r="F27" s="272">
        <f t="shared" si="5"/>
        <v>846</v>
      </c>
      <c r="G27" s="272">
        <f t="shared" si="5"/>
        <v>1467</v>
      </c>
      <c r="H27" s="272">
        <f t="shared" si="5"/>
        <v>7800</v>
      </c>
      <c r="I27" s="272">
        <f t="shared" si="5"/>
        <v>1271</v>
      </c>
      <c r="J27" s="272">
        <f t="shared" si="5"/>
        <v>968</v>
      </c>
      <c r="K27" s="272">
        <f t="shared" si="5"/>
        <v>978</v>
      </c>
      <c r="L27" s="273">
        <f t="shared" si="3"/>
        <v>62939</v>
      </c>
    </row>
    <row r="28" spans="1:21" ht="28" x14ac:dyDescent="0.3">
      <c r="A28" s="274" t="s">
        <v>40</v>
      </c>
      <c r="B28" s="270">
        <v>222</v>
      </c>
      <c r="C28" s="271"/>
      <c r="D28" s="272">
        <f t="shared" si="5"/>
        <v>18224</v>
      </c>
      <c r="E28" s="272">
        <f t="shared" si="5"/>
        <v>4298</v>
      </c>
      <c r="F28" s="272">
        <f t="shared" si="5"/>
        <v>384</v>
      </c>
      <c r="G28" s="272">
        <f t="shared" si="5"/>
        <v>666</v>
      </c>
      <c r="H28" s="272">
        <f t="shared" si="5"/>
        <v>3541</v>
      </c>
      <c r="I28" s="272">
        <f t="shared" si="5"/>
        <v>577</v>
      </c>
      <c r="J28" s="272">
        <f t="shared" si="5"/>
        <v>440</v>
      </c>
      <c r="K28" s="272">
        <f t="shared" si="5"/>
        <v>444</v>
      </c>
      <c r="L28" s="273">
        <f t="shared" si="3"/>
        <v>28574</v>
      </c>
    </row>
    <row r="29" spans="1:21" ht="14" x14ac:dyDescent="0.3">
      <c r="A29" s="281" t="s">
        <v>41</v>
      </c>
      <c r="B29" s="282">
        <v>535</v>
      </c>
      <c r="C29" s="271"/>
      <c r="D29" s="272">
        <f t="shared" ref="D29:K33" si="6">ROUND($B29*D$7,0)</f>
        <v>30597</v>
      </c>
      <c r="E29" s="272">
        <f t="shared" si="6"/>
        <v>7217</v>
      </c>
      <c r="F29" s="272">
        <f t="shared" si="6"/>
        <v>701</v>
      </c>
      <c r="G29" s="272">
        <f t="shared" si="6"/>
        <v>1605</v>
      </c>
      <c r="H29" s="272">
        <f t="shared" si="6"/>
        <v>4927</v>
      </c>
      <c r="I29" s="272">
        <f t="shared" si="6"/>
        <v>803</v>
      </c>
      <c r="J29" s="272">
        <f t="shared" si="6"/>
        <v>610</v>
      </c>
      <c r="K29" s="272">
        <f t="shared" si="6"/>
        <v>1070</v>
      </c>
      <c r="L29" s="273">
        <f t="shared" si="3"/>
        <v>47530</v>
      </c>
    </row>
    <row r="30" spans="1:21" s="284" customFormat="1" ht="14" x14ac:dyDescent="0.3">
      <c r="A30" s="281" t="s">
        <v>42</v>
      </c>
      <c r="B30" s="283">
        <v>119</v>
      </c>
      <c r="C30" s="271"/>
      <c r="D30" s="272">
        <f t="shared" si="6"/>
        <v>6806</v>
      </c>
      <c r="E30" s="272">
        <f t="shared" si="6"/>
        <v>1605</v>
      </c>
      <c r="F30" s="272">
        <f t="shared" si="6"/>
        <v>156</v>
      </c>
      <c r="G30" s="272">
        <f t="shared" si="6"/>
        <v>357</v>
      </c>
      <c r="H30" s="272">
        <f t="shared" si="6"/>
        <v>1096</v>
      </c>
      <c r="I30" s="272">
        <f t="shared" si="6"/>
        <v>179</v>
      </c>
      <c r="J30" s="272">
        <f t="shared" si="6"/>
        <v>136</v>
      </c>
      <c r="K30" s="272">
        <f t="shared" si="6"/>
        <v>238</v>
      </c>
      <c r="L30" s="273">
        <f t="shared" si="3"/>
        <v>10573</v>
      </c>
      <c r="M30" s="259"/>
      <c r="N30" s="259"/>
      <c r="O30" s="259"/>
      <c r="P30" s="259"/>
      <c r="Q30" s="259"/>
      <c r="R30" s="259"/>
      <c r="S30" s="259"/>
      <c r="T30" s="259"/>
      <c r="U30" s="259"/>
    </row>
    <row r="31" spans="1:21" ht="14" x14ac:dyDescent="0.3">
      <c r="A31" s="285" t="s">
        <v>43</v>
      </c>
      <c r="B31" s="283">
        <v>423</v>
      </c>
      <c r="C31" s="271"/>
      <c r="D31" s="272">
        <f t="shared" si="6"/>
        <v>24191</v>
      </c>
      <c r="E31" s="272">
        <f t="shared" si="6"/>
        <v>5706</v>
      </c>
      <c r="F31" s="272">
        <f t="shared" si="6"/>
        <v>554</v>
      </c>
      <c r="G31" s="272">
        <f t="shared" si="6"/>
        <v>1269</v>
      </c>
      <c r="H31" s="272">
        <f t="shared" si="6"/>
        <v>3896</v>
      </c>
      <c r="I31" s="272">
        <f t="shared" si="6"/>
        <v>635</v>
      </c>
      <c r="J31" s="272">
        <f t="shared" si="6"/>
        <v>482</v>
      </c>
      <c r="K31" s="272">
        <f t="shared" si="6"/>
        <v>846</v>
      </c>
      <c r="L31" s="273">
        <f t="shared" si="3"/>
        <v>37579</v>
      </c>
    </row>
    <row r="32" spans="1:21" ht="14" x14ac:dyDescent="0.3">
      <c r="A32" s="285" t="s">
        <v>44</v>
      </c>
      <c r="B32" s="283">
        <v>263</v>
      </c>
      <c r="C32" s="271"/>
      <c r="D32" s="272">
        <f t="shared" si="6"/>
        <v>15041</v>
      </c>
      <c r="E32" s="272">
        <f t="shared" si="6"/>
        <v>3548</v>
      </c>
      <c r="F32" s="272">
        <f t="shared" si="6"/>
        <v>345</v>
      </c>
      <c r="G32" s="272">
        <f t="shared" si="6"/>
        <v>789</v>
      </c>
      <c r="H32" s="272">
        <f t="shared" si="6"/>
        <v>2422</v>
      </c>
      <c r="I32" s="272">
        <f t="shared" si="6"/>
        <v>395</v>
      </c>
      <c r="J32" s="272">
        <f t="shared" si="6"/>
        <v>300</v>
      </c>
      <c r="K32" s="272">
        <f t="shared" si="6"/>
        <v>526</v>
      </c>
      <c r="L32" s="273">
        <f t="shared" si="3"/>
        <v>23366</v>
      </c>
    </row>
    <row r="33" spans="1:13" ht="18" customHeight="1" x14ac:dyDescent="0.3">
      <c r="A33" s="286" t="s">
        <v>45</v>
      </c>
      <c r="B33" s="287">
        <v>300</v>
      </c>
      <c r="C33" s="271"/>
      <c r="D33" s="288">
        <f t="shared" si="6"/>
        <v>17157</v>
      </c>
      <c r="E33" s="288">
        <f t="shared" si="6"/>
        <v>4047</v>
      </c>
      <c r="F33" s="288">
        <f t="shared" si="6"/>
        <v>393</v>
      </c>
      <c r="G33" s="288">
        <f t="shared" si="6"/>
        <v>900</v>
      </c>
      <c r="H33" s="288">
        <f t="shared" si="6"/>
        <v>2763</v>
      </c>
      <c r="I33" s="288">
        <f t="shared" si="6"/>
        <v>450</v>
      </c>
      <c r="J33" s="288">
        <f t="shared" si="6"/>
        <v>342</v>
      </c>
      <c r="K33" s="288">
        <f t="shared" si="6"/>
        <v>600</v>
      </c>
      <c r="L33" s="273">
        <f t="shared" si="3"/>
        <v>26652</v>
      </c>
    </row>
    <row r="34" spans="1:13" ht="14" x14ac:dyDescent="0.3">
      <c r="A34" s="289"/>
      <c r="B34" s="290">
        <f>SUM(B8:B33)</f>
        <v>46619.698600000003</v>
      </c>
      <c r="C34" s="272"/>
      <c r="D34" s="291">
        <f>SUM(D8:D33)</f>
        <v>4748867</v>
      </c>
      <c r="E34" s="291">
        <f t="shared" ref="E34:L34" si="7">SUM(E8:E33)</f>
        <v>1120151</v>
      </c>
      <c r="F34" s="291">
        <f t="shared" si="7"/>
        <v>224105</v>
      </c>
      <c r="G34" s="291">
        <f t="shared" si="7"/>
        <v>139859</v>
      </c>
      <c r="H34" s="291">
        <f t="shared" si="7"/>
        <v>919850</v>
      </c>
      <c r="I34" s="291">
        <f t="shared" si="7"/>
        <v>149906</v>
      </c>
      <c r="J34" s="291">
        <f t="shared" si="7"/>
        <v>114217</v>
      </c>
      <c r="K34" s="291">
        <f t="shared" si="7"/>
        <v>93239</v>
      </c>
      <c r="L34" s="306">
        <f t="shared" si="7"/>
        <v>7510194</v>
      </c>
      <c r="M34" s="307"/>
    </row>
    <row r="35" spans="1:13" x14ac:dyDescent="0.3">
      <c r="A35" s="292"/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3"/>
    </row>
    <row r="36" spans="1:13" x14ac:dyDescent="0.3">
      <c r="A36" s="292"/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3"/>
    </row>
    <row r="37" spans="1:13" x14ac:dyDescent="0.3">
      <c r="A37" s="292"/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3"/>
    </row>
    <row r="38" spans="1:13" x14ac:dyDescent="0.3">
      <c r="A38" s="292"/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3"/>
    </row>
    <row r="39" spans="1:13" x14ac:dyDescent="0.3">
      <c r="A39" s="292"/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3"/>
    </row>
    <row r="40" spans="1:13" x14ac:dyDescent="0.3">
      <c r="A40" s="292"/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3"/>
    </row>
    <row r="41" spans="1:13" x14ac:dyDescent="0.3">
      <c r="A41" s="292"/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3"/>
    </row>
    <row r="42" spans="1:13" x14ac:dyDescent="0.3">
      <c r="A42" s="292"/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3"/>
    </row>
    <row r="43" spans="1:13" x14ac:dyDescent="0.3">
      <c r="A43" s="292"/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3"/>
    </row>
    <row r="44" spans="1:13" x14ac:dyDescent="0.3">
      <c r="A44" s="292"/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3"/>
    </row>
    <row r="45" spans="1:13" x14ac:dyDescent="0.3">
      <c r="A45" s="292"/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3"/>
    </row>
    <row r="46" spans="1:13" x14ac:dyDescent="0.3">
      <c r="A46" s="292"/>
      <c r="B46" s="292"/>
      <c r="C46" s="292"/>
      <c r="D46" s="292"/>
      <c r="E46" s="292"/>
      <c r="F46" s="292"/>
      <c r="G46" s="292"/>
      <c r="H46" s="292"/>
      <c r="I46" s="292"/>
      <c r="J46" s="292"/>
      <c r="K46" s="292"/>
      <c r="L46" s="293"/>
    </row>
    <row r="47" spans="1:13" x14ac:dyDescent="0.3">
      <c r="A47" s="292"/>
      <c r="B47" s="292"/>
      <c r="C47" s="292"/>
      <c r="D47" s="292"/>
      <c r="E47" s="292"/>
      <c r="F47" s="292"/>
      <c r="G47" s="292"/>
      <c r="H47" s="292"/>
      <c r="I47" s="292"/>
      <c r="J47" s="292"/>
      <c r="K47" s="292"/>
      <c r="L47" s="293"/>
    </row>
    <row r="48" spans="1:13" x14ac:dyDescent="0.3">
      <c r="A48" s="292"/>
      <c r="B48" s="292"/>
      <c r="C48" s="292"/>
      <c r="D48" s="292"/>
      <c r="E48" s="292"/>
      <c r="F48" s="292"/>
      <c r="G48" s="292"/>
      <c r="H48" s="292"/>
      <c r="I48" s="292"/>
      <c r="J48" s="292"/>
      <c r="K48" s="292"/>
      <c r="L48" s="293"/>
    </row>
    <row r="49" spans="1:12" x14ac:dyDescent="0.3">
      <c r="A49" s="292"/>
      <c r="B49" s="292"/>
      <c r="C49" s="292"/>
      <c r="D49" s="292"/>
      <c r="E49" s="292"/>
      <c r="F49" s="292"/>
      <c r="G49" s="292"/>
      <c r="H49" s="292"/>
      <c r="I49" s="292"/>
      <c r="J49" s="292"/>
      <c r="K49" s="292"/>
      <c r="L49" s="293"/>
    </row>
    <row r="50" spans="1:12" x14ac:dyDescent="0.3">
      <c r="A50" s="292"/>
      <c r="B50" s="292"/>
      <c r="C50" s="292"/>
      <c r="D50" s="292"/>
      <c r="E50" s="292"/>
      <c r="F50" s="292"/>
      <c r="G50" s="292"/>
      <c r="H50" s="292"/>
      <c r="I50" s="292"/>
      <c r="J50" s="292"/>
      <c r="K50" s="292"/>
      <c r="L50" s="293"/>
    </row>
    <row r="51" spans="1:12" x14ac:dyDescent="0.3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3"/>
    </row>
    <row r="52" spans="1:12" x14ac:dyDescent="0.3">
      <c r="A52" s="292"/>
      <c r="B52" s="292"/>
      <c r="C52" s="292"/>
      <c r="D52" s="292"/>
      <c r="E52" s="292"/>
      <c r="F52" s="292"/>
      <c r="G52" s="292"/>
      <c r="H52" s="292"/>
      <c r="I52" s="292"/>
      <c r="J52" s="292"/>
      <c r="K52" s="292"/>
      <c r="L52" s="293"/>
    </row>
    <row r="53" spans="1:12" x14ac:dyDescent="0.3">
      <c r="A53" s="292"/>
      <c r="B53" s="292"/>
      <c r="C53" s="292"/>
      <c r="D53" s="292"/>
      <c r="E53" s="292"/>
      <c r="F53" s="292"/>
      <c r="G53" s="292"/>
      <c r="H53" s="292"/>
      <c r="I53" s="292"/>
      <c r="J53" s="292"/>
      <c r="K53" s="292"/>
      <c r="L53" s="293"/>
    </row>
    <row r="54" spans="1:12" x14ac:dyDescent="0.3">
      <c r="A54" s="292"/>
      <c r="B54" s="292"/>
      <c r="C54" s="292"/>
      <c r="D54" s="292"/>
      <c r="E54" s="292"/>
      <c r="F54" s="292"/>
      <c r="G54" s="292"/>
      <c r="H54" s="292"/>
      <c r="I54" s="292"/>
      <c r="J54" s="292"/>
      <c r="K54" s="292"/>
      <c r="L54" s="293"/>
    </row>
    <row r="55" spans="1:12" x14ac:dyDescent="0.3">
      <c r="A55" s="292"/>
      <c r="B55" s="292"/>
      <c r="C55" s="292"/>
      <c r="D55" s="292"/>
      <c r="E55" s="292"/>
      <c r="F55" s="292"/>
      <c r="G55" s="292"/>
      <c r="H55" s="292"/>
      <c r="I55" s="292"/>
      <c r="J55" s="292"/>
      <c r="K55" s="292"/>
      <c r="L55" s="293"/>
    </row>
    <row r="56" spans="1:12" x14ac:dyDescent="0.3">
      <c r="A56" s="292"/>
      <c r="B56" s="292"/>
      <c r="C56" s="292"/>
      <c r="D56" s="292"/>
      <c r="E56" s="292"/>
      <c r="F56" s="292"/>
      <c r="G56" s="292"/>
      <c r="H56" s="292"/>
      <c r="I56" s="292"/>
      <c r="J56" s="292"/>
      <c r="K56" s="292"/>
      <c r="L56" s="293"/>
    </row>
    <row r="57" spans="1:12" x14ac:dyDescent="0.3">
      <c r="A57" s="292"/>
      <c r="B57" s="292"/>
      <c r="C57" s="292"/>
      <c r="D57" s="292"/>
      <c r="E57" s="292"/>
      <c r="F57" s="292"/>
      <c r="G57" s="292"/>
      <c r="H57" s="292"/>
      <c r="I57" s="292"/>
      <c r="J57" s="292"/>
      <c r="K57" s="292"/>
      <c r="L57" s="293"/>
    </row>
    <row r="58" spans="1:12" x14ac:dyDescent="0.3">
      <c r="A58" s="292"/>
      <c r="B58" s="292"/>
      <c r="C58" s="292"/>
      <c r="D58" s="292"/>
      <c r="E58" s="292"/>
      <c r="F58" s="292"/>
      <c r="G58" s="292"/>
      <c r="H58" s="292"/>
      <c r="I58" s="292"/>
      <c r="J58" s="292"/>
      <c r="K58" s="292"/>
      <c r="L58" s="293"/>
    </row>
    <row r="59" spans="1:12" x14ac:dyDescent="0.3">
      <c r="A59" s="292"/>
      <c r="B59" s="292"/>
      <c r="C59" s="292"/>
      <c r="D59" s="292"/>
      <c r="E59" s="292"/>
      <c r="F59" s="292"/>
      <c r="G59" s="292"/>
      <c r="H59" s="292"/>
      <c r="I59" s="292"/>
      <c r="J59" s="292"/>
      <c r="K59" s="292"/>
      <c r="L59" s="293"/>
    </row>
    <row r="60" spans="1:12" x14ac:dyDescent="0.3">
      <c r="A60" s="292"/>
      <c r="B60" s="292"/>
      <c r="C60" s="292"/>
      <c r="D60" s="292"/>
      <c r="E60" s="292"/>
      <c r="F60" s="292"/>
      <c r="G60" s="292"/>
      <c r="H60" s="292"/>
      <c r="I60" s="292"/>
      <c r="J60" s="292"/>
      <c r="K60" s="292"/>
      <c r="L60" s="293"/>
    </row>
    <row r="61" spans="1:12" x14ac:dyDescent="0.3">
      <c r="A61" s="292"/>
      <c r="B61" s="292"/>
      <c r="C61" s="292"/>
      <c r="D61" s="292"/>
      <c r="E61" s="292"/>
      <c r="F61" s="292"/>
      <c r="G61" s="292"/>
      <c r="H61" s="292"/>
      <c r="I61" s="292"/>
      <c r="J61" s="292"/>
      <c r="K61" s="292"/>
      <c r="L61" s="293"/>
    </row>
    <row r="62" spans="1:12" x14ac:dyDescent="0.3">
      <c r="A62" s="292"/>
      <c r="B62" s="292"/>
      <c r="C62" s="292"/>
      <c r="D62" s="292"/>
      <c r="E62" s="292"/>
      <c r="F62" s="292"/>
      <c r="G62" s="292"/>
      <c r="H62" s="292"/>
      <c r="I62" s="292"/>
      <c r="J62" s="292"/>
      <c r="K62" s="292"/>
      <c r="L62" s="293"/>
    </row>
    <row r="63" spans="1:12" x14ac:dyDescent="0.3">
      <c r="A63" s="292"/>
      <c r="B63" s="292"/>
      <c r="C63" s="292"/>
      <c r="D63" s="292"/>
      <c r="E63" s="292"/>
      <c r="F63" s="292"/>
      <c r="G63" s="292"/>
      <c r="H63" s="292"/>
      <c r="I63" s="292"/>
      <c r="J63" s="292"/>
      <c r="K63" s="292"/>
      <c r="L63" s="293"/>
    </row>
    <row r="64" spans="1:12" x14ac:dyDescent="0.3">
      <c r="A64" s="292"/>
      <c r="B64" s="292"/>
      <c r="C64" s="292"/>
      <c r="D64" s="292"/>
      <c r="E64" s="292"/>
      <c r="F64" s="292"/>
      <c r="G64" s="292"/>
      <c r="H64" s="292"/>
      <c r="I64" s="292"/>
      <c r="J64" s="292"/>
      <c r="K64" s="292"/>
      <c r="L64" s="293"/>
    </row>
    <row r="65" spans="1:12" x14ac:dyDescent="0.3">
      <c r="A65" s="292"/>
      <c r="B65" s="292"/>
      <c r="C65" s="292"/>
      <c r="D65" s="292"/>
      <c r="E65" s="292"/>
      <c r="F65" s="292"/>
      <c r="G65" s="292"/>
      <c r="H65" s="292"/>
      <c r="I65" s="292"/>
      <c r="J65" s="292"/>
      <c r="K65" s="292"/>
      <c r="L65" s="293"/>
    </row>
    <row r="66" spans="1:12" x14ac:dyDescent="0.3">
      <c r="A66" s="292"/>
      <c r="B66" s="292"/>
      <c r="C66" s="292"/>
      <c r="D66" s="292"/>
      <c r="E66" s="292"/>
      <c r="F66" s="292"/>
      <c r="G66" s="292"/>
      <c r="H66" s="292"/>
      <c r="I66" s="292"/>
      <c r="J66" s="292"/>
      <c r="K66" s="292"/>
      <c r="L66" s="293"/>
    </row>
    <row r="67" spans="1:12" x14ac:dyDescent="0.3">
      <c r="A67" s="292"/>
      <c r="B67" s="292"/>
      <c r="C67" s="292"/>
      <c r="D67" s="292"/>
      <c r="E67" s="292"/>
      <c r="F67" s="292"/>
      <c r="G67" s="292"/>
      <c r="H67" s="292"/>
      <c r="I67" s="292"/>
      <c r="J67" s="292"/>
      <c r="K67" s="292"/>
      <c r="L67" s="293"/>
    </row>
    <row r="68" spans="1:12" x14ac:dyDescent="0.3">
      <c r="A68" s="292"/>
      <c r="B68" s="292"/>
      <c r="C68" s="292"/>
      <c r="D68" s="292"/>
      <c r="E68" s="292"/>
      <c r="F68" s="292"/>
      <c r="G68" s="292"/>
      <c r="H68" s="292"/>
      <c r="I68" s="292"/>
      <c r="J68" s="292"/>
      <c r="K68" s="292"/>
      <c r="L68" s="293"/>
    </row>
    <row r="69" spans="1:12" x14ac:dyDescent="0.3">
      <c r="A69" s="292"/>
      <c r="B69" s="292"/>
      <c r="C69" s="292"/>
      <c r="D69" s="292"/>
      <c r="E69" s="292"/>
      <c r="F69" s="292"/>
      <c r="G69" s="292"/>
      <c r="H69" s="292"/>
      <c r="I69" s="292"/>
      <c r="J69" s="292"/>
      <c r="K69" s="292"/>
      <c r="L69" s="293"/>
    </row>
    <row r="70" spans="1:12" x14ac:dyDescent="0.3">
      <c r="A70" s="292"/>
      <c r="B70" s="292"/>
      <c r="C70" s="292"/>
      <c r="D70" s="292"/>
      <c r="E70" s="292"/>
      <c r="F70" s="292"/>
      <c r="G70" s="292"/>
      <c r="H70" s="292"/>
      <c r="I70" s="292"/>
      <c r="J70" s="292"/>
      <c r="K70" s="292"/>
      <c r="L70" s="293"/>
    </row>
    <row r="71" spans="1:12" x14ac:dyDescent="0.3">
      <c r="A71" s="292"/>
      <c r="B71" s="292"/>
      <c r="C71" s="292"/>
      <c r="D71" s="292"/>
      <c r="E71" s="292"/>
      <c r="F71" s="292"/>
      <c r="G71" s="292"/>
      <c r="H71" s="292"/>
      <c r="I71" s="292"/>
      <c r="J71" s="292"/>
      <c r="K71" s="292"/>
      <c r="L71" s="293"/>
    </row>
    <row r="72" spans="1:12" x14ac:dyDescent="0.3">
      <c r="A72" s="292"/>
      <c r="B72" s="292"/>
      <c r="C72" s="292"/>
      <c r="D72" s="292"/>
      <c r="E72" s="292"/>
      <c r="F72" s="292"/>
      <c r="G72" s="292"/>
      <c r="H72" s="292"/>
      <c r="I72" s="292"/>
      <c r="J72" s="292"/>
      <c r="K72" s="292"/>
      <c r="L72" s="293"/>
    </row>
    <row r="73" spans="1:12" x14ac:dyDescent="0.3">
      <c r="A73" s="292"/>
      <c r="B73" s="292"/>
      <c r="C73" s="292"/>
      <c r="D73" s="292"/>
      <c r="E73" s="292"/>
      <c r="F73" s="292"/>
      <c r="G73" s="292"/>
      <c r="H73" s="292"/>
      <c r="I73" s="292"/>
      <c r="J73" s="292"/>
      <c r="K73" s="292"/>
      <c r="L73" s="293"/>
    </row>
    <row r="74" spans="1:12" x14ac:dyDescent="0.3">
      <c r="A74" s="292"/>
      <c r="B74" s="292"/>
      <c r="C74" s="292"/>
      <c r="D74" s="292"/>
      <c r="E74" s="292"/>
      <c r="F74" s="292"/>
      <c r="G74" s="292"/>
      <c r="H74" s="292"/>
      <c r="I74" s="292"/>
      <c r="J74" s="292"/>
      <c r="K74" s="292"/>
      <c r="L74" s="293"/>
    </row>
    <row r="75" spans="1:12" x14ac:dyDescent="0.3">
      <c r="A75" s="292"/>
      <c r="B75" s="292"/>
      <c r="C75" s="292"/>
      <c r="D75" s="292"/>
      <c r="E75" s="292"/>
      <c r="F75" s="292"/>
      <c r="G75" s="292"/>
      <c r="H75" s="292"/>
      <c r="I75" s="292"/>
      <c r="J75" s="292"/>
      <c r="K75" s="292"/>
      <c r="L75" s="293"/>
    </row>
    <row r="76" spans="1:12" x14ac:dyDescent="0.3">
      <c r="A76" s="292"/>
      <c r="B76" s="292"/>
      <c r="C76" s="292"/>
      <c r="D76" s="292"/>
      <c r="E76" s="292"/>
      <c r="F76" s="292"/>
      <c r="G76" s="292"/>
      <c r="H76" s="292"/>
      <c r="I76" s="292"/>
      <c r="J76" s="292"/>
      <c r="K76" s="292"/>
      <c r="L76" s="293"/>
    </row>
    <row r="77" spans="1:12" x14ac:dyDescent="0.3">
      <c r="A77" s="292"/>
      <c r="B77" s="292"/>
      <c r="C77" s="292"/>
      <c r="D77" s="292"/>
      <c r="E77" s="292"/>
      <c r="F77" s="292"/>
      <c r="G77" s="292"/>
      <c r="H77" s="292"/>
      <c r="I77" s="292"/>
      <c r="J77" s="292"/>
      <c r="K77" s="292"/>
      <c r="L77" s="293"/>
    </row>
    <row r="78" spans="1:12" x14ac:dyDescent="0.3">
      <c r="A78" s="292"/>
      <c r="B78" s="292"/>
      <c r="C78" s="292"/>
      <c r="D78" s="292"/>
      <c r="E78" s="292"/>
      <c r="F78" s="292"/>
      <c r="G78" s="292"/>
      <c r="H78" s="292"/>
      <c r="I78" s="292"/>
      <c r="J78" s="292"/>
      <c r="K78" s="292"/>
      <c r="L78" s="293"/>
    </row>
    <row r="79" spans="1:12" x14ac:dyDescent="0.3">
      <c r="A79" s="292"/>
      <c r="B79" s="292"/>
      <c r="C79" s="292"/>
      <c r="D79" s="292"/>
      <c r="E79" s="292"/>
      <c r="F79" s="292"/>
      <c r="G79" s="292"/>
      <c r="H79" s="292"/>
      <c r="I79" s="292"/>
      <c r="J79" s="292"/>
      <c r="K79" s="292"/>
      <c r="L79" s="293"/>
    </row>
    <row r="80" spans="1:12" x14ac:dyDescent="0.3">
      <c r="A80" s="292"/>
      <c r="B80" s="292"/>
      <c r="C80" s="292"/>
      <c r="D80" s="292"/>
      <c r="E80" s="292"/>
      <c r="F80" s="292"/>
      <c r="G80" s="292"/>
      <c r="H80" s="292"/>
      <c r="I80" s="292"/>
      <c r="J80" s="292"/>
      <c r="K80" s="292"/>
      <c r="L80" s="293"/>
    </row>
    <row r="81" spans="1:12" x14ac:dyDescent="0.3">
      <c r="A81" s="292"/>
      <c r="B81" s="292"/>
      <c r="C81" s="292"/>
      <c r="D81" s="292"/>
      <c r="E81" s="292"/>
      <c r="F81" s="292"/>
      <c r="G81" s="292"/>
      <c r="H81" s="292"/>
      <c r="I81" s="292"/>
      <c r="J81" s="292"/>
      <c r="K81" s="292"/>
      <c r="L81" s="293"/>
    </row>
    <row r="82" spans="1:12" x14ac:dyDescent="0.3">
      <c r="A82" s="292"/>
      <c r="B82" s="292"/>
      <c r="C82" s="292"/>
      <c r="D82" s="292"/>
      <c r="E82" s="292"/>
      <c r="F82" s="292"/>
      <c r="G82" s="292"/>
      <c r="H82" s="292"/>
      <c r="I82" s="292"/>
      <c r="J82" s="292"/>
      <c r="K82" s="292"/>
      <c r="L82" s="293"/>
    </row>
    <row r="83" spans="1:12" x14ac:dyDescent="0.3">
      <c r="A83" s="292"/>
      <c r="B83" s="292"/>
      <c r="C83" s="292"/>
      <c r="D83" s="292"/>
      <c r="E83" s="292"/>
      <c r="F83" s="292"/>
      <c r="G83" s="292"/>
      <c r="H83" s="292"/>
      <c r="I83" s="292"/>
      <c r="J83" s="292"/>
      <c r="K83" s="292"/>
      <c r="L83" s="293"/>
    </row>
    <row r="84" spans="1:12" x14ac:dyDescent="0.3">
      <c r="A84" s="292"/>
      <c r="B84" s="292"/>
      <c r="C84" s="292"/>
      <c r="D84" s="292"/>
      <c r="E84" s="292"/>
      <c r="F84" s="292"/>
      <c r="G84" s="292"/>
      <c r="H84" s="292"/>
      <c r="I84" s="292"/>
      <c r="J84" s="292"/>
      <c r="K84" s="292"/>
      <c r="L84" s="293"/>
    </row>
    <row r="85" spans="1:12" x14ac:dyDescent="0.3">
      <c r="A85" s="292"/>
      <c r="B85" s="292"/>
      <c r="C85" s="292"/>
      <c r="D85" s="292"/>
      <c r="E85" s="292"/>
      <c r="F85" s="292"/>
      <c r="G85" s="292"/>
      <c r="H85" s="292"/>
      <c r="I85" s="292"/>
      <c r="J85" s="292"/>
      <c r="K85" s="292"/>
      <c r="L85" s="293"/>
    </row>
    <row r="86" spans="1:12" x14ac:dyDescent="0.3">
      <c r="A86" s="292"/>
      <c r="B86" s="292"/>
      <c r="C86" s="292"/>
      <c r="D86" s="292"/>
      <c r="E86" s="292"/>
      <c r="F86" s="292"/>
      <c r="G86" s="292"/>
      <c r="H86" s="292"/>
      <c r="I86" s="292"/>
      <c r="J86" s="292"/>
      <c r="K86" s="292"/>
      <c r="L86" s="293"/>
    </row>
    <row r="87" spans="1:12" x14ac:dyDescent="0.3">
      <c r="A87" s="292"/>
      <c r="B87" s="292"/>
      <c r="C87" s="292"/>
      <c r="D87" s="292"/>
      <c r="E87" s="292"/>
      <c r="F87" s="292"/>
      <c r="G87" s="292"/>
      <c r="H87" s="292"/>
      <c r="I87" s="292"/>
      <c r="J87" s="292"/>
      <c r="K87" s="292"/>
      <c r="L87" s="293"/>
    </row>
    <row r="88" spans="1:12" x14ac:dyDescent="0.3">
      <c r="A88" s="292"/>
      <c r="B88" s="292"/>
      <c r="C88" s="292"/>
      <c r="D88" s="292"/>
      <c r="E88" s="292"/>
      <c r="F88" s="292"/>
      <c r="G88" s="292"/>
      <c r="H88" s="292"/>
      <c r="I88" s="292"/>
      <c r="J88" s="292"/>
      <c r="K88" s="292"/>
      <c r="L88" s="293"/>
    </row>
    <row r="89" spans="1:12" x14ac:dyDescent="0.3">
      <c r="A89" s="292"/>
      <c r="B89" s="292"/>
      <c r="C89" s="292"/>
      <c r="D89" s="292"/>
      <c r="E89" s="292"/>
      <c r="F89" s="292"/>
      <c r="G89" s="292"/>
      <c r="H89" s="292"/>
      <c r="I89" s="292"/>
      <c r="J89" s="292"/>
      <c r="K89" s="292"/>
      <c r="L89" s="293"/>
    </row>
    <row r="90" spans="1:12" x14ac:dyDescent="0.3">
      <c r="A90" s="292"/>
      <c r="B90" s="292"/>
      <c r="C90" s="292"/>
      <c r="D90" s="292"/>
      <c r="E90" s="292"/>
      <c r="F90" s="292"/>
      <c r="G90" s="292"/>
      <c r="H90" s="292"/>
      <c r="I90" s="292"/>
      <c r="J90" s="292"/>
      <c r="K90" s="292"/>
      <c r="L90" s="293"/>
    </row>
    <row r="91" spans="1:12" x14ac:dyDescent="0.3">
      <c r="A91" s="292"/>
      <c r="B91" s="292"/>
      <c r="C91" s="292"/>
      <c r="D91" s="292"/>
      <c r="E91" s="292"/>
      <c r="F91" s="292"/>
      <c r="G91" s="292"/>
      <c r="H91" s="292"/>
      <c r="I91" s="292"/>
      <c r="J91" s="292"/>
      <c r="K91" s="292"/>
      <c r="L91" s="293"/>
    </row>
    <row r="92" spans="1:12" x14ac:dyDescent="0.3">
      <c r="A92" s="292"/>
      <c r="B92" s="292"/>
      <c r="C92" s="292"/>
      <c r="D92" s="292"/>
      <c r="E92" s="292"/>
      <c r="F92" s="292"/>
      <c r="G92" s="292"/>
      <c r="H92" s="292"/>
      <c r="I92" s="292"/>
      <c r="J92" s="292"/>
      <c r="K92" s="292"/>
      <c r="L92" s="293"/>
    </row>
    <row r="93" spans="1:12" x14ac:dyDescent="0.3">
      <c r="A93" s="292"/>
      <c r="B93" s="292"/>
      <c r="C93" s="292"/>
      <c r="D93" s="292"/>
      <c r="E93" s="292"/>
      <c r="F93" s="292"/>
      <c r="G93" s="292"/>
      <c r="H93" s="292"/>
      <c r="I93" s="292"/>
      <c r="J93" s="292"/>
      <c r="K93" s="292"/>
      <c r="L93" s="293"/>
    </row>
    <row r="94" spans="1:12" x14ac:dyDescent="0.3">
      <c r="A94" s="292"/>
      <c r="B94" s="292"/>
      <c r="C94" s="292"/>
      <c r="D94" s="292"/>
      <c r="E94" s="292"/>
      <c r="F94" s="292"/>
      <c r="G94" s="292"/>
      <c r="H94" s="292"/>
      <c r="I94" s="292"/>
      <c r="J94" s="292"/>
      <c r="K94" s="292"/>
      <c r="L94" s="293"/>
    </row>
    <row r="95" spans="1:12" x14ac:dyDescent="0.3">
      <c r="A95" s="292"/>
      <c r="B95" s="292"/>
      <c r="C95" s="292"/>
      <c r="D95" s="292"/>
      <c r="E95" s="292"/>
      <c r="F95" s="292"/>
      <c r="G95" s="292"/>
      <c r="H95" s="292"/>
      <c r="I95" s="292"/>
      <c r="J95" s="292"/>
      <c r="K95" s="292"/>
      <c r="L95" s="293"/>
    </row>
    <row r="96" spans="1:12" x14ac:dyDescent="0.3">
      <c r="A96" s="292"/>
      <c r="B96" s="292"/>
      <c r="C96" s="292"/>
      <c r="D96" s="292"/>
      <c r="E96" s="292"/>
      <c r="F96" s="292"/>
      <c r="G96" s="292"/>
      <c r="H96" s="292"/>
      <c r="I96" s="292"/>
      <c r="J96" s="292"/>
      <c r="K96" s="292"/>
      <c r="L96" s="293"/>
    </row>
    <row r="97" spans="1:12" x14ac:dyDescent="0.3">
      <c r="A97" s="292"/>
      <c r="B97" s="292"/>
      <c r="C97" s="292"/>
      <c r="D97" s="292"/>
      <c r="E97" s="292"/>
      <c r="F97" s="292"/>
      <c r="G97" s="292"/>
      <c r="H97" s="292"/>
      <c r="I97" s="292"/>
      <c r="J97" s="292"/>
      <c r="K97" s="292"/>
      <c r="L97" s="293"/>
    </row>
    <row r="98" spans="1:12" x14ac:dyDescent="0.3">
      <c r="A98" s="292"/>
      <c r="B98" s="292"/>
      <c r="C98" s="292"/>
      <c r="D98" s="292"/>
      <c r="E98" s="292"/>
      <c r="F98" s="292"/>
      <c r="G98" s="292"/>
      <c r="H98" s="292"/>
      <c r="I98" s="292"/>
      <c r="J98" s="292"/>
      <c r="K98" s="292"/>
      <c r="L98" s="293"/>
    </row>
    <row r="99" spans="1:12" x14ac:dyDescent="0.3">
      <c r="A99" s="292"/>
      <c r="B99" s="292"/>
      <c r="C99" s="292"/>
      <c r="D99" s="292"/>
      <c r="E99" s="292"/>
      <c r="F99" s="292"/>
      <c r="G99" s="292"/>
      <c r="H99" s="292"/>
      <c r="I99" s="292"/>
      <c r="J99" s="292"/>
      <c r="K99" s="292"/>
      <c r="L99" s="293"/>
    </row>
    <row r="100" spans="1:12" x14ac:dyDescent="0.3">
      <c r="A100" s="292"/>
      <c r="B100" s="292"/>
      <c r="C100" s="292"/>
      <c r="D100" s="292"/>
      <c r="E100" s="292"/>
      <c r="F100" s="292"/>
      <c r="G100" s="292"/>
      <c r="H100" s="292"/>
      <c r="I100" s="292"/>
      <c r="J100" s="292"/>
      <c r="K100" s="292"/>
      <c r="L100" s="293"/>
    </row>
    <row r="101" spans="1:12" x14ac:dyDescent="0.3">
      <c r="A101" s="292"/>
      <c r="B101" s="292"/>
      <c r="C101" s="292"/>
      <c r="D101" s="292"/>
      <c r="E101" s="292"/>
      <c r="F101" s="292"/>
      <c r="G101" s="292"/>
      <c r="H101" s="292"/>
      <c r="I101" s="292"/>
      <c r="J101" s="292"/>
      <c r="K101" s="292"/>
      <c r="L101" s="293"/>
    </row>
    <row r="102" spans="1:12" x14ac:dyDescent="0.3">
      <c r="A102" s="292"/>
      <c r="B102" s="292"/>
      <c r="C102" s="292"/>
      <c r="D102" s="292"/>
      <c r="E102" s="292"/>
      <c r="F102" s="292"/>
      <c r="G102" s="292"/>
      <c r="H102" s="292"/>
      <c r="I102" s="292"/>
      <c r="J102" s="292"/>
      <c r="K102" s="292"/>
      <c r="L102" s="293"/>
    </row>
    <row r="103" spans="1:12" x14ac:dyDescent="0.3">
      <c r="A103" s="292"/>
      <c r="B103" s="292"/>
      <c r="C103" s="292"/>
      <c r="D103" s="292"/>
      <c r="E103" s="292"/>
      <c r="F103" s="292"/>
      <c r="G103" s="292"/>
      <c r="H103" s="292"/>
      <c r="I103" s="292"/>
      <c r="J103" s="292"/>
      <c r="K103" s="292"/>
      <c r="L103" s="293"/>
    </row>
    <row r="104" spans="1:12" x14ac:dyDescent="0.3">
      <c r="A104" s="292"/>
      <c r="B104" s="292"/>
      <c r="C104" s="292"/>
      <c r="D104" s="292"/>
      <c r="E104" s="292"/>
      <c r="F104" s="292"/>
      <c r="G104" s="292"/>
      <c r="H104" s="292"/>
      <c r="I104" s="292"/>
      <c r="J104" s="292"/>
      <c r="K104" s="292"/>
      <c r="L104" s="293"/>
    </row>
    <row r="105" spans="1:12" x14ac:dyDescent="0.3">
      <c r="A105" s="292"/>
      <c r="B105" s="292"/>
      <c r="C105" s="292"/>
      <c r="D105" s="292"/>
      <c r="E105" s="292"/>
      <c r="F105" s="292"/>
      <c r="G105" s="292"/>
      <c r="H105" s="292"/>
      <c r="I105" s="292"/>
      <c r="J105" s="292"/>
      <c r="K105" s="292"/>
      <c r="L105" s="293"/>
    </row>
    <row r="106" spans="1:12" x14ac:dyDescent="0.3">
      <c r="A106" s="292"/>
      <c r="B106" s="292"/>
      <c r="C106" s="292"/>
      <c r="D106" s="292"/>
      <c r="E106" s="292"/>
      <c r="F106" s="292"/>
      <c r="G106" s="292"/>
      <c r="H106" s="292"/>
      <c r="I106" s="292"/>
      <c r="J106" s="292"/>
      <c r="K106" s="292"/>
      <c r="L106" s="293"/>
    </row>
    <row r="107" spans="1:12" x14ac:dyDescent="0.3">
      <c r="A107" s="292"/>
      <c r="B107" s="292"/>
      <c r="C107" s="292"/>
      <c r="D107" s="292"/>
      <c r="E107" s="292"/>
      <c r="F107" s="292"/>
      <c r="G107" s="292"/>
      <c r="H107" s="292"/>
      <c r="I107" s="292"/>
      <c r="J107" s="292"/>
      <c r="K107" s="292"/>
      <c r="L107" s="293"/>
    </row>
    <row r="108" spans="1:12" x14ac:dyDescent="0.3">
      <c r="A108" s="292"/>
      <c r="B108" s="292"/>
      <c r="C108" s="292"/>
      <c r="D108" s="292"/>
      <c r="E108" s="292"/>
      <c r="F108" s="292"/>
      <c r="G108" s="292"/>
      <c r="H108" s="292"/>
      <c r="I108" s="292"/>
      <c r="J108" s="292"/>
      <c r="K108" s="292"/>
      <c r="L108" s="293"/>
    </row>
    <row r="109" spans="1:12" x14ac:dyDescent="0.3">
      <c r="A109" s="292"/>
      <c r="B109" s="292"/>
      <c r="C109" s="292"/>
      <c r="D109" s="292"/>
      <c r="E109" s="292"/>
      <c r="F109" s="292"/>
      <c r="G109" s="292"/>
      <c r="H109" s="292"/>
      <c r="I109" s="292"/>
      <c r="J109" s="292"/>
      <c r="K109" s="292"/>
      <c r="L109" s="293"/>
    </row>
    <row r="110" spans="1:12" x14ac:dyDescent="0.3">
      <c r="A110" s="292"/>
      <c r="B110" s="292"/>
      <c r="C110" s="292"/>
      <c r="D110" s="292"/>
      <c r="E110" s="292"/>
      <c r="F110" s="292"/>
      <c r="G110" s="292"/>
      <c r="H110" s="292"/>
      <c r="I110" s="292"/>
      <c r="J110" s="292"/>
      <c r="K110" s="292"/>
      <c r="L110" s="293"/>
    </row>
    <row r="111" spans="1:12" x14ac:dyDescent="0.3">
      <c r="A111" s="292"/>
      <c r="B111" s="292"/>
      <c r="C111" s="292"/>
      <c r="D111" s="292"/>
      <c r="E111" s="292"/>
      <c r="F111" s="292"/>
      <c r="G111" s="292"/>
      <c r="H111" s="292"/>
      <c r="I111" s="292"/>
      <c r="J111" s="292"/>
      <c r="K111" s="292"/>
      <c r="L111" s="293"/>
    </row>
    <row r="112" spans="1:12" x14ac:dyDescent="0.3">
      <c r="A112" s="292"/>
      <c r="B112" s="292"/>
      <c r="C112" s="292"/>
      <c r="D112" s="292"/>
      <c r="E112" s="292"/>
      <c r="F112" s="292"/>
      <c r="G112" s="292"/>
      <c r="H112" s="292"/>
      <c r="I112" s="292"/>
      <c r="J112" s="292"/>
      <c r="K112" s="292"/>
      <c r="L112" s="293"/>
    </row>
    <row r="113" spans="1:12" x14ac:dyDescent="0.3">
      <c r="A113" s="292"/>
      <c r="B113" s="292"/>
      <c r="C113" s="292"/>
      <c r="D113" s="292"/>
      <c r="E113" s="292"/>
      <c r="F113" s="292"/>
      <c r="G113" s="292"/>
      <c r="H113" s="292"/>
      <c r="I113" s="292"/>
      <c r="J113" s="292"/>
      <c r="K113" s="292"/>
      <c r="L113" s="293"/>
    </row>
    <row r="114" spans="1:12" x14ac:dyDescent="0.3">
      <c r="A114" s="292"/>
      <c r="B114" s="292"/>
      <c r="C114" s="292"/>
      <c r="D114" s="292"/>
      <c r="E114" s="292"/>
      <c r="F114" s="292"/>
      <c r="G114" s="292"/>
      <c r="H114" s="292"/>
      <c r="I114" s="292"/>
      <c r="J114" s="292"/>
      <c r="K114" s="292"/>
      <c r="L114" s="293"/>
    </row>
    <row r="115" spans="1:12" x14ac:dyDescent="0.3">
      <c r="A115" s="292"/>
      <c r="B115" s="292"/>
      <c r="C115" s="292"/>
      <c r="D115" s="292"/>
      <c r="E115" s="292"/>
      <c r="F115" s="292"/>
      <c r="G115" s="292"/>
      <c r="H115" s="292"/>
      <c r="I115" s="292"/>
      <c r="J115" s="292"/>
      <c r="K115" s="292"/>
      <c r="L115" s="293"/>
    </row>
    <row r="116" spans="1:12" x14ac:dyDescent="0.3">
      <c r="A116" s="292"/>
      <c r="B116" s="292"/>
      <c r="C116" s="292"/>
      <c r="D116" s="292"/>
      <c r="E116" s="292"/>
      <c r="F116" s="292"/>
      <c r="G116" s="292"/>
      <c r="H116" s="292"/>
      <c r="I116" s="292"/>
      <c r="J116" s="292"/>
      <c r="K116" s="292"/>
      <c r="L116" s="293"/>
    </row>
    <row r="117" spans="1:12" x14ac:dyDescent="0.3">
      <c r="A117" s="292"/>
      <c r="B117" s="292"/>
      <c r="C117" s="292"/>
      <c r="D117" s="292"/>
      <c r="E117" s="292"/>
      <c r="F117" s="292"/>
      <c r="G117" s="292"/>
      <c r="H117" s="292"/>
      <c r="I117" s="292"/>
      <c r="J117" s="292"/>
      <c r="K117" s="292"/>
      <c r="L117" s="293"/>
    </row>
    <row r="118" spans="1:12" x14ac:dyDescent="0.3">
      <c r="A118" s="292"/>
      <c r="B118" s="292"/>
      <c r="C118" s="292"/>
      <c r="D118" s="292"/>
      <c r="E118" s="292"/>
      <c r="F118" s="292"/>
      <c r="G118" s="292"/>
      <c r="H118" s="292"/>
      <c r="I118" s="292"/>
      <c r="J118" s="292"/>
      <c r="K118" s="292"/>
      <c r="L118" s="293"/>
    </row>
    <row r="119" spans="1:12" x14ac:dyDescent="0.3">
      <c r="A119" s="292"/>
      <c r="B119" s="292"/>
      <c r="C119" s="292"/>
      <c r="D119" s="292"/>
      <c r="E119" s="292"/>
      <c r="F119" s="292"/>
      <c r="G119" s="292"/>
      <c r="H119" s="292"/>
      <c r="I119" s="292"/>
      <c r="J119" s="292"/>
      <c r="K119" s="292"/>
      <c r="L119" s="293"/>
    </row>
    <row r="120" spans="1:12" x14ac:dyDescent="0.3">
      <c r="A120" s="292"/>
      <c r="B120" s="292"/>
      <c r="C120" s="292"/>
      <c r="D120" s="292"/>
      <c r="E120" s="292"/>
      <c r="F120" s="292"/>
      <c r="G120" s="292"/>
      <c r="H120" s="292"/>
      <c r="I120" s="292"/>
      <c r="J120" s="292"/>
      <c r="K120" s="292"/>
      <c r="L120" s="293"/>
    </row>
    <row r="121" spans="1:12" x14ac:dyDescent="0.3">
      <c r="A121" s="292"/>
      <c r="B121" s="292"/>
      <c r="C121" s="292"/>
      <c r="D121" s="292"/>
      <c r="E121" s="292"/>
      <c r="F121" s="292"/>
      <c r="G121" s="292"/>
      <c r="H121" s="292"/>
      <c r="I121" s="292"/>
      <c r="J121" s="292"/>
      <c r="K121" s="292"/>
      <c r="L121" s="293"/>
    </row>
    <row r="122" spans="1:12" x14ac:dyDescent="0.3">
      <c r="A122" s="292"/>
      <c r="B122" s="292"/>
      <c r="C122" s="292"/>
      <c r="D122" s="292"/>
      <c r="E122" s="292"/>
      <c r="F122" s="292"/>
      <c r="G122" s="292"/>
      <c r="H122" s="292"/>
      <c r="I122" s="292"/>
      <c r="J122" s="292"/>
      <c r="K122" s="292"/>
      <c r="L122" s="293"/>
    </row>
    <row r="123" spans="1:12" x14ac:dyDescent="0.3">
      <c r="A123" s="292"/>
      <c r="B123" s="292"/>
      <c r="C123" s="292"/>
      <c r="D123" s="292"/>
      <c r="E123" s="292"/>
      <c r="F123" s="292"/>
      <c r="G123" s="292"/>
      <c r="H123" s="292"/>
      <c r="I123" s="292"/>
      <c r="J123" s="292"/>
      <c r="K123" s="292"/>
      <c r="L123" s="293"/>
    </row>
    <row r="124" spans="1:12" x14ac:dyDescent="0.3">
      <c r="A124" s="292"/>
      <c r="B124" s="292"/>
      <c r="C124" s="292"/>
      <c r="D124" s="292"/>
      <c r="E124" s="292"/>
      <c r="F124" s="292"/>
      <c r="G124" s="292"/>
      <c r="H124" s="292"/>
      <c r="I124" s="292"/>
      <c r="J124" s="292"/>
      <c r="K124" s="292"/>
      <c r="L124" s="293"/>
    </row>
    <row r="125" spans="1:12" x14ac:dyDescent="0.3">
      <c r="A125" s="292"/>
      <c r="B125" s="292"/>
      <c r="C125" s="292"/>
      <c r="D125" s="292"/>
      <c r="E125" s="292"/>
      <c r="F125" s="292"/>
      <c r="G125" s="292"/>
      <c r="H125" s="292"/>
      <c r="I125" s="292"/>
      <c r="J125" s="292"/>
      <c r="K125" s="292"/>
      <c r="L125" s="293"/>
    </row>
    <row r="126" spans="1:12" x14ac:dyDescent="0.3">
      <c r="A126" s="292"/>
      <c r="B126" s="292"/>
      <c r="C126" s="292"/>
      <c r="D126" s="292"/>
      <c r="E126" s="292"/>
      <c r="F126" s="292"/>
      <c r="G126" s="292"/>
      <c r="H126" s="292"/>
      <c r="I126" s="292"/>
      <c r="J126" s="292"/>
      <c r="K126" s="292"/>
      <c r="L126" s="293"/>
    </row>
    <row r="127" spans="1:12" x14ac:dyDescent="0.3">
      <c r="A127" s="292"/>
      <c r="B127" s="292"/>
      <c r="C127" s="292"/>
      <c r="D127" s="292"/>
      <c r="E127" s="292"/>
      <c r="F127" s="292"/>
      <c r="G127" s="292"/>
      <c r="H127" s="292"/>
      <c r="I127" s="292"/>
      <c r="J127" s="292"/>
      <c r="K127" s="292"/>
      <c r="L127" s="293"/>
    </row>
    <row r="128" spans="1:12" x14ac:dyDescent="0.3">
      <c r="A128" s="292"/>
      <c r="B128" s="292"/>
      <c r="C128" s="292"/>
      <c r="D128" s="292"/>
      <c r="E128" s="292"/>
      <c r="F128" s="292"/>
      <c r="G128" s="292"/>
      <c r="H128" s="292"/>
      <c r="I128" s="292"/>
      <c r="J128" s="292"/>
      <c r="K128" s="292"/>
      <c r="L128" s="293"/>
    </row>
    <row r="129" spans="1:12" x14ac:dyDescent="0.3">
      <c r="A129" s="292"/>
      <c r="B129" s="292"/>
      <c r="C129" s="292"/>
      <c r="D129" s="292"/>
      <c r="E129" s="292"/>
      <c r="F129" s="292"/>
      <c r="G129" s="292"/>
      <c r="H129" s="292"/>
      <c r="I129" s="292"/>
      <c r="J129" s="292"/>
      <c r="K129" s="292"/>
      <c r="L129" s="293"/>
    </row>
    <row r="130" spans="1:12" x14ac:dyDescent="0.3">
      <c r="A130" s="292"/>
      <c r="B130" s="292"/>
      <c r="C130" s="292"/>
      <c r="D130" s="292"/>
      <c r="E130" s="292"/>
      <c r="F130" s="292"/>
      <c r="G130" s="292"/>
      <c r="H130" s="292"/>
      <c r="I130" s="292"/>
      <c r="J130" s="292"/>
      <c r="K130" s="292"/>
      <c r="L130" s="293"/>
    </row>
    <row r="131" spans="1:12" x14ac:dyDescent="0.3">
      <c r="A131" s="292"/>
      <c r="B131" s="292"/>
      <c r="C131" s="292"/>
      <c r="D131" s="292"/>
      <c r="E131" s="292"/>
      <c r="F131" s="292"/>
      <c r="G131" s="292"/>
      <c r="H131" s="292"/>
      <c r="I131" s="292"/>
      <c r="J131" s="292"/>
      <c r="K131" s="292"/>
      <c r="L131" s="293"/>
    </row>
    <row r="132" spans="1:12" x14ac:dyDescent="0.3">
      <c r="A132" s="292"/>
      <c r="B132" s="292"/>
      <c r="C132" s="292"/>
      <c r="D132" s="292"/>
      <c r="E132" s="292"/>
      <c r="F132" s="292"/>
      <c r="G132" s="292"/>
      <c r="H132" s="292"/>
      <c r="I132" s="292"/>
      <c r="J132" s="292"/>
      <c r="K132" s="292"/>
      <c r="L132" s="293"/>
    </row>
    <row r="133" spans="1:12" x14ac:dyDescent="0.3">
      <c r="A133" s="292"/>
      <c r="B133" s="292"/>
      <c r="C133" s="292"/>
      <c r="D133" s="292"/>
      <c r="E133" s="292"/>
      <c r="F133" s="292"/>
      <c r="G133" s="292"/>
      <c r="H133" s="292"/>
      <c r="I133" s="292"/>
      <c r="J133" s="292"/>
      <c r="K133" s="292"/>
      <c r="L133" s="293"/>
    </row>
    <row r="134" spans="1:12" x14ac:dyDescent="0.3">
      <c r="A134" s="292"/>
      <c r="B134" s="292"/>
      <c r="C134" s="292"/>
      <c r="D134" s="292"/>
      <c r="E134" s="292"/>
      <c r="F134" s="292"/>
      <c r="G134" s="292"/>
      <c r="H134" s="292"/>
      <c r="I134" s="292"/>
      <c r="J134" s="292"/>
      <c r="K134" s="292"/>
      <c r="L134" s="293"/>
    </row>
    <row r="135" spans="1:12" x14ac:dyDescent="0.3">
      <c r="A135" s="292"/>
      <c r="B135" s="292"/>
      <c r="C135" s="292"/>
      <c r="D135" s="292"/>
      <c r="E135" s="292"/>
      <c r="F135" s="292"/>
      <c r="G135" s="292"/>
      <c r="H135" s="292"/>
      <c r="I135" s="292"/>
      <c r="J135" s="292"/>
      <c r="K135" s="292"/>
      <c r="L135" s="293"/>
    </row>
    <row r="136" spans="1:12" x14ac:dyDescent="0.3">
      <c r="A136" s="292"/>
      <c r="B136" s="292"/>
      <c r="C136" s="292"/>
      <c r="D136" s="292"/>
      <c r="E136" s="292"/>
      <c r="F136" s="292"/>
      <c r="G136" s="292"/>
      <c r="H136" s="292"/>
      <c r="I136" s="292"/>
      <c r="J136" s="292"/>
      <c r="K136" s="292"/>
      <c r="L136" s="293"/>
    </row>
    <row r="137" spans="1:12" x14ac:dyDescent="0.3">
      <c r="A137" s="292"/>
      <c r="B137" s="292"/>
      <c r="C137" s="292"/>
      <c r="D137" s="292"/>
      <c r="E137" s="292"/>
      <c r="F137" s="292"/>
      <c r="G137" s="292"/>
      <c r="H137" s="292"/>
      <c r="I137" s="292"/>
      <c r="J137" s="292"/>
      <c r="K137" s="292"/>
      <c r="L137" s="293"/>
    </row>
    <row r="138" spans="1:12" x14ac:dyDescent="0.3">
      <c r="A138" s="292"/>
      <c r="B138" s="292"/>
      <c r="C138" s="292"/>
      <c r="D138" s="292"/>
      <c r="E138" s="292"/>
      <c r="F138" s="292"/>
      <c r="G138" s="292"/>
      <c r="H138" s="292"/>
      <c r="I138" s="292"/>
      <c r="J138" s="292"/>
      <c r="K138" s="292"/>
      <c r="L138" s="293"/>
    </row>
    <row r="139" spans="1:12" x14ac:dyDescent="0.3">
      <c r="A139" s="292"/>
      <c r="B139" s="292"/>
      <c r="C139" s="292"/>
      <c r="D139" s="292"/>
      <c r="E139" s="292"/>
      <c r="F139" s="292"/>
      <c r="G139" s="292"/>
      <c r="H139" s="292"/>
      <c r="I139" s="292"/>
      <c r="J139" s="292"/>
      <c r="K139" s="292"/>
      <c r="L139" s="293"/>
    </row>
    <row r="140" spans="1:12" x14ac:dyDescent="0.3">
      <c r="A140" s="292"/>
      <c r="B140" s="292"/>
      <c r="C140" s="292"/>
      <c r="D140" s="292"/>
      <c r="E140" s="292"/>
      <c r="F140" s="292"/>
      <c r="G140" s="292"/>
      <c r="H140" s="292"/>
      <c r="I140" s="292"/>
      <c r="J140" s="292"/>
      <c r="K140" s="292"/>
      <c r="L140" s="293"/>
    </row>
    <row r="141" spans="1:12" x14ac:dyDescent="0.3">
      <c r="A141" s="292"/>
      <c r="B141" s="292"/>
      <c r="C141" s="292"/>
      <c r="D141" s="292"/>
      <c r="E141" s="292"/>
      <c r="F141" s="292"/>
      <c r="G141" s="292"/>
      <c r="H141" s="292"/>
      <c r="I141" s="292"/>
      <c r="J141" s="292"/>
      <c r="K141" s="292"/>
      <c r="L141" s="293"/>
    </row>
    <row r="142" spans="1:12" x14ac:dyDescent="0.3">
      <c r="A142" s="292"/>
      <c r="B142" s="292"/>
      <c r="C142" s="292"/>
    </row>
    <row r="143" spans="1:12" x14ac:dyDescent="0.3">
      <c r="A143" s="292"/>
      <c r="B143" s="292"/>
      <c r="C143" s="292"/>
    </row>
  </sheetData>
  <mergeCells count="2">
    <mergeCell ref="A4:A5"/>
    <mergeCell ref="B4:B6"/>
  </mergeCells>
  <pageMargins left="0.47244094488188981" right="0.23622047244094491" top="0.19685039370078741" bottom="0.39370078740157483" header="0.15748031496062992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2024 observācija</vt:lpstr>
      <vt:lpstr>2024 izejas dati</vt:lpstr>
      <vt:lpstr>2024 izejas dati II</vt:lpstr>
      <vt:lpstr>2024 algas tabula</vt:lpstr>
      <vt:lpstr>2023 observācija</vt:lpstr>
      <vt:lpstr>2023 aprēķins</vt:lpstr>
      <vt:lpstr>'2023 aprēķins'!Print_Area</vt:lpstr>
      <vt:lpstr>'2024 algas tabula'!Print_Area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Āris Krūpens</dc:creator>
  <cp:lastModifiedBy>Sanda Osemļjaka</cp:lastModifiedBy>
  <cp:lastPrinted>2023-08-09T12:06:01Z</cp:lastPrinted>
  <dcterms:created xsi:type="dcterms:W3CDTF">2015-06-05T18:17:20Z</dcterms:created>
  <dcterms:modified xsi:type="dcterms:W3CDTF">2023-08-09T14:47:35Z</dcterms:modified>
</cp:coreProperties>
</file>