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iem-ds.iem.gov.lv\U disks\ipotjomkina\Dokumenti datorā\2022 MONEYVAL\"/>
    </mc:Choice>
  </mc:AlternateContent>
  <bookViews>
    <workbookView xWindow="-120" yWindow="-120" windowWidth="29040" windowHeight="15840" tabRatio="763"/>
  </bookViews>
  <sheets>
    <sheet name="PAPILDU " sheetId="7" r:id="rId1"/>
    <sheet name="BUDŽETA IETVAROS" sheetId="2" r:id="rId2"/>
    <sheet name="PAPILDU APRĒĶ. 2023 skala" sheetId="5" r:id="rId3"/>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9" i="5" l="1"/>
  <c r="H11" i="5"/>
  <c r="G24" i="7" l="1"/>
  <c r="G22" i="7" s="1"/>
  <c r="F24" i="7"/>
  <c r="F22" i="7" s="1"/>
  <c r="E24" i="7"/>
  <c r="D24" i="7"/>
  <c r="E22" i="7"/>
  <c r="D22" i="7"/>
  <c r="G20" i="7"/>
  <c r="F20" i="7"/>
  <c r="E20" i="7"/>
  <c r="D20" i="7"/>
  <c r="G18" i="7"/>
  <c r="F18" i="7"/>
  <c r="E18" i="7"/>
  <c r="E17" i="7" s="1"/>
  <c r="E16" i="7" s="1"/>
  <c r="D18" i="7"/>
  <c r="D17" i="7" s="1"/>
  <c r="F17" i="7" l="1"/>
  <c r="G17" i="7"/>
  <c r="F16" i="7"/>
  <c r="F15" i="7" s="1"/>
  <c r="D16" i="7"/>
  <c r="D10" i="7" s="1"/>
  <c r="D9" i="7" s="1"/>
  <c r="G16" i="7"/>
  <c r="G15" i="7" s="1"/>
  <c r="E10" i="7"/>
  <c r="E9" i="7" s="1"/>
  <c r="E15" i="7"/>
  <c r="D15" i="7"/>
  <c r="E21" i="5"/>
  <c r="F21" i="5"/>
  <c r="F19" i="5"/>
  <c r="F18" i="5"/>
  <c r="E15" i="5"/>
  <c r="E14" i="5"/>
  <c r="E11" i="5"/>
  <c r="E10" i="5"/>
  <c r="E9" i="5"/>
  <c r="E8" i="5"/>
  <c r="I10" i="5"/>
  <c r="E7" i="5"/>
  <c r="R30" i="5"/>
  <c r="R28" i="5"/>
  <c r="P15" i="5"/>
  <c r="O15" i="5"/>
  <c r="N15" i="5"/>
  <c r="P14" i="5"/>
  <c r="O14" i="5"/>
  <c r="R7" i="5" s="1"/>
  <c r="N14" i="5"/>
  <c r="P13" i="5"/>
  <c r="O13" i="5"/>
  <c r="N13" i="5"/>
  <c r="P12" i="5"/>
  <c r="O12" i="5"/>
  <c r="N12" i="5"/>
  <c r="H10" i="5"/>
  <c r="H9" i="5"/>
  <c r="I9" i="5" s="1"/>
  <c r="P8" i="5"/>
  <c r="O8" i="5"/>
  <c r="R8" i="5" s="1"/>
  <c r="N8" i="5"/>
  <c r="I8" i="5"/>
  <c r="H8" i="5"/>
  <c r="P7" i="5"/>
  <c r="O7" i="5"/>
  <c r="N7" i="5"/>
  <c r="I7" i="5"/>
  <c r="H7" i="5"/>
  <c r="P6" i="5"/>
  <c r="O6" i="5"/>
  <c r="R6" i="5" s="1"/>
  <c r="N6" i="5"/>
  <c r="P5" i="5"/>
  <c r="O5" i="5"/>
  <c r="R5" i="5" s="1"/>
  <c r="N5" i="5"/>
  <c r="F10" i="7" l="1"/>
  <c r="F9" i="7" s="1"/>
  <c r="G10" i="7"/>
  <c r="G9" i="7" s="1"/>
  <c r="I11" i="5"/>
  <c r="D25" i="2" l="1"/>
  <c r="D23" i="2" s="1"/>
  <c r="D20" i="2"/>
  <c r="E25" i="2" l="1"/>
  <c r="E23" i="2" s="1"/>
  <c r="F25" i="2"/>
  <c r="F23" i="2" s="1"/>
  <c r="G25" i="2"/>
  <c r="G23" i="2" s="1"/>
  <c r="E18" i="2"/>
  <c r="F18" i="2"/>
  <c r="G18" i="2"/>
  <c r="D18" i="2"/>
  <c r="E20" i="2"/>
  <c r="F20" i="2"/>
  <c r="G20" i="2"/>
  <c r="E32" i="2"/>
  <c r="E28" i="2" s="1"/>
  <c r="E11" i="2" s="1"/>
  <c r="F32" i="2"/>
  <c r="F28" i="2" s="1"/>
  <c r="F11" i="2" s="1"/>
  <c r="G32" i="2"/>
  <c r="G28" i="2" s="1"/>
  <c r="G11" i="2" s="1"/>
  <c r="D32" i="2"/>
  <c r="D28" i="2" s="1"/>
  <c r="D11" i="2" s="1"/>
  <c r="D17" i="2" l="1"/>
  <c r="D16" i="2" s="1"/>
  <c r="D10" i="2" s="1"/>
  <c r="D9" i="2" s="1"/>
  <c r="G17" i="2"/>
  <c r="G16" i="2" s="1"/>
  <c r="F17" i="2"/>
  <c r="F16" i="2" s="1"/>
  <c r="E17" i="2"/>
  <c r="E16" i="2" s="1"/>
  <c r="F15" i="2" l="1"/>
  <c r="F10" i="2"/>
  <c r="F9" i="2" s="1"/>
  <c r="G15" i="2"/>
  <c r="G10" i="2"/>
  <c r="G9" i="2" s="1"/>
  <c r="E15" i="2"/>
  <c r="E10" i="2"/>
  <c r="E9" i="2" s="1"/>
  <c r="D15" i="2"/>
</calcChain>
</file>

<file path=xl/comments1.xml><?xml version="1.0" encoding="utf-8"?>
<comments xmlns="http://schemas.openxmlformats.org/spreadsheetml/2006/main">
  <authors>
    <author>Laila Ruskule</author>
  </authors>
  <commentList>
    <comment ref="D4" authorId="0" shapeId="0">
      <text>
        <r>
          <rPr>
            <b/>
            <sz val="9"/>
            <color indexed="81"/>
            <rFont val="Tahoma"/>
            <family val="2"/>
            <charset val="186"/>
          </rPr>
          <t>Laila Ruskule:</t>
        </r>
        <r>
          <rPr>
            <sz val="9"/>
            <color indexed="81"/>
            <rFont val="Tahoma"/>
            <family val="2"/>
            <charset val="186"/>
          </rPr>
          <t xml:space="preserve">
aprēkins uz 2023 g., bet skalas viduspunkts no 2022.gada skalas., kas nozīmē, ka 2023gadā ir zem viduspunkta</t>
        </r>
      </text>
    </comment>
  </commentList>
</comments>
</file>

<file path=xl/sharedStrings.xml><?xml version="1.0" encoding="utf-8"?>
<sst xmlns="http://schemas.openxmlformats.org/spreadsheetml/2006/main" count="237" uniqueCount="155">
  <si>
    <t>Ekonomikas ministrija</t>
  </si>
  <si>
    <t>Patērētāju tiesību aizsardzības centrs</t>
  </si>
  <si>
    <t>papildu nepieciešamo izdevumu aprēķins</t>
  </si>
  <si>
    <t>EKK</t>
  </si>
  <si>
    <t>Apraksts</t>
  </si>
  <si>
    <t>Aprēķins</t>
  </si>
  <si>
    <t>2023. gadā</t>
  </si>
  <si>
    <t>2024. gadā</t>
  </si>
  <si>
    <t xml:space="preserve">2025. gadā </t>
  </si>
  <si>
    <t>turpmāk katru gadu</t>
  </si>
  <si>
    <t xml:space="preserve">Pamatojums </t>
  </si>
  <si>
    <t>PAVISAM:</t>
  </si>
  <si>
    <t>EKK 1000</t>
  </si>
  <si>
    <t xml:space="preserve">Atlīdzība </t>
  </si>
  <si>
    <t>Pamatojums atalgojuma palielināšanai izriet no FID 2021.gadā sagatavotā dokumenta “Latvijas nacionālā NILLTPF risku novērtējumā identificēto risku mazinošo pasākumu priekšlikumi” 1.5., 3.1., 3.3., 3.5., 4.4., 10.1., 11.1. un 11.2.punktos ietvertajiem riskiem un attiecīgi FID piedāvātajiem risku mazinošiem pasākumiem</t>
  </si>
  <si>
    <t>EKK 2000</t>
  </si>
  <si>
    <t xml:space="preserve">Preces un pakalpojumi </t>
  </si>
  <si>
    <t>EKK 5000</t>
  </si>
  <si>
    <t>Pamatkapitāla veidošana</t>
  </si>
  <si>
    <t>EKK 7000</t>
  </si>
  <si>
    <t>Transferti, starptautiskā sadarbība</t>
  </si>
  <si>
    <t>Atlīdzība</t>
  </si>
  <si>
    <t>EKK 1100</t>
  </si>
  <si>
    <t xml:space="preserve">Atalgojums </t>
  </si>
  <si>
    <t>EKK 1110</t>
  </si>
  <si>
    <t xml:space="preserve">Mēnešalga </t>
  </si>
  <si>
    <t>EKK 1140</t>
  </si>
  <si>
    <t xml:space="preserve">Piemaksas prēmijas un naudas balvas </t>
  </si>
  <si>
    <t>EKK 1200</t>
  </si>
  <si>
    <t>Darba devēja valsts sociālās apdrošināšanas obligātās iemaksas, pabalsti un kompensācijas</t>
  </si>
  <si>
    <t>EKK 1221</t>
  </si>
  <si>
    <t>Darba devēja pabalsti un kompensācijas, no kuriem aprēķina iedzīvotāju ienākuma nodokli un valsts sociālās apdrošināšanas obligātās iemaksas</t>
  </si>
  <si>
    <t>EKK 1227</t>
  </si>
  <si>
    <t>Darba devēja izdevumi veselības, dzīvības un nelaimes gadījumu apdrošināšanai</t>
  </si>
  <si>
    <t>Preces un pakalpojumi</t>
  </si>
  <si>
    <t>Piezīme: EKK kodus pievieno atbilstoši MK 27.12.2005. noteikumiem Nr.1031. Nevajadzīgās rindas dzēš.</t>
  </si>
  <si>
    <t>budžeta ietvaros plānotais finansējums</t>
  </si>
  <si>
    <t>PTAC (Finanšu pakalpojumu uzraudzības) atlīdzības palielinājuma pieprasījums 2023.-2025.</t>
  </si>
  <si>
    <t>Strukt. vien.</t>
  </si>
  <si>
    <t>darbin. skaits</t>
  </si>
  <si>
    <t>Algu grupa</t>
  </si>
  <si>
    <t>Vid</t>
  </si>
  <si>
    <t>Alga</t>
  </si>
  <si>
    <t>mēnesī</t>
  </si>
  <si>
    <t>A</t>
  </si>
  <si>
    <t>B</t>
  </si>
  <si>
    <t>(A*B)</t>
  </si>
  <si>
    <t>VT</t>
  </si>
  <si>
    <t>DV+DVV</t>
  </si>
  <si>
    <t>Daļas vadītājs</t>
  </si>
  <si>
    <t>GJ+VE</t>
  </si>
  <si>
    <t>11 (2GE+4GE+1GJ+4GJ)</t>
  </si>
  <si>
    <t>J</t>
  </si>
  <si>
    <t>3 (1J+2J)</t>
  </si>
  <si>
    <t>Kopā mēnesī</t>
  </si>
  <si>
    <t>Piemaksas u.c. 10%</t>
  </si>
  <si>
    <t>Pavisam KOPĀ</t>
  </si>
  <si>
    <t>PTAC (Finanšu pakalpojumu uzraudzības) darbinieku atlīdzības paaugstināšana</t>
  </si>
  <si>
    <t xml:space="preserve">APRĒĶINS: </t>
  </si>
  <si>
    <t>EKK 2250</t>
  </si>
  <si>
    <t>EKK 2350</t>
  </si>
  <si>
    <t>EKK 2312</t>
  </si>
  <si>
    <t>EKK 2311</t>
  </si>
  <si>
    <t>EKK 2239</t>
  </si>
  <si>
    <t>EKK 2235</t>
  </si>
  <si>
    <t>EKK 1210</t>
  </si>
  <si>
    <t xml:space="preserve">	Izdevumi par saņemtajiem mācību pakalpojumiem</t>
  </si>
  <si>
    <t>Pārējie neklasificētie pakalpojumi</t>
  </si>
  <si>
    <t>EKK 2244</t>
  </si>
  <si>
    <t>Informācijas tehnoloģiju pakalpojumi</t>
  </si>
  <si>
    <t>Inventārs</t>
  </si>
  <si>
    <t>EKK 1147</t>
  </si>
  <si>
    <t>EKK 1148</t>
  </si>
  <si>
    <t xml:space="preserve">	Piemaksa par papildu darbu</t>
  </si>
  <si>
    <t>EKK 1114</t>
  </si>
  <si>
    <t>Valsts civildienesta ierēdņu mēnešalga</t>
  </si>
  <si>
    <t>EKK 1220</t>
  </si>
  <si>
    <t>Darba devēja pabalsti, kompensācijas un citi maksājumi</t>
  </si>
  <si>
    <t>budžeta apakšprogramma 26.01.00 “Iekšējais tirgus un patērētāju tiesību aizsardzība"</t>
  </si>
  <si>
    <t>Prēmijas un naudas balvas</t>
  </si>
  <si>
    <t>Darba devēja valsts sociālās apdrošināšanas obligātās iemaksas</t>
  </si>
  <si>
    <t xml:space="preserve">	Darba devēja valsts sociālās apdrošināšanas obligātās iemaksas</t>
  </si>
  <si>
    <t xml:space="preserve">	Iestāžu uzturēšanas materiāli un preces</t>
  </si>
  <si>
    <t xml:space="preserve">	Biroja preces</t>
  </si>
  <si>
    <t xml:space="preserve">	Nekustamā īpašuma uzturēšana</t>
  </si>
  <si>
    <t>budžeta programma/ apakšprogramma 26.01.00 “Iekšējais tirgus un patērētāju tiesību aizsardzība"</t>
  </si>
  <si>
    <t>Kopā</t>
  </si>
  <si>
    <t>Novērtēšana / atvaļinājuma pabalsts 10%</t>
  </si>
  <si>
    <t>Kopā gadā</t>
  </si>
  <si>
    <t>Kopā mēnešalga, pabalsti un piemaksas</t>
  </si>
  <si>
    <t>Darba devēja VSAOI 23,59%</t>
  </si>
  <si>
    <t>1.tabula</t>
  </si>
  <si>
    <t>2.tabula</t>
  </si>
  <si>
    <t>3.tabula</t>
  </si>
  <si>
    <r>
      <t>2022.gadā atlīdzība 8 PTAC (NILLTPFN) štata vietām ir plānota</t>
    </r>
    <r>
      <rPr>
        <b/>
        <sz val="10"/>
        <color rgb="FFFF0000"/>
        <rFont val="Times New Roman"/>
        <family val="1"/>
        <charset val="186"/>
      </rPr>
      <t xml:space="preserve"> </t>
    </r>
    <r>
      <rPr>
        <b/>
        <sz val="10"/>
        <rFont val="Times New Roman"/>
        <family val="1"/>
        <charset val="186"/>
      </rPr>
      <t>EUR 220 422</t>
    </r>
  </si>
  <si>
    <t>Dep.direktora vietnieks</t>
  </si>
  <si>
    <t>3.9. Pārskatīt PTAC resursus un nodarbināto atlīdzību, lai nodrošinātu, ka tas spēj adekvāti licencēt patērētāju kreditētājus un parādu ārpustiesas atguvējus, pārvaldīt identificētos riskus un uzraudzīt likuma subjektu rīcību attiecībā uz riskiem.</t>
  </si>
  <si>
    <t>KOPĀ:</t>
  </si>
  <si>
    <t>3.9. KOPĀ:</t>
  </si>
  <si>
    <t>3.pielikums
pasākumu plānam noziedzīgi iegūtu līdzekļu legalizācijas, terorisma un proliferācijas finansēšanas novēršanai laikposmam no 2023. līdz 2025. gadam</t>
  </si>
  <si>
    <t xml:space="preserve">skala 2023. </t>
  </si>
  <si>
    <t>min</t>
  </si>
  <si>
    <t>vidusp</t>
  </si>
  <si>
    <t>max</t>
  </si>
  <si>
    <t>9MAG</t>
  </si>
  <si>
    <t>10MAG</t>
  </si>
  <si>
    <t>11MAG</t>
  </si>
  <si>
    <t>12MAG</t>
  </si>
  <si>
    <t>skala 2022</t>
  </si>
  <si>
    <t xml:space="preserve">2022.g. viduspunkts pret 2023.g. vidusp. </t>
  </si>
  <si>
    <t>Pirmā finanšu pakalpojumu uzraudzības daļa</t>
  </si>
  <si>
    <t>I</t>
  </si>
  <si>
    <t>28.3.</t>
  </si>
  <si>
    <t>VII</t>
  </si>
  <si>
    <t>1</t>
  </si>
  <si>
    <t>Galvenais jurists</t>
  </si>
  <si>
    <t>V</t>
  </si>
  <si>
    <t>4</t>
  </si>
  <si>
    <t>Vecākais eksperts</t>
  </si>
  <si>
    <t>Jurists</t>
  </si>
  <si>
    <t>IV</t>
  </si>
  <si>
    <t>2</t>
  </si>
  <si>
    <t>Otrā finanšu pakalpojumu uzraudzības daļa</t>
  </si>
  <si>
    <t>struktūrvienība</t>
  </si>
  <si>
    <t>amats</t>
  </si>
  <si>
    <t>statuss</t>
  </si>
  <si>
    <t>saime</t>
  </si>
  <si>
    <t xml:space="preserve">līmenis </t>
  </si>
  <si>
    <t xml:space="preserve">vienādie amati </t>
  </si>
  <si>
    <t>MAG</t>
  </si>
  <si>
    <t>kopā</t>
  </si>
  <si>
    <t>9 MAG</t>
  </si>
  <si>
    <t>10 MAG</t>
  </si>
  <si>
    <t>11 MAG</t>
  </si>
  <si>
    <t>12 MAG</t>
  </si>
  <si>
    <r>
      <t>VII (</t>
    </r>
    <r>
      <rPr>
        <sz val="11"/>
        <color rgb="FFFF0000"/>
        <rFont val="Times New Roman"/>
        <family val="1"/>
        <charset val="186"/>
      </rPr>
      <t>VI)</t>
    </r>
  </si>
  <si>
    <t>Departamenta direktora vietnieks (padots pirmā un otrā finanšu pakalpojumu uzraudzības daļa)</t>
  </si>
  <si>
    <t>direkt.vietn</t>
  </si>
  <si>
    <t>=R20+R21+R24+R25</t>
  </si>
  <si>
    <t>=R18</t>
  </si>
  <si>
    <t>=R19+R20+R21+R22+R23+R24+R25+R26+R18</t>
  </si>
  <si>
    <t>algas starpības, kas nepieciešama</t>
  </si>
  <si>
    <t xml:space="preserve">No AUS datiem: </t>
  </si>
  <si>
    <t xml:space="preserve">Valsts kancelejas papildus dati </t>
  </si>
  <si>
    <t>Cik ir esošā alga jūlijā</t>
  </si>
  <si>
    <t>Soc.garantijas (polise 426.86*17=7256.62 + Redzes korekc.līdzekļi 200 * 17 = 3400. Kopā 10 657)</t>
  </si>
  <si>
    <t>10% piemaksa par papildu darbu, augstu darba kvalitāti u.c.: EUR 0</t>
  </si>
  <si>
    <t>5% sociālo garantiju izmaksas: EUR 10 657</t>
  </si>
  <si>
    <t>Lai varētu palielināt atlīdzību līdz vidējam līmenim pašreiz esošajām 17 štata vietām (Finanšu pakalpojumu uzraudzības, t.sk. 8 NILLTPFN) (attiecīgi procentuāli palielinoties novērtēšanas prēmijas, atvaļinājuma pabalsta, piemaksu un sociālo garantiju apjomam), gadā ir nepieciešami EUR 582 377:</t>
  </si>
  <si>
    <r>
      <t xml:space="preserve">Atalgojumam </t>
    </r>
    <r>
      <rPr>
        <i/>
        <sz val="10"/>
        <rFont val="Times New Roman"/>
        <family val="1"/>
        <charset val="186"/>
      </rPr>
      <t xml:space="preserve">mēnesī </t>
    </r>
    <r>
      <rPr>
        <sz val="10"/>
        <rFont val="Times New Roman"/>
        <family val="1"/>
        <charset val="186"/>
      </rPr>
      <t>17 štata vietām nepieciešami EUR 35 045</t>
    </r>
  </si>
  <si>
    <t>Atalgojumam gadā 17 štata vietām nepieciešami: EUR 35 045 x 12 mēn. = EUR 420 540</t>
  </si>
  <si>
    <t>10% vid.gada novērtēšanas prēmija un atvaļinājuma pabalsts: EUR 42 054</t>
  </si>
  <si>
    <t>valsts sociālās apdrošināšanas iemaksas: 23,59% x (420 540 EUR + 42 054 EUR) = EUR 109 126</t>
  </si>
  <si>
    <r>
      <t xml:space="preserve">PTAC (Finanšu pakalpojumu uzraudzības) darbinieku atlīdzības paaugstināšanai katru gadu nepieciešami: 
</t>
    </r>
    <r>
      <rPr>
        <sz val="10"/>
        <rFont val="Times New Roman"/>
        <family val="1"/>
        <charset val="186"/>
      </rPr>
      <t xml:space="preserve">EUR 582 377 - EUR 220 422 = </t>
    </r>
    <r>
      <rPr>
        <b/>
        <sz val="10"/>
        <rFont val="Times New Roman"/>
        <family val="1"/>
        <charset val="186"/>
      </rPr>
      <t>EUR 361 955</t>
    </r>
  </si>
  <si>
    <t>PTAC (Finanšu pakalpojumu uzraudzības) darbinieku atlīdzības paaugstināšanai katru gadu nepieciešami:  582 377 euro - 220 422 euro = 361 955 euro 
Datalizēts aprēķins 3.tabulā.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</si>
</sst>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0" x14ac:knownFonts="1">
    <font>
      <sz val="11"/>
      <color theme="1"/>
      <name val="Calibri"/>
      <family val="2"/>
      <charset val="186"/>
      <scheme val="minor"/>
    </font>
    <font>
      <sz val="11"/>
      <color rgb="FF000000"/>
      <name val="Calibri"/>
      <family val="2"/>
      <scheme val="minor"/>
    </font>
    <font>
      <sz val="11"/>
      <color rgb="FF000000"/>
      <name val="Times New Roman"/>
      <family val="1"/>
      <charset val="186"/>
    </font>
    <font>
      <b/>
      <sz val="12"/>
      <color rgb="FF000000"/>
      <name val="Times New Roman"/>
      <family val="1"/>
      <charset val="186"/>
    </font>
    <font>
      <sz val="12"/>
      <color rgb="FF000000"/>
      <name val="Times New Roman"/>
      <family val="1"/>
      <charset val="186"/>
    </font>
    <font>
      <b/>
      <sz val="8"/>
      <color rgb="FF000000"/>
      <name val="Times New Roman"/>
      <family val="1"/>
      <charset val="186"/>
    </font>
    <font>
      <sz val="8"/>
      <color rgb="FF000000"/>
      <name val="Times New Roman"/>
      <family val="1"/>
      <charset val="186"/>
    </font>
    <font>
      <b/>
      <sz val="8"/>
      <color rgb="FFFF0000"/>
      <name val="Times New Roman"/>
      <family val="1"/>
      <charset val="186"/>
    </font>
    <font>
      <b/>
      <sz val="11"/>
      <color rgb="FF000000"/>
      <name val="Times New Roman"/>
      <family val="1"/>
      <charset val="186"/>
    </font>
    <font>
      <sz val="10"/>
      <name val="Times New Roman"/>
      <family val="1"/>
      <charset val="186"/>
    </font>
    <font>
      <b/>
      <sz val="10"/>
      <name val="Times New Roman"/>
      <family val="1"/>
      <charset val="186"/>
    </font>
    <font>
      <sz val="8"/>
      <name val="Calibri"/>
      <family val="2"/>
      <charset val="186"/>
      <scheme val="minor"/>
    </font>
    <font>
      <b/>
      <sz val="8"/>
      <name val="Times New Roman"/>
      <family val="1"/>
      <charset val="186"/>
    </font>
    <font>
      <sz val="8"/>
      <name val="Times New Roman"/>
      <family val="1"/>
      <charset val="186"/>
    </font>
    <font>
      <sz val="11"/>
      <color theme="1"/>
      <name val="Times New Roman"/>
      <family val="1"/>
      <charset val="186"/>
    </font>
    <font>
      <sz val="10"/>
      <color rgb="FF000000"/>
      <name val="Times New Roman"/>
      <family val="1"/>
      <charset val="186"/>
    </font>
    <font>
      <b/>
      <sz val="10"/>
      <color rgb="FFFF0000"/>
      <name val="Times New Roman"/>
      <family val="1"/>
      <charset val="186"/>
    </font>
    <font>
      <b/>
      <sz val="10"/>
      <color rgb="FF366092"/>
      <name val="Times New Roman"/>
      <family val="1"/>
      <charset val="186"/>
    </font>
    <font>
      <sz val="10"/>
      <color rgb="FFFF0000"/>
      <name val="Times New Roman"/>
      <family val="1"/>
      <charset val="186"/>
    </font>
    <font>
      <b/>
      <sz val="11"/>
      <name val="Times New Roman"/>
      <family val="1"/>
      <charset val="186"/>
    </font>
    <font>
      <i/>
      <sz val="10"/>
      <name val="Times New Roman"/>
      <family val="1"/>
      <charset val="186"/>
    </font>
    <font>
      <sz val="11"/>
      <color rgb="FF333333"/>
      <name val="Calibri"/>
      <family val="2"/>
      <charset val="186"/>
      <scheme val="minor"/>
    </font>
    <font>
      <sz val="9"/>
      <color indexed="81"/>
      <name val="Tahoma"/>
      <family val="2"/>
      <charset val="186"/>
    </font>
    <font>
      <b/>
      <sz val="9"/>
      <color indexed="81"/>
      <name val="Tahoma"/>
      <family val="2"/>
      <charset val="186"/>
    </font>
    <font>
      <sz val="11"/>
      <name val="Times New Roman"/>
      <family val="1"/>
      <charset val="186"/>
    </font>
    <font>
      <sz val="8"/>
      <color theme="1"/>
      <name val="Times New Roman"/>
      <family val="1"/>
      <charset val="186"/>
    </font>
    <font>
      <sz val="11"/>
      <color rgb="FFFF0000"/>
      <name val="Times New Roman"/>
      <family val="1"/>
      <charset val="186"/>
    </font>
    <font>
      <i/>
      <sz val="11"/>
      <color theme="1"/>
      <name val="Times New Roman"/>
      <family val="1"/>
      <charset val="186"/>
    </font>
    <font>
      <i/>
      <sz val="11"/>
      <color rgb="FFFF0000"/>
      <name val="Times New Roman"/>
      <family val="1"/>
      <charset val="186"/>
    </font>
    <font>
      <sz val="8"/>
      <color rgb="FFFF0000"/>
      <name val="Times New Roman"/>
      <family val="1"/>
      <charset val="186"/>
    </font>
  </fonts>
  <fills count="22">
    <fill>
      <patternFill patternType="none"/>
    </fill>
    <fill>
      <patternFill patternType="gray125"/>
    </fill>
    <fill>
      <patternFill patternType="solid">
        <fgColor rgb="FFD9E1F2"/>
        <bgColor rgb="FF000000"/>
      </patternFill>
    </fill>
    <fill>
      <patternFill patternType="solid">
        <fgColor rgb="FFE7E6E6"/>
        <bgColor rgb="FF000000"/>
      </patternFill>
    </fill>
    <fill>
      <patternFill patternType="solid">
        <fgColor rgb="FFEBF1DE"/>
        <bgColor rgb="FF000000"/>
      </patternFill>
    </fill>
    <fill>
      <patternFill patternType="solid">
        <fgColor rgb="FFFFFFCC"/>
        <bgColor rgb="FF000000"/>
      </patternFill>
    </fill>
    <fill>
      <patternFill patternType="solid">
        <fgColor rgb="FFFFFFFF"/>
        <bgColor rgb="FF000000"/>
      </patternFill>
    </fill>
    <fill>
      <patternFill patternType="solid">
        <fgColor theme="0"/>
        <bgColor rgb="FF000000"/>
      </patternFill>
    </fill>
    <fill>
      <patternFill patternType="solid">
        <fgColor theme="0" tint="-4.9989318521683403E-2"/>
        <bgColor indexed="64"/>
      </patternFill>
    </fill>
    <fill>
      <patternFill patternType="solid">
        <fgColor theme="2"/>
        <bgColor indexed="64"/>
      </patternFill>
    </fill>
    <fill>
      <patternFill patternType="solid">
        <fgColor theme="0"/>
        <bgColor indexed="64"/>
      </patternFill>
    </fill>
    <fill>
      <patternFill patternType="solid">
        <fgColor rgb="FFFFFFFF"/>
        <bgColor indexed="64"/>
      </patternFill>
    </fill>
    <fill>
      <patternFill patternType="solid">
        <fgColor rgb="FFFFFF00"/>
        <bgColor indexed="64"/>
      </patternFill>
    </fill>
    <fill>
      <patternFill patternType="solid">
        <fgColor rgb="FFFFFF00"/>
        <bgColor rgb="FF000000"/>
      </patternFill>
    </fill>
    <fill>
      <patternFill patternType="solid">
        <fgColor theme="4"/>
        <bgColor rgb="FF000000"/>
      </patternFill>
    </fill>
    <fill>
      <patternFill patternType="solid">
        <fgColor theme="7" tint="0.59999389629810485"/>
        <bgColor rgb="FF000000"/>
      </patternFill>
    </fill>
    <fill>
      <patternFill patternType="solid">
        <fgColor theme="7" tint="0.59999389629810485"/>
        <bgColor indexed="64"/>
      </patternFill>
    </fill>
    <fill>
      <patternFill patternType="solid">
        <fgColor theme="5" tint="0.59999389629810485"/>
        <bgColor rgb="FF000000"/>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9" tint="0.59999389629810485"/>
        <bgColor indexed="64"/>
      </patternFill>
    </fill>
    <fill>
      <patternFill patternType="solid">
        <fgColor rgb="FF0070C0"/>
        <bgColor indexed="64"/>
      </patternFill>
    </fill>
  </fills>
  <borders count="16">
    <border>
      <left/>
      <right/>
      <top/>
      <bottom/>
      <diagonal/>
    </border>
    <border>
      <left style="thin">
        <color rgb="FFA6A6A6"/>
      </left>
      <right style="thin">
        <color rgb="FFA6A6A6"/>
      </right>
      <top style="thin">
        <color rgb="FFA6A6A6"/>
      </top>
      <bottom style="thin">
        <color rgb="FFA6A6A6"/>
      </bottom>
      <diagonal/>
    </border>
    <border>
      <left style="thin">
        <color rgb="FFA6A6A6"/>
      </left>
      <right style="thin">
        <color rgb="FFA6A6A6"/>
      </right>
      <top style="thin">
        <color rgb="FFA6A6A6"/>
      </top>
      <bottom/>
      <diagonal/>
    </border>
    <border>
      <left style="thin">
        <color rgb="FFA6A6A6"/>
      </left>
      <right style="thin">
        <color rgb="FFA6A6A6"/>
      </right>
      <top/>
      <bottom style="thin">
        <color rgb="FFA6A6A6"/>
      </bottom>
      <diagonal/>
    </border>
    <border>
      <left style="thin">
        <color rgb="FFA6A6A6"/>
      </left>
      <right/>
      <top style="thin">
        <color rgb="FFA6A6A6"/>
      </top>
      <bottom/>
      <diagonal/>
    </border>
    <border>
      <left/>
      <right/>
      <top style="thin">
        <color rgb="FFA6A6A6"/>
      </top>
      <bottom/>
      <diagonal/>
    </border>
    <border>
      <left/>
      <right style="thin">
        <color rgb="FFA6A6A6"/>
      </right>
      <top style="thin">
        <color rgb="FFA6A6A6"/>
      </top>
      <bottom/>
      <diagonal/>
    </border>
    <border>
      <left style="thin">
        <color rgb="FFA6A6A6"/>
      </left>
      <right/>
      <top/>
      <bottom/>
      <diagonal/>
    </border>
    <border>
      <left style="thin">
        <color indexed="64"/>
      </left>
      <right style="thin">
        <color indexed="64"/>
      </right>
      <top style="thin">
        <color indexed="64"/>
      </top>
      <bottom style="thin">
        <color indexed="64"/>
      </bottom>
      <diagonal/>
    </border>
    <border>
      <left style="medium">
        <color theme="0" tint="-0.34998626667073579"/>
      </left>
      <right style="medium">
        <color theme="0" tint="-0.34998626667073579"/>
      </right>
      <top style="medium">
        <color theme="0" tint="-0.34998626667073579"/>
      </top>
      <bottom style="medium">
        <color theme="0" tint="-0.34998626667073579"/>
      </bottom>
      <diagonal/>
    </border>
    <border>
      <left style="medium">
        <color theme="0" tint="-0.34998626667073579"/>
      </left>
      <right/>
      <top style="medium">
        <color theme="0" tint="-0.34998626667073579"/>
      </top>
      <bottom style="medium">
        <color theme="0" tint="-0.34998626667073579"/>
      </bottom>
      <diagonal/>
    </border>
    <border>
      <left/>
      <right style="medium">
        <color theme="0" tint="-0.34998626667073579"/>
      </right>
      <top style="medium">
        <color theme="0" tint="-0.34998626667073579"/>
      </top>
      <bottom style="medium">
        <color theme="0" tint="-0.34998626667073579"/>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style="medium">
        <color indexed="64"/>
      </bottom>
      <diagonal/>
    </border>
  </borders>
  <cellStyleXfs count="1">
    <xf numFmtId="0" fontId="0" fillId="0" borderId="0"/>
  </cellStyleXfs>
  <cellXfs count="153">
    <xf numFmtId="0" fontId="0" fillId="0" borderId="0" xfId="0"/>
    <xf numFmtId="0" fontId="1" fillId="0" borderId="0" xfId="0" applyFont="1"/>
    <xf numFmtId="0" fontId="2" fillId="0" borderId="0" xfId="0" applyFont="1"/>
    <xf numFmtId="0" fontId="2" fillId="0" borderId="0" xfId="0" applyFont="1" applyAlignment="1">
      <alignment vertical="center" wrapText="1"/>
    </xf>
    <xf numFmtId="0" fontId="5" fillId="2" borderId="1" xfId="0" applyFont="1" applyFill="1" applyBorder="1" applyAlignment="1">
      <alignment vertical="center" wrapText="1"/>
    </xf>
    <xf numFmtId="0" fontId="5"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5" fillId="2" borderId="1" xfId="0" applyFont="1" applyFill="1" applyBorder="1" applyAlignment="1">
      <alignment horizontal="right" vertical="center"/>
    </xf>
    <xf numFmtId="0" fontId="5" fillId="2" borderId="1" xfId="0" applyFont="1" applyFill="1" applyBorder="1" applyAlignment="1">
      <alignment horizontal="right" vertical="center" wrapText="1"/>
    </xf>
    <xf numFmtId="0" fontId="7" fillId="2" borderId="1" xfId="0" applyFont="1" applyFill="1" applyBorder="1" applyAlignment="1">
      <alignment horizontal="center" vertical="center" wrapText="1"/>
    </xf>
    <xf numFmtId="0" fontId="5" fillId="3" borderId="1" xfId="0" applyFont="1" applyFill="1" applyBorder="1" applyAlignment="1">
      <alignment vertical="center" wrapText="1"/>
    </xf>
    <xf numFmtId="0" fontId="5" fillId="3" borderId="1" xfId="0" applyFont="1" applyFill="1" applyBorder="1" applyAlignment="1">
      <alignment horizontal="center" vertical="center" wrapText="1"/>
    </xf>
    <xf numFmtId="0" fontId="7" fillId="3" borderId="1" xfId="0" applyFont="1" applyFill="1" applyBorder="1" applyAlignment="1">
      <alignment horizontal="right" vertical="center"/>
    </xf>
    <xf numFmtId="0" fontId="8" fillId="0" borderId="0" xfId="0" applyFont="1"/>
    <xf numFmtId="0" fontId="6" fillId="3" borderId="1" xfId="0" applyFont="1" applyFill="1" applyBorder="1" applyAlignment="1">
      <alignment vertical="center"/>
    </xf>
    <xf numFmtId="0" fontId="6" fillId="3" borderId="1" xfId="0" applyFont="1" applyFill="1" applyBorder="1" applyAlignment="1">
      <alignment vertical="center" wrapText="1"/>
    </xf>
    <xf numFmtId="0" fontId="6" fillId="0" borderId="1" xfId="0" applyFont="1" applyBorder="1" applyAlignment="1">
      <alignment horizontal="right" vertical="center" wrapText="1"/>
    </xf>
    <xf numFmtId="0" fontId="6" fillId="0" borderId="1" xfId="0" applyFont="1" applyBorder="1" applyAlignment="1">
      <alignment vertical="center" wrapText="1"/>
    </xf>
    <xf numFmtId="0" fontId="5" fillId="0" borderId="1" xfId="0" applyFont="1" applyBorder="1" applyAlignment="1">
      <alignment horizontal="right" vertical="center"/>
    </xf>
    <xf numFmtId="0" fontId="5" fillId="0" borderId="1" xfId="0" applyFont="1" applyBorder="1" applyAlignment="1">
      <alignment vertical="center" wrapText="1"/>
    </xf>
    <xf numFmtId="0" fontId="7" fillId="0" borderId="1" xfId="0" applyFont="1" applyBorder="1" applyAlignment="1">
      <alignment horizontal="right" vertical="center"/>
    </xf>
    <xf numFmtId="0" fontId="6" fillId="0" borderId="1" xfId="0" applyFont="1" applyBorder="1" applyAlignment="1">
      <alignment horizontal="justify" vertical="center" wrapText="1"/>
    </xf>
    <xf numFmtId="0" fontId="6" fillId="0" borderId="1" xfId="0" applyFont="1" applyBorder="1" applyAlignment="1">
      <alignment horizontal="right" vertical="center"/>
    </xf>
    <xf numFmtId="0" fontId="1" fillId="0" borderId="1" xfId="0" applyFont="1" applyBorder="1"/>
    <xf numFmtId="0" fontId="5" fillId="4" borderId="1" xfId="0" applyFont="1" applyFill="1" applyBorder="1" applyAlignment="1">
      <alignment vertical="center" wrapText="1"/>
    </xf>
    <xf numFmtId="0" fontId="5" fillId="4" borderId="1" xfId="0" applyFont="1" applyFill="1" applyBorder="1" applyAlignment="1">
      <alignment horizontal="center" vertical="center" wrapText="1"/>
    </xf>
    <xf numFmtId="0" fontId="6" fillId="4" borderId="1" xfId="0" applyFont="1" applyFill="1" applyBorder="1" applyAlignment="1">
      <alignment vertical="center" wrapText="1"/>
    </xf>
    <xf numFmtId="0" fontId="5" fillId="4" borderId="1" xfId="0" applyFont="1" applyFill="1" applyBorder="1" applyAlignment="1">
      <alignment horizontal="right" vertical="center"/>
    </xf>
    <xf numFmtId="0" fontId="5" fillId="4" borderId="1" xfId="0" applyFont="1" applyFill="1" applyBorder="1" applyAlignment="1">
      <alignment horizontal="center" vertical="center"/>
    </xf>
    <xf numFmtId="0" fontId="7" fillId="4" borderId="1" xfId="0" applyFont="1" applyFill="1" applyBorder="1" applyAlignment="1">
      <alignment horizontal="center" vertical="center" wrapText="1"/>
    </xf>
    <xf numFmtId="0" fontId="10" fillId="0" borderId="0" xfId="0" applyFont="1"/>
    <xf numFmtId="0" fontId="6" fillId="0" borderId="1" xfId="0" applyFont="1" applyBorder="1" applyAlignment="1">
      <alignment horizontal="left" vertical="center" wrapText="1"/>
    </xf>
    <xf numFmtId="3" fontId="12" fillId="0" borderId="1" xfId="0" applyNumberFormat="1" applyFont="1" applyBorder="1" applyAlignment="1">
      <alignment horizontal="right" vertical="center"/>
    </xf>
    <xf numFmtId="3" fontId="13" fillId="0" borderId="1" xfId="0" applyNumberFormat="1" applyFont="1" applyBorder="1" applyAlignment="1">
      <alignment horizontal="right" vertical="center"/>
    </xf>
    <xf numFmtId="3" fontId="12" fillId="3" borderId="1" xfId="0" applyNumberFormat="1" applyFont="1" applyFill="1" applyBorder="1" applyAlignment="1">
      <alignment horizontal="right" vertical="center"/>
    </xf>
    <xf numFmtId="3" fontId="12" fillId="4" borderId="1" xfId="0" applyNumberFormat="1" applyFont="1" applyFill="1" applyBorder="1" applyAlignment="1">
      <alignment horizontal="center" vertical="center" wrapText="1"/>
    </xf>
    <xf numFmtId="3" fontId="12" fillId="4" borderId="1" xfId="0" applyNumberFormat="1" applyFont="1" applyFill="1" applyBorder="1" applyAlignment="1">
      <alignment horizontal="center" vertical="center"/>
    </xf>
    <xf numFmtId="3" fontId="12" fillId="2" borderId="1" xfId="0" applyNumberFormat="1" applyFont="1" applyFill="1" applyBorder="1" applyAlignment="1">
      <alignment horizontal="center" vertical="center"/>
    </xf>
    <xf numFmtId="0" fontId="2" fillId="0" borderId="7" xfId="0" applyFont="1" applyBorder="1" applyAlignment="1">
      <alignment vertical="center" wrapText="1"/>
    </xf>
    <xf numFmtId="3" fontId="13" fillId="0" borderId="1" xfId="0" applyNumberFormat="1" applyFont="1" applyBorder="1" applyAlignment="1">
      <alignment vertical="center"/>
    </xf>
    <xf numFmtId="3" fontId="6" fillId="0" borderId="1" xfId="0" applyNumberFormat="1" applyFont="1" applyBorder="1" applyAlignment="1">
      <alignment vertical="center"/>
    </xf>
    <xf numFmtId="0" fontId="5" fillId="3" borderId="1" xfId="0" applyFont="1" applyFill="1" applyBorder="1" applyAlignment="1">
      <alignment horizontal="left" vertical="center" wrapText="1"/>
    </xf>
    <xf numFmtId="0" fontId="14" fillId="0" borderId="0" xfId="0" applyFont="1"/>
    <xf numFmtId="0" fontId="9" fillId="0" borderId="0" xfId="0" applyFont="1"/>
    <xf numFmtId="0" fontId="9" fillId="0" borderId="0" xfId="0" applyFont="1" applyAlignment="1">
      <alignment horizontal="center"/>
    </xf>
    <xf numFmtId="0" fontId="17" fillId="0" borderId="0" xfId="0" applyFont="1"/>
    <xf numFmtId="0" fontId="9" fillId="5" borderId="9" xfId="0" applyFont="1" applyFill="1" applyBorder="1" applyAlignment="1">
      <alignment horizontal="center" vertical="center" wrapText="1"/>
    </xf>
    <xf numFmtId="0" fontId="9" fillId="0" borderId="9" xfId="0" applyFont="1" applyBorder="1"/>
    <xf numFmtId="0" fontId="10" fillId="5" borderId="9" xfId="0" applyFont="1" applyFill="1" applyBorder="1" applyAlignment="1">
      <alignment horizontal="center"/>
    </xf>
    <xf numFmtId="0" fontId="2" fillId="0" borderId="0" xfId="0" applyFont="1" applyAlignment="1">
      <alignment horizontal="right"/>
    </xf>
    <xf numFmtId="0" fontId="14" fillId="0" borderId="0" xfId="0" applyFont="1" applyAlignment="1">
      <alignment horizontal="right"/>
    </xf>
    <xf numFmtId="0" fontId="14" fillId="0" borderId="0" xfId="0" applyFont="1" applyAlignment="1">
      <alignment vertical="center"/>
    </xf>
    <xf numFmtId="0" fontId="10" fillId="5" borderId="9" xfId="0" applyFont="1" applyFill="1" applyBorder="1" applyAlignment="1">
      <alignment horizontal="center" wrapText="1"/>
    </xf>
    <xf numFmtId="0" fontId="9" fillId="0" borderId="9" xfId="0" applyFont="1" applyBorder="1" applyAlignment="1">
      <alignment horizontal="center" vertical="center" wrapText="1"/>
    </xf>
    <xf numFmtId="0" fontId="9" fillId="0" borderId="9" xfId="0" applyFont="1" applyBorder="1" applyAlignment="1">
      <alignment horizontal="center"/>
    </xf>
    <xf numFmtId="0" fontId="9" fillId="6" borderId="9" xfId="0" applyFont="1" applyFill="1" applyBorder="1" applyAlignment="1">
      <alignment horizontal="center"/>
    </xf>
    <xf numFmtId="0" fontId="15" fillId="6" borderId="9" xfId="0" applyFont="1" applyFill="1" applyBorder="1" applyAlignment="1">
      <alignment horizontal="center"/>
    </xf>
    <xf numFmtId="0" fontId="9" fillId="7" borderId="9" xfId="0" applyFont="1" applyFill="1" applyBorder="1" applyAlignment="1">
      <alignment horizontal="center" vertical="center" wrapText="1"/>
    </xf>
    <xf numFmtId="3" fontId="10" fillId="8" borderId="8" xfId="0" applyNumberFormat="1" applyFont="1" applyFill="1" applyBorder="1" applyAlignment="1">
      <alignment horizontal="center" vertical="center"/>
    </xf>
    <xf numFmtId="3" fontId="9" fillId="0" borderId="8" xfId="0" applyNumberFormat="1" applyFont="1" applyBorder="1" applyAlignment="1">
      <alignment horizontal="center" vertical="center"/>
    </xf>
    <xf numFmtId="3" fontId="9" fillId="0" borderId="8" xfId="0" applyNumberFormat="1" applyFont="1" applyBorder="1" applyAlignment="1">
      <alignment horizontal="right" vertical="center"/>
    </xf>
    <xf numFmtId="0" fontId="10" fillId="8" borderId="9" xfId="0" applyFont="1" applyFill="1" applyBorder="1" applyAlignment="1">
      <alignment vertical="center"/>
    </xf>
    <xf numFmtId="0" fontId="9" fillId="8" borderId="9" xfId="0" applyFont="1" applyFill="1" applyBorder="1" applyAlignment="1">
      <alignment vertical="center"/>
    </xf>
    <xf numFmtId="3" fontId="10" fillId="8" borderId="9" xfId="0" applyNumberFormat="1" applyFont="1" applyFill="1" applyBorder="1" applyAlignment="1">
      <alignment horizontal="center" vertical="center"/>
    </xf>
    <xf numFmtId="0" fontId="16" fillId="0" borderId="0" xfId="0" applyFont="1" applyAlignment="1">
      <alignment horizontal="center" vertical="center"/>
    </xf>
    <xf numFmtId="0" fontId="9" fillId="0" borderId="0" xfId="0" applyFont="1" applyAlignment="1">
      <alignment vertical="center"/>
    </xf>
    <xf numFmtId="0" fontId="1" fillId="9" borderId="1" xfId="0" applyFont="1" applyFill="1" applyBorder="1"/>
    <xf numFmtId="3" fontId="12" fillId="9" borderId="1" xfId="0" applyNumberFormat="1" applyFont="1" applyFill="1" applyBorder="1" applyAlignment="1">
      <alignment vertical="center"/>
    </xf>
    <xf numFmtId="3" fontId="1" fillId="0" borderId="0" xfId="0" applyNumberFormat="1" applyFont="1"/>
    <xf numFmtId="3" fontId="9" fillId="0" borderId="0" xfId="0" applyNumberFormat="1" applyFont="1"/>
    <xf numFmtId="1" fontId="21" fillId="11" borderId="15" xfId="0" applyNumberFormat="1" applyFont="1" applyFill="1" applyBorder="1" applyAlignment="1">
      <alignment horizontal="center" vertical="center"/>
    </xf>
    <xf numFmtId="1" fontId="21" fillId="12" borderId="15" xfId="0" applyNumberFormat="1" applyFont="1" applyFill="1" applyBorder="1" applyAlignment="1">
      <alignment horizontal="center" vertical="center"/>
    </xf>
    <xf numFmtId="0" fontId="10" fillId="13" borderId="9" xfId="0" applyFont="1" applyFill="1" applyBorder="1" applyAlignment="1">
      <alignment horizontal="center"/>
    </xf>
    <xf numFmtId="0" fontId="10" fillId="14" borderId="9" xfId="0" applyFont="1" applyFill="1" applyBorder="1" applyAlignment="1">
      <alignment horizontal="center"/>
    </xf>
    <xf numFmtId="0" fontId="10" fillId="15" borderId="9" xfId="0" applyFont="1" applyFill="1" applyBorder="1" applyAlignment="1">
      <alignment horizontal="center"/>
    </xf>
    <xf numFmtId="1" fontId="21" fillId="16" borderId="15" xfId="0" applyNumberFormat="1" applyFont="1" applyFill="1" applyBorder="1" applyAlignment="1">
      <alignment horizontal="center" vertical="center"/>
    </xf>
    <xf numFmtId="0" fontId="10" fillId="17" borderId="9" xfId="0" applyFont="1" applyFill="1" applyBorder="1" applyAlignment="1">
      <alignment horizontal="center"/>
    </xf>
    <xf numFmtId="1" fontId="21" fillId="18" borderId="15" xfId="0" applyNumberFormat="1" applyFont="1" applyFill="1" applyBorder="1" applyAlignment="1">
      <alignment horizontal="center" vertical="center"/>
    </xf>
    <xf numFmtId="49" fontId="14" fillId="0" borderId="8" xfId="0" applyNumberFormat="1" applyFont="1" applyBorder="1" applyAlignment="1">
      <alignment wrapText="1"/>
    </xf>
    <xf numFmtId="49" fontId="24" fillId="0" borderId="8" xfId="0" applyNumberFormat="1" applyFont="1" applyBorder="1" applyAlignment="1">
      <alignment wrapText="1"/>
    </xf>
    <xf numFmtId="0" fontId="24" fillId="0" borderId="8" xfId="0" applyFont="1" applyBorder="1" applyAlignment="1">
      <alignment horizontal="center"/>
    </xf>
    <xf numFmtId="49" fontId="24" fillId="0" borderId="8" xfId="0" applyNumberFormat="1" applyFont="1" applyBorder="1" applyAlignment="1">
      <alignment horizontal="center"/>
    </xf>
    <xf numFmtId="49" fontId="24" fillId="0" borderId="12" xfId="0" applyNumberFormat="1" applyFont="1" applyBorder="1" applyAlignment="1">
      <alignment horizontal="center"/>
    </xf>
    <xf numFmtId="0" fontId="14" fillId="0" borderId="8" xfId="0" applyFont="1" applyBorder="1" applyAlignment="1">
      <alignment horizontal="center"/>
    </xf>
    <xf numFmtId="49" fontId="14" fillId="0" borderId="8" xfId="0" applyNumberFormat="1" applyFont="1" applyBorder="1" applyAlignment="1">
      <alignment horizontal="center"/>
    </xf>
    <xf numFmtId="49" fontId="14" fillId="0" borderId="12" xfId="0" applyNumberFormat="1" applyFont="1" applyBorder="1" applyAlignment="1">
      <alignment horizontal="center"/>
    </xf>
    <xf numFmtId="0" fontId="14" fillId="0" borderId="0" xfId="0" applyFont="1" applyAlignment="1">
      <alignment horizontal="left" vertical="top" wrapText="1"/>
    </xf>
    <xf numFmtId="49" fontId="14" fillId="0" borderId="0" xfId="0" applyNumberFormat="1" applyFont="1"/>
    <xf numFmtId="49" fontId="25" fillId="0" borderId="8" xfId="0" applyNumberFormat="1" applyFont="1" applyBorder="1" applyAlignment="1">
      <alignment wrapText="1"/>
    </xf>
    <xf numFmtId="0" fontId="26" fillId="0" borderId="0" xfId="0" applyFont="1" applyAlignment="1">
      <alignment horizontal="left" vertical="top" wrapText="1"/>
    </xf>
    <xf numFmtId="49" fontId="24" fillId="19" borderId="8" xfId="0" applyNumberFormat="1" applyFont="1" applyFill="1" applyBorder="1" applyAlignment="1">
      <alignment wrapText="1"/>
    </xf>
    <xf numFmtId="0" fontId="14" fillId="19" borderId="8" xfId="0" applyFont="1" applyFill="1" applyBorder="1" applyAlignment="1">
      <alignment horizontal="center"/>
    </xf>
    <xf numFmtId="49" fontId="14" fillId="19" borderId="8" xfId="0" applyNumberFormat="1" applyFont="1" applyFill="1" applyBorder="1" applyAlignment="1">
      <alignment horizontal="center"/>
    </xf>
    <xf numFmtId="0" fontId="18" fillId="0" borderId="0" xfId="0" applyFont="1" applyAlignment="1">
      <alignment horizontal="center" wrapText="1"/>
    </xf>
    <xf numFmtId="0" fontId="27" fillId="0" borderId="0" xfId="0" applyFont="1"/>
    <xf numFmtId="0" fontId="28" fillId="0" borderId="0" xfId="0" applyFont="1"/>
    <xf numFmtId="0" fontId="29" fillId="0" borderId="0" xfId="0" applyFont="1" applyAlignment="1">
      <alignment horizontal="center" wrapText="1"/>
    </xf>
    <xf numFmtId="0" fontId="14" fillId="0" borderId="0" xfId="0" applyFont="1" applyAlignment="1">
      <alignment horizontal="right" wrapText="1"/>
    </xf>
    <xf numFmtId="3" fontId="9" fillId="20" borderId="0" xfId="0" applyNumberFormat="1" applyFont="1" applyFill="1"/>
    <xf numFmtId="3" fontId="10" fillId="20" borderId="0" xfId="0" applyNumberFormat="1" applyFont="1" applyFill="1" applyAlignment="1">
      <alignment vertical="center"/>
    </xf>
    <xf numFmtId="3" fontId="9" fillId="20" borderId="8" xfId="0" applyNumberFormat="1" applyFont="1" applyFill="1" applyBorder="1" applyAlignment="1">
      <alignment horizontal="center" vertical="center"/>
    </xf>
    <xf numFmtId="1" fontId="21" fillId="21" borderId="15" xfId="0" applyNumberFormat="1" applyFont="1" applyFill="1" applyBorder="1" applyAlignment="1">
      <alignment horizontal="center" vertical="center"/>
    </xf>
    <xf numFmtId="1" fontId="21" fillId="0" borderId="15" xfId="0" applyNumberFormat="1" applyFont="1" applyFill="1" applyBorder="1" applyAlignment="1">
      <alignment horizontal="center" vertical="center"/>
    </xf>
    <xf numFmtId="0" fontId="12" fillId="2" borderId="1" xfId="0" applyFont="1" applyFill="1" applyBorder="1" applyAlignment="1">
      <alignment horizontal="center" vertical="center"/>
    </xf>
    <xf numFmtId="3" fontId="12" fillId="2" borderId="1" xfId="0" applyNumberFormat="1" applyFont="1" applyFill="1" applyBorder="1" applyAlignment="1">
      <alignment horizontal="center" vertical="center" wrapText="1"/>
    </xf>
    <xf numFmtId="0" fontId="12" fillId="3" borderId="1" xfId="0" applyFont="1" applyFill="1" applyBorder="1" applyAlignment="1">
      <alignment vertical="center" wrapText="1"/>
    </xf>
    <xf numFmtId="0" fontId="2" fillId="0" borderId="0" xfId="0" applyFont="1" applyAlignment="1">
      <alignment horizontal="right" vertical="center" wrapText="1"/>
    </xf>
    <xf numFmtId="0" fontId="2" fillId="0" borderId="0" xfId="0" applyFont="1" applyAlignment="1">
      <alignment horizontal="center"/>
    </xf>
    <xf numFmtId="0" fontId="3" fillId="0" borderId="0" xfId="0" applyFont="1" applyAlignment="1">
      <alignment horizontal="center" vertical="center"/>
    </xf>
    <xf numFmtId="0" fontId="4" fillId="0" borderId="0" xfId="0" applyFont="1" applyAlignment="1">
      <alignment horizontal="center" vertical="center" wrapText="1"/>
    </xf>
    <xf numFmtId="0" fontId="5" fillId="10" borderId="4" xfId="0" applyFont="1" applyFill="1" applyBorder="1" applyAlignment="1">
      <alignment vertical="center" wrapText="1"/>
    </xf>
    <xf numFmtId="0" fontId="5" fillId="10" borderId="5" xfId="0" applyFont="1" applyFill="1" applyBorder="1" applyAlignment="1">
      <alignment vertical="center" wrapText="1"/>
    </xf>
    <xf numFmtId="0" fontId="5" fillId="10" borderId="6" xfId="0" applyFont="1" applyFill="1" applyBorder="1" applyAlignment="1">
      <alignment vertical="center"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9" fillId="0" borderId="12" xfId="0" applyFont="1" applyBorder="1" applyAlignment="1">
      <alignment horizontal="left"/>
    </xf>
    <xf numFmtId="0" fontId="9" fillId="0" borderId="13" xfId="0" applyFont="1" applyBorder="1" applyAlignment="1">
      <alignment horizontal="left"/>
    </xf>
    <xf numFmtId="0" fontId="9" fillId="0" borderId="14" xfId="0" applyFont="1" applyBorder="1" applyAlignment="1">
      <alignment horizontal="left"/>
    </xf>
    <xf numFmtId="0" fontId="9" fillId="0" borderId="8" xfId="0" applyFont="1" applyBorder="1" applyAlignment="1">
      <alignment horizontal="left"/>
    </xf>
    <xf numFmtId="0" fontId="10" fillId="8" borderId="8" xfId="0" applyFont="1" applyFill="1" applyBorder="1" applyAlignment="1">
      <alignment horizontal="center"/>
    </xf>
    <xf numFmtId="0" fontId="14" fillId="0" borderId="0" xfId="0" applyFont="1" applyAlignment="1">
      <alignment horizontal="right" wrapText="1"/>
    </xf>
    <xf numFmtId="0" fontId="14" fillId="0" borderId="0" xfId="0" applyFont="1" applyAlignment="1">
      <alignment horizontal="right" vertical="center"/>
    </xf>
    <xf numFmtId="0" fontId="19" fillId="0" borderId="0" xfId="0" applyFont="1" applyAlignment="1">
      <alignment horizontal="center" vertical="center" wrapText="1"/>
    </xf>
    <xf numFmtId="0" fontId="10" fillId="8" borderId="9" xfId="0" applyFont="1" applyFill="1" applyBorder="1" applyAlignment="1">
      <alignment horizontal="right" vertical="center"/>
    </xf>
    <xf numFmtId="0" fontId="10" fillId="0" borderId="9" xfId="0" applyFont="1" applyBorder="1" applyAlignment="1">
      <alignment horizontal="center" vertical="center" wrapText="1"/>
    </xf>
    <xf numFmtId="0" fontId="10" fillId="7" borderId="9" xfId="0" applyFont="1" applyFill="1" applyBorder="1" applyAlignment="1">
      <alignment horizontal="center" vertical="center" wrapText="1"/>
    </xf>
    <xf numFmtId="0" fontId="9" fillId="0" borderId="10" xfId="0" applyFont="1" applyBorder="1" applyAlignment="1">
      <alignment horizontal="center"/>
    </xf>
    <xf numFmtId="0" fontId="9" fillId="0" borderId="11" xfId="0" applyFont="1" applyBorder="1" applyAlignment="1">
      <alignment horizontal="center"/>
    </xf>
    <xf numFmtId="0" fontId="18" fillId="0" borderId="0" xfId="0" applyFont="1" applyAlignment="1">
      <alignment wrapText="1"/>
    </xf>
    <xf numFmtId="0" fontId="9" fillId="0" borderId="12" xfId="0" applyFont="1" applyBorder="1" applyAlignment="1">
      <alignment horizontal="right" vertical="center" wrapText="1"/>
    </xf>
    <xf numFmtId="0" fontId="9" fillId="0" borderId="13" xfId="0" applyFont="1" applyBorder="1" applyAlignment="1">
      <alignment horizontal="right" vertical="center" wrapText="1"/>
    </xf>
    <xf numFmtId="0" fontId="9" fillId="0" borderId="14" xfId="0" applyFont="1" applyBorder="1" applyAlignment="1">
      <alignment horizontal="right" vertical="center" wrapText="1"/>
    </xf>
    <xf numFmtId="0" fontId="9" fillId="20" borderId="12" xfId="0" applyFont="1" applyFill="1" applyBorder="1" applyAlignment="1">
      <alignment horizontal="right" wrapText="1"/>
    </xf>
    <xf numFmtId="0" fontId="9" fillId="20" borderId="13" xfId="0" applyFont="1" applyFill="1" applyBorder="1" applyAlignment="1">
      <alignment horizontal="right" wrapText="1"/>
    </xf>
    <xf numFmtId="0" fontId="9" fillId="20" borderId="14" xfId="0" applyFont="1" applyFill="1" applyBorder="1" applyAlignment="1">
      <alignment horizontal="right" wrapText="1"/>
    </xf>
    <xf numFmtId="0" fontId="10" fillId="0" borderId="12" xfId="0" applyFont="1" applyBorder="1" applyAlignment="1">
      <alignment horizontal="left" vertical="center"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8" fillId="0" borderId="0" xfId="0" applyFont="1" applyAlignment="1">
      <alignment horizontal="left" wrapText="1"/>
    </xf>
    <xf numFmtId="0" fontId="10" fillId="0" borderId="0" xfId="0" applyFont="1" applyAlignment="1">
      <alignment horizontal="center" wrapText="1"/>
    </xf>
    <xf numFmtId="0" fontId="10" fillId="0" borderId="12" xfId="0" applyFont="1" applyBorder="1" applyAlignment="1">
      <alignment horizontal="left" wrapText="1"/>
    </xf>
    <xf numFmtId="0" fontId="10" fillId="0" borderId="13" xfId="0" applyFont="1" applyBorder="1" applyAlignment="1">
      <alignment horizontal="left" wrapText="1"/>
    </xf>
    <xf numFmtId="0" fontId="10" fillId="0" borderId="14" xfId="0" applyFont="1" applyBorder="1" applyAlignment="1">
      <alignment horizontal="left" wrapText="1"/>
    </xf>
    <xf numFmtId="0" fontId="9" fillId="0" borderId="12" xfId="0" applyFont="1" applyBorder="1" applyAlignment="1">
      <alignment horizontal="left"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9" fillId="0" borderId="12" xfId="0" applyFont="1" applyBorder="1" applyAlignment="1">
      <alignment horizontal="right" wrapText="1"/>
    </xf>
    <xf numFmtId="0" fontId="9" fillId="0" borderId="13" xfId="0" applyFont="1" applyBorder="1" applyAlignment="1">
      <alignment horizontal="right" wrapText="1"/>
    </xf>
    <xf numFmtId="0" fontId="9" fillId="0" borderId="14" xfId="0" applyFont="1" applyBorder="1" applyAlignment="1">
      <alignment horizontal="right" wrapText="1"/>
    </xf>
    <xf numFmtId="0" fontId="10" fillId="0" borderId="8" xfId="0" applyFont="1" applyBorder="1" applyAlignment="1">
      <alignment horizontal="center"/>
    </xf>
    <xf numFmtId="0" fontId="9" fillId="0" borderId="8" xfId="0" applyFont="1" applyBorder="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H29"/>
  <sheetViews>
    <sheetView tabSelected="1" zoomScale="80" zoomScaleNormal="80" workbookViewId="0">
      <selection activeCell="L23" sqref="L23"/>
    </sheetView>
  </sheetViews>
  <sheetFormatPr defaultRowHeight="14.5" x14ac:dyDescent="0.35"/>
  <cols>
    <col min="2" max="2" width="22.1796875" customWidth="1"/>
    <col min="3" max="3" width="27.1796875" customWidth="1"/>
    <col min="4" max="5" width="12.453125" customWidth="1"/>
    <col min="6" max="6" width="12.54296875" customWidth="1"/>
    <col min="7" max="7" width="10.7265625" customWidth="1"/>
    <col min="8" max="8" width="24.1796875" customWidth="1"/>
  </cols>
  <sheetData>
    <row r="1" spans="1:8" ht="68.5" customHeight="1" x14ac:dyDescent="0.35">
      <c r="A1" s="1"/>
      <c r="B1" s="1"/>
      <c r="C1" s="1"/>
      <c r="D1" s="1"/>
      <c r="E1" s="106" t="s">
        <v>99</v>
      </c>
      <c r="F1" s="106"/>
      <c r="G1" s="106"/>
      <c r="H1" s="106"/>
    </row>
    <row r="2" spans="1:8" x14ac:dyDescent="0.35">
      <c r="A2" s="107" t="s">
        <v>0</v>
      </c>
      <c r="B2" s="107"/>
      <c r="C2" s="107"/>
      <c r="D2" s="107"/>
      <c r="E2" s="107"/>
      <c r="F2" s="107"/>
      <c r="G2" s="107"/>
      <c r="H2" s="107"/>
    </row>
    <row r="3" spans="1:8" ht="15" x14ac:dyDescent="0.35">
      <c r="A3" s="108" t="s">
        <v>1</v>
      </c>
      <c r="B3" s="108"/>
      <c r="C3" s="108"/>
      <c r="D3" s="108"/>
      <c r="E3" s="108"/>
      <c r="F3" s="108"/>
      <c r="G3" s="108"/>
      <c r="H3" s="108"/>
    </row>
    <row r="4" spans="1:8" ht="22.5" customHeight="1" x14ac:dyDescent="0.35">
      <c r="A4" s="109" t="s">
        <v>78</v>
      </c>
      <c r="B4" s="109"/>
      <c r="C4" s="109"/>
      <c r="D4" s="109"/>
      <c r="E4" s="109"/>
      <c r="F4" s="109"/>
      <c r="G4" s="109"/>
      <c r="H4" s="109"/>
    </row>
    <row r="5" spans="1:8" ht="15" x14ac:dyDescent="0.35">
      <c r="A5" s="108" t="s">
        <v>2</v>
      </c>
      <c r="B5" s="108"/>
      <c r="C5" s="108"/>
      <c r="D5" s="108"/>
      <c r="E5" s="108"/>
      <c r="F5" s="108"/>
      <c r="G5" s="108"/>
      <c r="H5" s="108"/>
    </row>
    <row r="6" spans="1:8" x14ac:dyDescent="0.35">
      <c r="A6" s="2"/>
      <c r="B6" s="2"/>
      <c r="C6" s="2"/>
      <c r="D6" s="2"/>
      <c r="E6" s="2"/>
      <c r="F6" s="2"/>
      <c r="G6" s="2"/>
      <c r="H6" s="49" t="s">
        <v>91</v>
      </c>
    </row>
    <row r="7" spans="1:8" x14ac:dyDescent="0.35">
      <c r="A7" s="113" t="s">
        <v>3</v>
      </c>
      <c r="B7" s="115" t="s">
        <v>4</v>
      </c>
      <c r="C7" s="115" t="s">
        <v>5</v>
      </c>
      <c r="D7" s="113" t="s">
        <v>6</v>
      </c>
      <c r="E7" s="113" t="s">
        <v>7</v>
      </c>
      <c r="F7" s="113" t="s">
        <v>8</v>
      </c>
      <c r="G7" s="115" t="s">
        <v>9</v>
      </c>
      <c r="H7" s="115" t="s">
        <v>10</v>
      </c>
    </row>
    <row r="8" spans="1:8" x14ac:dyDescent="0.35">
      <c r="A8" s="114"/>
      <c r="B8" s="116"/>
      <c r="C8" s="116"/>
      <c r="D8" s="114"/>
      <c r="E8" s="114"/>
      <c r="F8" s="114"/>
      <c r="G8" s="116"/>
      <c r="H8" s="116"/>
    </row>
    <row r="9" spans="1:8" x14ac:dyDescent="0.35">
      <c r="A9" s="4"/>
      <c r="B9" s="5" t="s">
        <v>11</v>
      </c>
      <c r="C9" s="6"/>
      <c r="D9" s="37">
        <f>D10</f>
        <v>361955</v>
      </c>
      <c r="E9" s="37">
        <f t="shared" ref="E9:G9" si="0">E10</f>
        <v>361955</v>
      </c>
      <c r="F9" s="37">
        <f t="shared" si="0"/>
        <v>361955</v>
      </c>
      <c r="G9" s="37">
        <f t="shared" si="0"/>
        <v>361955</v>
      </c>
      <c r="H9" s="7"/>
    </row>
    <row r="10" spans="1:8" ht="137.25" customHeight="1" x14ac:dyDescent="0.35">
      <c r="A10" s="4" t="s">
        <v>12</v>
      </c>
      <c r="B10" s="5" t="s">
        <v>13</v>
      </c>
      <c r="C10" s="6"/>
      <c r="D10" s="37">
        <f>D16</f>
        <v>361955</v>
      </c>
      <c r="E10" s="37">
        <f t="shared" ref="E10:G10" si="1">E16</f>
        <v>361955</v>
      </c>
      <c r="F10" s="37">
        <f t="shared" si="1"/>
        <v>361955</v>
      </c>
      <c r="G10" s="37">
        <f t="shared" si="1"/>
        <v>361955</v>
      </c>
      <c r="H10" s="8" t="s">
        <v>14</v>
      </c>
    </row>
    <row r="11" spans="1:8" x14ac:dyDescent="0.35">
      <c r="A11" s="4" t="s">
        <v>15</v>
      </c>
      <c r="B11" s="5" t="s">
        <v>16</v>
      </c>
      <c r="C11" s="6"/>
      <c r="D11" s="103"/>
      <c r="E11" s="103"/>
      <c r="F11" s="103"/>
      <c r="G11" s="103"/>
      <c r="H11" s="7"/>
    </row>
    <row r="12" spans="1:8" x14ac:dyDescent="0.35">
      <c r="A12" s="4" t="s">
        <v>17</v>
      </c>
      <c r="B12" s="5" t="s">
        <v>18</v>
      </c>
      <c r="C12" s="6"/>
      <c r="D12" s="103"/>
      <c r="E12" s="103"/>
      <c r="F12" s="103"/>
      <c r="G12" s="103"/>
      <c r="H12" s="7"/>
    </row>
    <row r="13" spans="1:8" x14ac:dyDescent="0.35">
      <c r="A13" s="4" t="s">
        <v>19</v>
      </c>
      <c r="B13" s="5" t="s">
        <v>20</v>
      </c>
      <c r="C13" s="6"/>
      <c r="D13" s="103"/>
      <c r="E13" s="103"/>
      <c r="F13" s="103"/>
      <c r="G13" s="103"/>
      <c r="H13" s="7"/>
    </row>
    <row r="14" spans="1:8" ht="31.5" customHeight="1" x14ac:dyDescent="0.35">
      <c r="A14" s="110" t="s">
        <v>96</v>
      </c>
      <c r="B14" s="111"/>
      <c r="C14" s="111"/>
      <c r="D14" s="111"/>
      <c r="E14" s="111"/>
      <c r="F14" s="111"/>
      <c r="G14" s="111"/>
      <c r="H14" s="112"/>
    </row>
    <row r="15" spans="1:8" x14ac:dyDescent="0.35">
      <c r="A15" s="9"/>
      <c r="B15" s="5"/>
      <c r="C15" s="5" t="s">
        <v>98</v>
      </c>
      <c r="D15" s="104">
        <f>D16</f>
        <v>361955</v>
      </c>
      <c r="E15" s="104">
        <f t="shared" ref="E15:G15" si="2">E16</f>
        <v>361955</v>
      </c>
      <c r="F15" s="104">
        <f t="shared" si="2"/>
        <v>361955</v>
      </c>
      <c r="G15" s="104">
        <f t="shared" si="2"/>
        <v>361955</v>
      </c>
      <c r="H15" s="5"/>
    </row>
    <row r="16" spans="1:8" ht="67.5" customHeight="1" x14ac:dyDescent="0.35">
      <c r="A16" s="10" t="s">
        <v>12</v>
      </c>
      <c r="B16" s="11" t="s">
        <v>21</v>
      </c>
      <c r="C16" s="105" t="s">
        <v>154</v>
      </c>
      <c r="D16" s="34">
        <f>D17+D22</f>
        <v>361955</v>
      </c>
      <c r="E16" s="34">
        <f>E17+E22</f>
        <v>361955</v>
      </c>
      <c r="F16" s="34">
        <f>F17+F22</f>
        <v>361955</v>
      </c>
      <c r="G16" s="34">
        <f>G17+G22</f>
        <v>361955</v>
      </c>
      <c r="H16" s="12"/>
    </row>
    <row r="17" spans="1:8" x14ac:dyDescent="0.35">
      <c r="A17" s="14" t="s">
        <v>22</v>
      </c>
      <c r="B17" s="15" t="s">
        <v>23</v>
      </c>
      <c r="C17" s="10"/>
      <c r="D17" s="34">
        <f>D18+D20</f>
        <v>284573</v>
      </c>
      <c r="E17" s="34">
        <f t="shared" ref="E17:G17" si="3">E18+E20</f>
        <v>284573</v>
      </c>
      <c r="F17" s="34">
        <f t="shared" si="3"/>
        <v>284573</v>
      </c>
      <c r="G17" s="34">
        <f t="shared" si="3"/>
        <v>284573</v>
      </c>
      <c r="H17" s="12"/>
    </row>
    <row r="18" spans="1:8" x14ac:dyDescent="0.35">
      <c r="A18" s="16" t="s">
        <v>24</v>
      </c>
      <c r="B18" s="17" t="s">
        <v>25</v>
      </c>
      <c r="C18" s="17"/>
      <c r="D18" s="32">
        <f>D19</f>
        <v>277338</v>
      </c>
      <c r="E18" s="32">
        <f t="shared" ref="E18:G18" si="4">E19</f>
        <v>277338</v>
      </c>
      <c r="F18" s="32">
        <f t="shared" si="4"/>
        <v>277338</v>
      </c>
      <c r="G18" s="32">
        <f t="shared" si="4"/>
        <v>277338</v>
      </c>
      <c r="H18" s="18"/>
    </row>
    <row r="19" spans="1:8" x14ac:dyDescent="0.35">
      <c r="A19" s="16" t="s">
        <v>74</v>
      </c>
      <c r="B19" s="17" t="s">
        <v>75</v>
      </c>
      <c r="C19" s="17"/>
      <c r="D19" s="33">
        <v>277338</v>
      </c>
      <c r="E19" s="33">
        <v>277338</v>
      </c>
      <c r="F19" s="33">
        <v>277338</v>
      </c>
      <c r="G19" s="33">
        <v>277338</v>
      </c>
      <c r="H19" s="18"/>
    </row>
    <row r="20" spans="1:8" ht="22.5" customHeight="1" x14ac:dyDescent="0.35">
      <c r="A20" s="16" t="s">
        <v>26</v>
      </c>
      <c r="B20" s="17" t="s">
        <v>27</v>
      </c>
      <c r="C20" s="19"/>
      <c r="D20" s="32">
        <f>D21</f>
        <v>7235</v>
      </c>
      <c r="E20" s="32">
        <f t="shared" ref="E20:G20" si="5">E21</f>
        <v>7235</v>
      </c>
      <c r="F20" s="32">
        <f t="shared" si="5"/>
        <v>7235</v>
      </c>
      <c r="G20" s="32">
        <f t="shared" si="5"/>
        <v>7235</v>
      </c>
      <c r="H20" s="20"/>
    </row>
    <row r="21" spans="1:8" ht="17.5" customHeight="1" x14ac:dyDescent="0.35">
      <c r="A21" s="16" t="s">
        <v>72</v>
      </c>
      <c r="B21" s="17" t="s">
        <v>79</v>
      </c>
      <c r="C21" s="19"/>
      <c r="D21" s="33">
        <v>7235</v>
      </c>
      <c r="E21" s="33">
        <v>7235</v>
      </c>
      <c r="F21" s="33">
        <v>7235</v>
      </c>
      <c r="G21" s="33">
        <v>7235</v>
      </c>
      <c r="H21" s="20"/>
    </row>
    <row r="22" spans="1:8" ht="36.65" customHeight="1" x14ac:dyDescent="0.35">
      <c r="A22" s="17" t="s">
        <v>28</v>
      </c>
      <c r="B22" s="21" t="s">
        <v>29</v>
      </c>
      <c r="C22" s="17"/>
      <c r="D22" s="32">
        <f>D23+D24</f>
        <v>77382</v>
      </c>
      <c r="E22" s="32">
        <f t="shared" ref="E22:G22" si="6">E23+E24</f>
        <v>77382</v>
      </c>
      <c r="F22" s="32">
        <f t="shared" si="6"/>
        <v>77382</v>
      </c>
      <c r="G22" s="32">
        <f t="shared" si="6"/>
        <v>77382</v>
      </c>
      <c r="H22" s="22"/>
    </row>
    <row r="23" spans="1:8" ht="28.5" customHeight="1" x14ac:dyDescent="0.35">
      <c r="A23" s="16" t="s">
        <v>65</v>
      </c>
      <c r="B23" s="21" t="s">
        <v>80</v>
      </c>
      <c r="C23" s="17"/>
      <c r="D23" s="33">
        <v>68824</v>
      </c>
      <c r="E23" s="33">
        <v>68824</v>
      </c>
      <c r="F23" s="33">
        <v>68824</v>
      </c>
      <c r="G23" s="33">
        <v>68824</v>
      </c>
      <c r="H23" s="22"/>
    </row>
    <row r="24" spans="1:8" ht="26.15" customHeight="1" x14ac:dyDescent="0.35">
      <c r="A24" s="16" t="s">
        <v>76</v>
      </c>
      <c r="B24" s="21" t="s">
        <v>77</v>
      </c>
      <c r="C24" s="17"/>
      <c r="D24" s="33">
        <f>D25+D26</f>
        <v>8558</v>
      </c>
      <c r="E24" s="33">
        <f t="shared" ref="E24:G24" si="7">E25+E26</f>
        <v>8558</v>
      </c>
      <c r="F24" s="33">
        <f t="shared" si="7"/>
        <v>8558</v>
      </c>
      <c r="G24" s="33">
        <f t="shared" si="7"/>
        <v>8558</v>
      </c>
      <c r="H24" s="22"/>
    </row>
    <row r="25" spans="1:8" ht="55.5" customHeight="1" x14ac:dyDescent="0.35">
      <c r="A25" s="16" t="s">
        <v>30</v>
      </c>
      <c r="B25" s="17" t="s">
        <v>31</v>
      </c>
      <c r="C25" s="23"/>
      <c r="D25" s="39">
        <v>5057</v>
      </c>
      <c r="E25" s="39">
        <v>5057</v>
      </c>
      <c r="F25" s="39">
        <v>5057</v>
      </c>
      <c r="G25" s="39">
        <v>5057</v>
      </c>
      <c r="H25" s="23"/>
    </row>
    <row r="26" spans="1:8" ht="37" customHeight="1" x14ac:dyDescent="0.35">
      <c r="A26" s="16" t="s">
        <v>32</v>
      </c>
      <c r="B26" s="17" t="s">
        <v>33</v>
      </c>
      <c r="C26" s="23"/>
      <c r="D26" s="39">
        <v>3501</v>
      </c>
      <c r="E26" s="39">
        <v>3501</v>
      </c>
      <c r="F26" s="39">
        <v>3501</v>
      </c>
      <c r="G26" s="39">
        <v>3501</v>
      </c>
      <c r="H26" s="23"/>
    </row>
    <row r="27" spans="1:8" x14ac:dyDescent="0.35">
      <c r="A27" s="2" t="s">
        <v>35</v>
      </c>
      <c r="B27" s="2"/>
      <c r="C27" s="2"/>
      <c r="D27" s="2"/>
      <c r="E27" s="2"/>
      <c r="F27" s="2"/>
      <c r="G27" s="2"/>
      <c r="H27" s="2"/>
    </row>
    <row r="28" spans="1:8" x14ac:dyDescent="0.35">
      <c r="A28" s="2"/>
      <c r="B28" s="2"/>
      <c r="C28" s="2"/>
      <c r="D28" s="2"/>
      <c r="E28" s="2"/>
      <c r="F28" s="2"/>
      <c r="G28" s="2"/>
      <c r="H28" s="2"/>
    </row>
    <row r="29" spans="1:8" x14ac:dyDescent="0.35">
      <c r="A29" s="1"/>
      <c r="B29" s="1"/>
      <c r="C29" s="1"/>
      <c r="D29" s="1"/>
      <c r="E29" s="1"/>
      <c r="F29" s="1"/>
      <c r="G29" s="1"/>
      <c r="H29" s="1"/>
    </row>
  </sheetData>
  <mergeCells count="14">
    <mergeCell ref="F7:F8"/>
    <mergeCell ref="G7:G8"/>
    <mergeCell ref="H7:H8"/>
    <mergeCell ref="A14:H14"/>
    <mergeCell ref="E1:H1"/>
    <mergeCell ref="A2:H2"/>
    <mergeCell ref="A3:H3"/>
    <mergeCell ref="A4:H4"/>
    <mergeCell ref="A5:H5"/>
    <mergeCell ref="A7:A8"/>
    <mergeCell ref="B7:B8"/>
    <mergeCell ref="C7:C8"/>
    <mergeCell ref="D7:D8"/>
    <mergeCell ref="E7:E8"/>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4.9989318521683403E-2"/>
    <pageSetUpPr fitToPage="1"/>
  </sheetPr>
  <dimension ref="A1:J39"/>
  <sheetViews>
    <sheetView topLeftCell="A5" workbookViewId="0">
      <selection activeCell="H26" sqref="H26"/>
    </sheetView>
  </sheetViews>
  <sheetFormatPr defaultRowHeight="14.5" x14ac:dyDescent="0.35"/>
  <cols>
    <col min="1" max="1" width="12.1796875" customWidth="1"/>
    <col min="2" max="2" width="19.7265625" customWidth="1"/>
    <col min="3" max="3" width="23.54296875" customWidth="1"/>
    <col min="4" max="4" width="11.81640625" customWidth="1"/>
    <col min="5" max="5" width="11.54296875" customWidth="1"/>
    <col min="6" max="6" width="11.453125" customWidth="1"/>
    <col min="7" max="7" width="13.1796875" customWidth="1"/>
    <col min="8" max="8" width="18.7265625" customWidth="1"/>
  </cols>
  <sheetData>
    <row r="1" spans="1:10" ht="57.65" customHeight="1" x14ac:dyDescent="0.35">
      <c r="A1" s="1"/>
      <c r="B1" s="1"/>
      <c r="C1" s="1"/>
      <c r="D1" s="1"/>
      <c r="E1" s="106" t="s">
        <v>99</v>
      </c>
      <c r="F1" s="106"/>
      <c r="G1" s="106"/>
      <c r="H1" s="106"/>
      <c r="I1" s="1"/>
      <c r="J1" s="1"/>
    </row>
    <row r="2" spans="1:10" x14ac:dyDescent="0.35">
      <c r="A2" s="107" t="s">
        <v>0</v>
      </c>
      <c r="B2" s="107"/>
      <c r="C2" s="107"/>
      <c r="D2" s="107"/>
      <c r="E2" s="107"/>
      <c r="F2" s="107"/>
      <c r="G2" s="107"/>
      <c r="H2" s="107"/>
      <c r="I2" s="2"/>
      <c r="J2" s="2"/>
    </row>
    <row r="3" spans="1:10" ht="15" x14ac:dyDescent="0.35">
      <c r="A3" s="108" t="s">
        <v>1</v>
      </c>
      <c r="B3" s="108"/>
      <c r="C3" s="108"/>
      <c r="D3" s="108"/>
      <c r="E3" s="108"/>
      <c r="F3" s="108"/>
      <c r="G3" s="108"/>
      <c r="H3" s="108"/>
      <c r="I3" s="1"/>
      <c r="J3" s="1"/>
    </row>
    <row r="4" spans="1:10" ht="19.5" customHeight="1" x14ac:dyDescent="0.35">
      <c r="A4" s="109" t="s">
        <v>85</v>
      </c>
      <c r="B4" s="109"/>
      <c r="C4" s="109"/>
      <c r="D4" s="109"/>
      <c r="E4" s="109"/>
      <c r="F4" s="109"/>
      <c r="G4" s="109"/>
      <c r="H4" s="109"/>
      <c r="I4" s="1"/>
      <c r="J4" s="1"/>
    </row>
    <row r="5" spans="1:10" ht="15" x14ac:dyDescent="0.35">
      <c r="A5" s="108" t="s">
        <v>36</v>
      </c>
      <c r="B5" s="108"/>
      <c r="C5" s="108"/>
      <c r="D5" s="108"/>
      <c r="E5" s="108"/>
      <c r="F5" s="108"/>
      <c r="G5" s="108"/>
      <c r="H5" s="108"/>
      <c r="I5" s="1"/>
      <c r="J5" s="1"/>
    </row>
    <row r="6" spans="1:10" x14ac:dyDescent="0.35">
      <c r="A6" s="2"/>
      <c r="B6" s="2"/>
      <c r="C6" s="2"/>
      <c r="D6" s="2"/>
      <c r="E6" s="2"/>
      <c r="F6" s="2"/>
      <c r="G6" s="2"/>
      <c r="H6" s="49" t="s">
        <v>92</v>
      </c>
      <c r="I6" s="2"/>
      <c r="J6" s="2"/>
    </row>
    <row r="7" spans="1:10" x14ac:dyDescent="0.35">
      <c r="A7" s="113" t="s">
        <v>3</v>
      </c>
      <c r="B7" s="115" t="s">
        <v>4</v>
      </c>
      <c r="C7" s="115" t="s">
        <v>5</v>
      </c>
      <c r="D7" s="113" t="s">
        <v>6</v>
      </c>
      <c r="E7" s="113" t="s">
        <v>7</v>
      </c>
      <c r="F7" s="113" t="s">
        <v>8</v>
      </c>
      <c r="G7" s="115" t="s">
        <v>9</v>
      </c>
      <c r="H7" s="115" t="s">
        <v>10</v>
      </c>
      <c r="I7" s="3"/>
      <c r="J7" s="2"/>
    </row>
    <row r="8" spans="1:10" x14ac:dyDescent="0.35">
      <c r="A8" s="114"/>
      <c r="B8" s="116"/>
      <c r="C8" s="116"/>
      <c r="D8" s="114"/>
      <c r="E8" s="114"/>
      <c r="F8" s="114"/>
      <c r="G8" s="116"/>
      <c r="H8" s="116"/>
      <c r="I8" s="3"/>
      <c r="J8" s="2"/>
    </row>
    <row r="9" spans="1:10" x14ac:dyDescent="0.35">
      <c r="A9" s="24"/>
      <c r="B9" s="25" t="s">
        <v>11</v>
      </c>
      <c r="C9" s="26"/>
      <c r="D9" s="36">
        <f>D10+D11</f>
        <v>250246</v>
      </c>
      <c r="E9" s="36">
        <f t="shared" ref="E9:G9" si="0">E10+E11</f>
        <v>250246</v>
      </c>
      <c r="F9" s="36">
        <f t="shared" si="0"/>
        <v>250246</v>
      </c>
      <c r="G9" s="36">
        <f t="shared" si="0"/>
        <v>250246</v>
      </c>
      <c r="H9" s="27"/>
      <c r="I9" s="3"/>
      <c r="J9" s="2"/>
    </row>
    <row r="10" spans="1:10" x14ac:dyDescent="0.35">
      <c r="A10" s="24" t="s">
        <v>12</v>
      </c>
      <c r="B10" s="25" t="s">
        <v>13</v>
      </c>
      <c r="C10" s="26"/>
      <c r="D10" s="36">
        <f>D16</f>
        <v>220422</v>
      </c>
      <c r="E10" s="36">
        <f t="shared" ref="E10:G10" si="1">E16</f>
        <v>220422</v>
      </c>
      <c r="F10" s="36">
        <f t="shared" si="1"/>
        <v>220422</v>
      </c>
      <c r="G10" s="36">
        <f t="shared" si="1"/>
        <v>220422</v>
      </c>
      <c r="H10" s="27"/>
      <c r="I10" s="3"/>
      <c r="J10" s="2"/>
    </row>
    <row r="11" spans="1:10" ht="18.649999999999999" customHeight="1" x14ac:dyDescent="0.35">
      <c r="A11" s="24" t="s">
        <v>15</v>
      </c>
      <c r="B11" s="25" t="s">
        <v>16</v>
      </c>
      <c r="C11" s="26"/>
      <c r="D11" s="36">
        <f>D28</f>
        <v>29824</v>
      </c>
      <c r="E11" s="36">
        <f t="shared" ref="E11:G11" si="2">E28</f>
        <v>29824</v>
      </c>
      <c r="F11" s="36">
        <f t="shared" si="2"/>
        <v>29824</v>
      </c>
      <c r="G11" s="36">
        <f t="shared" si="2"/>
        <v>29824</v>
      </c>
      <c r="H11" s="27"/>
      <c r="I11" s="3"/>
      <c r="J11" s="2"/>
    </row>
    <row r="12" spans="1:10" ht="15.65" customHeight="1" x14ac:dyDescent="0.35">
      <c r="A12" s="24" t="s">
        <v>17</v>
      </c>
      <c r="B12" s="25" t="s">
        <v>18</v>
      </c>
      <c r="C12" s="26"/>
      <c r="D12" s="28"/>
      <c r="E12" s="28"/>
      <c r="F12" s="28"/>
      <c r="G12" s="28"/>
      <c r="H12" s="27"/>
      <c r="I12" s="3"/>
      <c r="J12" s="2"/>
    </row>
    <row r="13" spans="1:10" ht="25.5" customHeight="1" x14ac:dyDescent="0.35">
      <c r="A13" s="24" t="s">
        <v>19</v>
      </c>
      <c r="B13" s="25" t="s">
        <v>20</v>
      </c>
      <c r="C13" s="26"/>
      <c r="D13" s="28"/>
      <c r="E13" s="28"/>
      <c r="F13" s="28"/>
      <c r="G13" s="28"/>
      <c r="H13" s="27"/>
      <c r="I13" s="3"/>
      <c r="J13" s="2"/>
    </row>
    <row r="14" spans="1:10" ht="27.65" customHeight="1" x14ac:dyDescent="0.35">
      <c r="A14" s="110" t="s">
        <v>96</v>
      </c>
      <c r="B14" s="111"/>
      <c r="C14" s="111"/>
      <c r="D14" s="111"/>
      <c r="E14" s="111"/>
      <c r="F14" s="111"/>
      <c r="G14" s="111"/>
      <c r="H14" s="112"/>
      <c r="I14" s="38"/>
      <c r="J14" s="2"/>
    </row>
    <row r="15" spans="1:10" x14ac:dyDescent="0.35">
      <c r="A15" s="29"/>
      <c r="B15" s="25"/>
      <c r="C15" s="25" t="s">
        <v>97</v>
      </c>
      <c r="D15" s="35">
        <f>D16+D28</f>
        <v>250246</v>
      </c>
      <c r="E15" s="35">
        <f t="shared" ref="E15:G15" si="3">E16+E28</f>
        <v>250246</v>
      </c>
      <c r="F15" s="35">
        <f t="shared" si="3"/>
        <v>250246</v>
      </c>
      <c r="G15" s="35">
        <f t="shared" si="3"/>
        <v>250246</v>
      </c>
      <c r="H15" s="25"/>
      <c r="I15" s="3"/>
      <c r="J15" s="2"/>
    </row>
    <row r="16" spans="1:10" x14ac:dyDescent="0.35">
      <c r="A16" s="10" t="s">
        <v>12</v>
      </c>
      <c r="B16" s="11" t="s">
        <v>21</v>
      </c>
      <c r="C16" s="10"/>
      <c r="D16" s="34">
        <f>D17+D23</f>
        <v>220422</v>
      </c>
      <c r="E16" s="34">
        <f t="shared" ref="E16:G16" si="4">E17+E23</f>
        <v>220422</v>
      </c>
      <c r="F16" s="34">
        <f t="shared" si="4"/>
        <v>220422</v>
      </c>
      <c r="G16" s="34">
        <f t="shared" si="4"/>
        <v>220422</v>
      </c>
      <c r="H16" s="12"/>
      <c r="I16" s="13"/>
      <c r="J16" s="13"/>
    </row>
    <row r="17" spans="1:10" x14ac:dyDescent="0.35">
      <c r="A17" s="14" t="s">
        <v>22</v>
      </c>
      <c r="B17" s="15" t="s">
        <v>23</v>
      </c>
      <c r="C17" s="10"/>
      <c r="D17" s="34">
        <f>D18+D20</f>
        <v>166728</v>
      </c>
      <c r="E17" s="34">
        <f t="shared" ref="E17:G17" si="5">E18+E20</f>
        <v>166728</v>
      </c>
      <c r="F17" s="34">
        <f t="shared" si="5"/>
        <v>166728</v>
      </c>
      <c r="G17" s="34">
        <f t="shared" si="5"/>
        <v>166728</v>
      </c>
      <c r="H17" s="12"/>
      <c r="I17" s="2"/>
      <c r="J17" s="2"/>
    </row>
    <row r="18" spans="1:10" x14ac:dyDescent="0.35">
      <c r="A18" s="16" t="s">
        <v>24</v>
      </c>
      <c r="B18" s="17" t="s">
        <v>25</v>
      </c>
      <c r="C18" s="17"/>
      <c r="D18" s="32">
        <f>D19</f>
        <v>143202</v>
      </c>
      <c r="E18" s="32">
        <f t="shared" ref="E18:G18" si="6">E19</f>
        <v>143202</v>
      </c>
      <c r="F18" s="32">
        <f t="shared" si="6"/>
        <v>143202</v>
      </c>
      <c r="G18" s="32">
        <f t="shared" si="6"/>
        <v>143202</v>
      </c>
      <c r="H18" s="18"/>
      <c r="I18" s="2"/>
      <c r="J18" s="2"/>
    </row>
    <row r="19" spans="1:10" ht="21" x14ac:dyDescent="0.35">
      <c r="A19" s="16" t="s">
        <v>74</v>
      </c>
      <c r="B19" s="17" t="s">
        <v>75</v>
      </c>
      <c r="C19" s="17"/>
      <c r="D19" s="33">
        <v>143202</v>
      </c>
      <c r="E19" s="33">
        <v>143202</v>
      </c>
      <c r="F19" s="33">
        <v>143202</v>
      </c>
      <c r="G19" s="33">
        <v>143202</v>
      </c>
      <c r="H19" s="18"/>
      <c r="I19" s="2"/>
      <c r="J19" s="2"/>
    </row>
    <row r="20" spans="1:10" ht="28" customHeight="1" x14ac:dyDescent="0.35">
      <c r="A20" s="16" t="s">
        <v>26</v>
      </c>
      <c r="B20" s="17" t="s">
        <v>27</v>
      </c>
      <c r="C20" s="19"/>
      <c r="D20" s="32">
        <f>D21+D22</f>
        <v>23526</v>
      </c>
      <c r="E20" s="32">
        <f t="shared" ref="E20:G20" si="7">E21+E22</f>
        <v>23526</v>
      </c>
      <c r="F20" s="32">
        <f t="shared" si="7"/>
        <v>23526</v>
      </c>
      <c r="G20" s="32">
        <f t="shared" si="7"/>
        <v>23526</v>
      </c>
      <c r="H20" s="20"/>
      <c r="I20" s="1"/>
      <c r="J20" s="1"/>
    </row>
    <row r="21" spans="1:10" ht="18" customHeight="1" x14ac:dyDescent="0.35">
      <c r="A21" s="16" t="s">
        <v>71</v>
      </c>
      <c r="B21" s="17" t="s">
        <v>73</v>
      </c>
      <c r="C21" s="19"/>
      <c r="D21" s="33">
        <v>15412</v>
      </c>
      <c r="E21" s="33">
        <v>15412</v>
      </c>
      <c r="F21" s="33">
        <v>15412</v>
      </c>
      <c r="G21" s="33">
        <v>15412</v>
      </c>
      <c r="H21" s="20"/>
      <c r="I21" s="1"/>
      <c r="J21" s="1"/>
    </row>
    <row r="22" spans="1:10" ht="16" customHeight="1" x14ac:dyDescent="0.35">
      <c r="A22" s="16" t="s">
        <v>72</v>
      </c>
      <c r="B22" s="17" t="s">
        <v>79</v>
      </c>
      <c r="C22" s="19"/>
      <c r="D22" s="33">
        <v>8114</v>
      </c>
      <c r="E22" s="33">
        <v>8114</v>
      </c>
      <c r="F22" s="33">
        <v>8114</v>
      </c>
      <c r="G22" s="33">
        <v>8114</v>
      </c>
      <c r="H22" s="20"/>
      <c r="I22" s="1"/>
      <c r="J22" s="1"/>
    </row>
    <row r="23" spans="1:10" ht="37.5" customHeight="1" x14ac:dyDescent="0.35">
      <c r="A23" s="17" t="s">
        <v>28</v>
      </c>
      <c r="B23" s="17" t="s">
        <v>29</v>
      </c>
      <c r="C23" s="17"/>
      <c r="D23" s="32">
        <f>D24+D25</f>
        <v>53694</v>
      </c>
      <c r="E23" s="32">
        <f t="shared" ref="E23:G23" si="8">E24+E25</f>
        <v>53694</v>
      </c>
      <c r="F23" s="32">
        <f t="shared" si="8"/>
        <v>53694</v>
      </c>
      <c r="G23" s="32">
        <f t="shared" si="8"/>
        <v>53694</v>
      </c>
      <c r="H23" s="22"/>
      <c r="I23" s="1"/>
      <c r="J23" s="1"/>
    </row>
    <row r="24" spans="1:10" ht="24.65" customHeight="1" x14ac:dyDescent="0.35">
      <c r="A24" s="16" t="s">
        <v>65</v>
      </c>
      <c r="B24" s="17" t="s">
        <v>81</v>
      </c>
      <c r="C24" s="17"/>
      <c r="D24" s="39">
        <v>40302</v>
      </c>
      <c r="E24" s="39">
        <v>40302</v>
      </c>
      <c r="F24" s="39">
        <v>40302</v>
      </c>
      <c r="G24" s="39">
        <v>40302</v>
      </c>
      <c r="H24" s="22"/>
      <c r="I24" s="1"/>
      <c r="J24" s="1"/>
    </row>
    <row r="25" spans="1:10" ht="33.65" customHeight="1" x14ac:dyDescent="0.35">
      <c r="A25" s="16" t="s">
        <v>76</v>
      </c>
      <c r="B25" s="17" t="s">
        <v>77</v>
      </c>
      <c r="C25" s="17"/>
      <c r="D25" s="39">
        <f>D26+D27</f>
        <v>13392</v>
      </c>
      <c r="E25" s="39">
        <f t="shared" ref="E25:G25" si="9">E26+E27</f>
        <v>13392</v>
      </c>
      <c r="F25" s="39">
        <f t="shared" si="9"/>
        <v>13392</v>
      </c>
      <c r="G25" s="39">
        <f t="shared" si="9"/>
        <v>13392</v>
      </c>
      <c r="H25" s="22"/>
      <c r="I25" s="1"/>
      <c r="J25" s="1"/>
    </row>
    <row r="26" spans="1:10" ht="52.5" customHeight="1" x14ac:dyDescent="0.35">
      <c r="A26" s="16" t="s">
        <v>30</v>
      </c>
      <c r="B26" s="17" t="s">
        <v>31</v>
      </c>
      <c r="C26" s="23"/>
      <c r="D26" s="39">
        <v>9636</v>
      </c>
      <c r="E26" s="39">
        <v>9636</v>
      </c>
      <c r="F26" s="39">
        <v>9636</v>
      </c>
      <c r="G26" s="39">
        <v>9636</v>
      </c>
      <c r="H26" s="23"/>
      <c r="I26" s="68"/>
      <c r="J26" s="1"/>
    </row>
    <row r="27" spans="1:10" ht="31.5" customHeight="1" x14ac:dyDescent="0.35">
      <c r="A27" s="16" t="s">
        <v>32</v>
      </c>
      <c r="B27" s="17" t="s">
        <v>33</v>
      </c>
      <c r="C27" s="23"/>
      <c r="D27" s="39">
        <v>3756</v>
      </c>
      <c r="E27" s="39">
        <v>3756</v>
      </c>
      <c r="F27" s="39">
        <v>3756</v>
      </c>
      <c r="G27" s="39">
        <v>3756</v>
      </c>
      <c r="H27" s="23"/>
      <c r="I27" s="1"/>
      <c r="J27" s="1"/>
    </row>
    <row r="28" spans="1:10" ht="21.65" customHeight="1" x14ac:dyDescent="0.35">
      <c r="A28" s="10" t="s">
        <v>15</v>
      </c>
      <c r="B28" s="41" t="s">
        <v>34</v>
      </c>
      <c r="C28" s="66"/>
      <c r="D28" s="67">
        <f>SUM(D29:D35)</f>
        <v>29824</v>
      </c>
      <c r="E28" s="67">
        <f t="shared" ref="E28:G28" si="10">SUM(E29:E35)</f>
        <v>29824</v>
      </c>
      <c r="F28" s="67">
        <f t="shared" si="10"/>
        <v>29824</v>
      </c>
      <c r="G28" s="67">
        <f t="shared" si="10"/>
        <v>29824</v>
      </c>
      <c r="H28" s="23"/>
      <c r="I28" s="1"/>
      <c r="J28" s="1"/>
    </row>
    <row r="29" spans="1:10" ht="24" customHeight="1" x14ac:dyDescent="0.35">
      <c r="A29" s="16" t="s">
        <v>64</v>
      </c>
      <c r="B29" s="31" t="s">
        <v>66</v>
      </c>
      <c r="C29" s="23"/>
      <c r="D29" s="39">
        <v>5000</v>
      </c>
      <c r="E29" s="39">
        <v>5000</v>
      </c>
      <c r="F29" s="39">
        <v>5000</v>
      </c>
      <c r="G29" s="39">
        <v>5000</v>
      </c>
      <c r="H29" s="23"/>
      <c r="I29" s="1"/>
      <c r="J29" s="1"/>
    </row>
    <row r="30" spans="1:10" x14ac:dyDescent="0.35">
      <c r="A30" s="16" t="s">
        <v>63</v>
      </c>
      <c r="B30" s="31" t="s">
        <v>67</v>
      </c>
      <c r="C30" s="23"/>
      <c r="D30" s="39">
        <v>100</v>
      </c>
      <c r="E30" s="39">
        <v>100</v>
      </c>
      <c r="F30" s="39">
        <v>100</v>
      </c>
      <c r="G30" s="39">
        <v>100</v>
      </c>
      <c r="H30" s="23"/>
      <c r="I30" s="1"/>
      <c r="J30" s="1"/>
    </row>
    <row r="31" spans="1:10" x14ac:dyDescent="0.35">
      <c r="A31" s="16" t="s">
        <v>68</v>
      </c>
      <c r="B31" s="31" t="s">
        <v>84</v>
      </c>
      <c r="C31" s="23"/>
      <c r="D31" s="39">
        <v>14400</v>
      </c>
      <c r="E31" s="39">
        <v>14400</v>
      </c>
      <c r="F31" s="39">
        <v>14400</v>
      </c>
      <c r="G31" s="39">
        <v>14400</v>
      </c>
      <c r="H31" s="23"/>
      <c r="I31" s="1"/>
      <c r="J31" s="1"/>
    </row>
    <row r="32" spans="1:10" ht="21" x14ac:dyDescent="0.35">
      <c r="A32" s="16" t="s">
        <v>59</v>
      </c>
      <c r="B32" s="31" t="s">
        <v>69</v>
      </c>
      <c r="C32" s="23"/>
      <c r="D32" s="40">
        <f>8100</f>
        <v>8100</v>
      </c>
      <c r="E32" s="40">
        <f>8100</f>
        <v>8100</v>
      </c>
      <c r="F32" s="40">
        <f>8100</f>
        <v>8100</v>
      </c>
      <c r="G32" s="40">
        <f>8100</f>
        <v>8100</v>
      </c>
      <c r="H32" s="23"/>
      <c r="I32" s="1"/>
      <c r="J32" s="1"/>
    </row>
    <row r="33" spans="1:10" x14ac:dyDescent="0.35">
      <c r="A33" s="16" t="s">
        <v>62</v>
      </c>
      <c r="B33" s="31" t="s">
        <v>83</v>
      </c>
      <c r="C33" s="23"/>
      <c r="D33" s="40">
        <v>800</v>
      </c>
      <c r="E33" s="40">
        <v>800</v>
      </c>
      <c r="F33" s="40">
        <v>800</v>
      </c>
      <c r="G33" s="40">
        <v>800</v>
      </c>
      <c r="H33" s="23"/>
      <c r="I33" s="1"/>
      <c r="J33" s="1"/>
    </row>
    <row r="34" spans="1:10" x14ac:dyDescent="0.35">
      <c r="A34" s="16" t="s">
        <v>61</v>
      </c>
      <c r="B34" s="31" t="s">
        <v>70</v>
      </c>
      <c r="C34" s="23"/>
      <c r="D34" s="40">
        <v>1300</v>
      </c>
      <c r="E34" s="40">
        <v>1300</v>
      </c>
      <c r="F34" s="40">
        <v>1300</v>
      </c>
      <c r="G34" s="40">
        <v>1300</v>
      </c>
      <c r="H34" s="23"/>
      <c r="I34" s="1"/>
      <c r="J34" s="1"/>
    </row>
    <row r="35" spans="1:10" ht="21" x14ac:dyDescent="0.35">
      <c r="A35" s="16" t="s">
        <v>60</v>
      </c>
      <c r="B35" s="31" t="s">
        <v>82</v>
      </c>
      <c r="C35" s="23"/>
      <c r="D35" s="40">
        <v>124</v>
      </c>
      <c r="E35" s="40">
        <v>124</v>
      </c>
      <c r="F35" s="40">
        <v>124</v>
      </c>
      <c r="G35" s="40">
        <v>124</v>
      </c>
      <c r="H35" s="23"/>
      <c r="I35" s="1"/>
      <c r="J35" s="1"/>
    </row>
    <row r="36" spans="1:10" x14ac:dyDescent="0.35">
      <c r="A36" s="1"/>
      <c r="B36" s="1"/>
      <c r="C36" s="1"/>
      <c r="D36" s="1"/>
      <c r="E36" s="1"/>
      <c r="F36" s="1"/>
      <c r="G36" s="1"/>
      <c r="H36" s="1"/>
      <c r="I36" s="1"/>
      <c r="J36" s="1"/>
    </row>
    <row r="37" spans="1:10" x14ac:dyDescent="0.35">
      <c r="A37" s="2" t="s">
        <v>35</v>
      </c>
      <c r="B37" s="2"/>
      <c r="C37" s="2"/>
      <c r="D37" s="2"/>
      <c r="E37" s="2"/>
      <c r="F37" s="2"/>
      <c r="G37" s="2"/>
      <c r="H37" s="2"/>
      <c r="I37" s="2"/>
      <c r="J37" s="2"/>
    </row>
    <row r="38" spans="1:10" x14ac:dyDescent="0.35">
      <c r="A38" s="2"/>
      <c r="B38" s="2"/>
      <c r="C38" s="2"/>
      <c r="D38" s="2"/>
      <c r="E38" s="2"/>
      <c r="F38" s="2"/>
      <c r="G38" s="2"/>
      <c r="H38" s="2"/>
      <c r="I38" s="2"/>
      <c r="J38" s="2"/>
    </row>
    <row r="39" spans="1:10" x14ac:dyDescent="0.35">
      <c r="A39" s="1"/>
      <c r="B39" s="1"/>
      <c r="C39" s="1"/>
      <c r="D39" s="1"/>
      <c r="E39" s="1"/>
      <c r="F39" s="1"/>
      <c r="G39" s="1"/>
      <c r="H39" s="1"/>
      <c r="I39" s="1"/>
      <c r="J39" s="1"/>
    </row>
  </sheetData>
  <mergeCells count="14">
    <mergeCell ref="E1:H1"/>
    <mergeCell ref="A2:H2"/>
    <mergeCell ref="A3:H3"/>
    <mergeCell ref="A4:H4"/>
    <mergeCell ref="A14:H14"/>
    <mergeCell ref="A5:H5"/>
    <mergeCell ref="A7:A8"/>
    <mergeCell ref="B7:B8"/>
    <mergeCell ref="C7:C8"/>
    <mergeCell ref="D7:D8"/>
    <mergeCell ref="E7:E8"/>
    <mergeCell ref="F7:F8"/>
    <mergeCell ref="G7:G8"/>
    <mergeCell ref="H7:H8"/>
  </mergeCells>
  <phoneticPr fontId="11" type="noConversion"/>
  <pageMargins left="0.7" right="0.25" top="0.75" bottom="0.75" header="0.3" footer="0.3"/>
  <pageSetup paperSize="9" scale="71" fitToHeight="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0" tint="-4.9989318521683403E-2"/>
  </sheetPr>
  <dimension ref="A1:T42"/>
  <sheetViews>
    <sheetView zoomScale="60" zoomScaleNormal="60" workbookViewId="0">
      <selection activeCell="V33" sqref="V33"/>
    </sheetView>
  </sheetViews>
  <sheetFormatPr defaultColWidth="8.7265625" defaultRowHeight="14" x14ac:dyDescent="0.3"/>
  <cols>
    <col min="1" max="1" width="11.26953125" style="42" customWidth="1"/>
    <col min="2" max="2" width="8.7265625" style="42"/>
    <col min="3" max="3" width="10.54296875" style="42" customWidth="1"/>
    <col min="4" max="4" width="13.54296875" style="42" customWidth="1"/>
    <col min="5" max="5" width="11.54296875" style="42" customWidth="1"/>
    <col min="6" max="6" width="8.7265625" style="42"/>
    <col min="7" max="7" width="11.81640625" style="42" customWidth="1"/>
    <col min="8" max="8" width="13" style="42" customWidth="1"/>
    <col min="9" max="9" width="11.7265625" style="42" customWidth="1"/>
    <col min="10" max="12" width="8.7265625" style="42"/>
    <col min="13" max="13" width="27" style="42" customWidth="1"/>
    <col min="14" max="19" width="8.7265625" style="42"/>
    <col min="20" max="20" width="14" style="42" customWidth="1"/>
    <col min="21" max="16384" width="8.7265625" style="42"/>
  </cols>
  <sheetData>
    <row r="1" spans="1:19" ht="44.5" customHeight="1" x14ac:dyDescent="0.3">
      <c r="C1" s="122" t="s">
        <v>99</v>
      </c>
      <c r="D1" s="122"/>
      <c r="E1" s="122"/>
      <c r="F1" s="122"/>
      <c r="G1" s="122"/>
      <c r="H1" s="122"/>
      <c r="I1" s="122"/>
      <c r="J1" s="122"/>
      <c r="M1" s="94" t="s">
        <v>143</v>
      </c>
      <c r="N1" s="94"/>
      <c r="O1" s="94"/>
      <c r="P1" s="94"/>
      <c r="Q1" s="94"/>
      <c r="R1" s="94"/>
      <c r="S1" s="94"/>
    </row>
    <row r="2" spans="1:19" ht="20.149999999999999" customHeight="1" x14ac:dyDescent="0.3">
      <c r="C2" s="97"/>
      <c r="D2" s="50"/>
      <c r="E2" s="50"/>
      <c r="F2" s="50"/>
      <c r="G2" s="123" t="s">
        <v>93</v>
      </c>
      <c r="H2" s="123"/>
      <c r="I2" s="123"/>
      <c r="J2" s="123"/>
    </row>
    <row r="3" spans="1:19" ht="25.5" customHeight="1" thickBot="1" x14ac:dyDescent="0.35">
      <c r="A3" s="124" t="s">
        <v>37</v>
      </c>
      <c r="B3" s="124"/>
      <c r="C3" s="124"/>
      <c r="D3" s="124"/>
      <c r="E3" s="124"/>
      <c r="F3" s="124"/>
      <c r="G3" s="124"/>
      <c r="H3" s="124"/>
      <c r="I3" s="124"/>
      <c r="J3" s="124"/>
      <c r="K3" s="43"/>
      <c r="L3" s="43"/>
      <c r="M3" s="42" t="s">
        <v>100</v>
      </c>
    </row>
    <row r="4" spans="1:19" ht="32.5" customHeight="1" thickBot="1" x14ac:dyDescent="0.35">
      <c r="A4" s="126" t="s">
        <v>38</v>
      </c>
      <c r="B4" s="126" t="s">
        <v>39</v>
      </c>
      <c r="C4" s="126" t="s">
        <v>40</v>
      </c>
      <c r="D4" s="127" t="s">
        <v>41</v>
      </c>
      <c r="E4" s="52" t="s">
        <v>42</v>
      </c>
      <c r="F4" s="44"/>
      <c r="G4" s="44"/>
      <c r="H4" s="93" t="s">
        <v>144</v>
      </c>
      <c r="I4" s="96" t="s">
        <v>141</v>
      </c>
      <c r="J4" s="44"/>
      <c r="K4" s="44"/>
      <c r="L4" s="44"/>
      <c r="N4" s="42" t="s">
        <v>101</v>
      </c>
      <c r="O4" s="42" t="s">
        <v>102</v>
      </c>
      <c r="P4" s="42" t="s">
        <v>103</v>
      </c>
      <c r="R4" s="42" t="s">
        <v>109</v>
      </c>
    </row>
    <row r="5" spans="1:19" ht="15" thickBot="1" x14ac:dyDescent="0.35">
      <c r="A5" s="126"/>
      <c r="B5" s="126"/>
      <c r="C5" s="126"/>
      <c r="D5" s="127"/>
      <c r="E5" s="52" t="s">
        <v>43</v>
      </c>
      <c r="F5" s="44"/>
      <c r="G5" s="44"/>
      <c r="H5" s="44"/>
      <c r="I5" s="44"/>
      <c r="J5" s="44"/>
      <c r="K5" s="44"/>
      <c r="L5" s="44"/>
      <c r="M5" s="42" t="s">
        <v>104</v>
      </c>
      <c r="N5" s="70">
        <f>1.017*1137.46</f>
        <v>1156.79682</v>
      </c>
      <c r="O5" s="71">
        <f>1.453*1137.46</f>
        <v>1652.7293800000002</v>
      </c>
      <c r="P5" s="70">
        <f>1.817*1137.46</f>
        <v>2066.7648199999999</v>
      </c>
      <c r="R5" s="42">
        <f>O12/O5%</f>
        <v>93.023051360047816</v>
      </c>
    </row>
    <row r="6" spans="1:19" ht="15" thickBot="1" x14ac:dyDescent="0.35">
      <c r="A6" s="126"/>
      <c r="B6" s="53" t="s">
        <v>44</v>
      </c>
      <c r="C6" s="126"/>
      <c r="D6" s="57" t="s">
        <v>45</v>
      </c>
      <c r="E6" s="46" t="s">
        <v>46</v>
      </c>
      <c r="F6" s="44"/>
      <c r="G6" s="44"/>
      <c r="H6" s="44"/>
      <c r="I6" s="44"/>
      <c r="J6" s="44"/>
      <c r="K6" s="44"/>
      <c r="L6" s="44"/>
      <c r="M6" s="42" t="s">
        <v>105</v>
      </c>
      <c r="N6" s="70">
        <f>1.23*1137.46</f>
        <v>1399.0758000000001</v>
      </c>
      <c r="O6" s="101">
        <f>1.757*1137.46</f>
        <v>1998.51722</v>
      </c>
      <c r="P6" s="70">
        <f>2.197*1137.46</f>
        <v>2498.99962</v>
      </c>
      <c r="R6" s="42">
        <f t="shared" ref="R6:R8" si="0">O13/O6%</f>
        <v>93.023051360047802</v>
      </c>
    </row>
    <row r="7" spans="1:19" ht="15" thickBot="1" x14ac:dyDescent="0.35">
      <c r="A7" s="47" t="s">
        <v>47</v>
      </c>
      <c r="B7" s="54">
        <v>1</v>
      </c>
      <c r="C7" s="54">
        <v>12</v>
      </c>
      <c r="D7" s="76">
        <v>3105</v>
      </c>
      <c r="E7" s="48">
        <f>B7*D7</f>
        <v>3105</v>
      </c>
      <c r="F7" s="128" t="s">
        <v>95</v>
      </c>
      <c r="G7" s="129"/>
      <c r="H7" s="98">
        <f>1*1880</f>
        <v>1880</v>
      </c>
      <c r="I7" s="98">
        <f>E7-H7</f>
        <v>1225</v>
      </c>
      <c r="J7" s="43"/>
      <c r="K7" s="43"/>
      <c r="L7" s="43"/>
      <c r="M7" s="42" t="s">
        <v>106</v>
      </c>
      <c r="N7" s="70">
        <f>1.535*1137.46</f>
        <v>1746.0011</v>
      </c>
      <c r="O7" s="75">
        <f>2.194*1137.46</f>
        <v>2495.5872399999998</v>
      </c>
      <c r="P7" s="70">
        <f>2.743*1137.46</f>
        <v>3120.05278</v>
      </c>
      <c r="R7" s="42">
        <f t="shared" si="0"/>
        <v>93.02305136004783</v>
      </c>
    </row>
    <row r="8" spans="1:19" ht="15" thickBot="1" x14ac:dyDescent="0.35">
      <c r="A8" s="47" t="s">
        <v>48</v>
      </c>
      <c r="B8" s="54">
        <v>2</v>
      </c>
      <c r="C8" s="55">
        <v>11</v>
      </c>
      <c r="D8" s="74">
        <v>2496</v>
      </c>
      <c r="E8" s="48">
        <f>B8*D8</f>
        <v>4992</v>
      </c>
      <c r="F8" s="128" t="s">
        <v>49</v>
      </c>
      <c r="G8" s="129"/>
      <c r="H8" s="98">
        <f>2*1647</f>
        <v>3294</v>
      </c>
      <c r="I8" s="98">
        <f>E8-H8</f>
        <v>1698</v>
      </c>
      <c r="J8" s="43"/>
      <c r="K8" s="43"/>
      <c r="L8" s="43"/>
      <c r="M8" s="42" t="s">
        <v>107</v>
      </c>
      <c r="N8" s="70">
        <f>1.911*1137.46</f>
        <v>2173.68606</v>
      </c>
      <c r="O8" s="77">
        <f>2.73*1137.46</f>
        <v>3105.2658000000001</v>
      </c>
      <c r="P8" s="70">
        <f>3.276*1137.46</f>
        <v>3726.3189600000001</v>
      </c>
      <c r="R8" s="42">
        <f t="shared" si="0"/>
        <v>93.023051360047816</v>
      </c>
    </row>
    <row r="9" spans="1:19" ht="14.5" thickBot="1" x14ac:dyDescent="0.35">
      <c r="A9" s="47" t="s">
        <v>50</v>
      </c>
      <c r="B9" s="54">
        <v>11</v>
      </c>
      <c r="C9" s="54">
        <v>10</v>
      </c>
      <c r="D9" s="73">
        <v>1999</v>
      </c>
      <c r="E9" s="48">
        <f>B9*D9</f>
        <v>21989</v>
      </c>
      <c r="F9" s="128" t="s">
        <v>51</v>
      </c>
      <c r="G9" s="129"/>
      <c r="H9" s="98">
        <f>11*1382</f>
        <v>15202</v>
      </c>
      <c r="I9" s="98">
        <f>E9-H9</f>
        <v>6787</v>
      </c>
      <c r="J9" s="43"/>
      <c r="K9" s="43"/>
      <c r="L9" s="43"/>
    </row>
    <row r="10" spans="1:19" ht="14.5" thickBot="1" x14ac:dyDescent="0.35">
      <c r="A10" s="47" t="s">
        <v>52</v>
      </c>
      <c r="B10" s="54">
        <v>3</v>
      </c>
      <c r="C10" s="56">
        <v>9</v>
      </c>
      <c r="D10" s="72">
        <v>1653</v>
      </c>
      <c r="E10" s="48">
        <f>B10*D10</f>
        <v>4959</v>
      </c>
      <c r="F10" s="128" t="s">
        <v>53</v>
      </c>
      <c r="G10" s="129"/>
      <c r="H10" s="98">
        <f>3*1287</f>
        <v>3861</v>
      </c>
      <c r="I10" s="98">
        <f>E10-H10</f>
        <v>1098</v>
      </c>
      <c r="J10" s="43"/>
      <c r="K10" s="43"/>
      <c r="L10" s="43"/>
    </row>
    <row r="11" spans="1:19" s="51" customFormat="1" ht="14.5" thickBot="1" x14ac:dyDescent="0.4">
      <c r="A11" s="61" t="s">
        <v>86</v>
      </c>
      <c r="B11" s="62">
        <v>17</v>
      </c>
      <c r="C11" s="125"/>
      <c r="D11" s="125"/>
      <c r="E11" s="63">
        <f>SUM(E7:E10)</f>
        <v>35045</v>
      </c>
      <c r="F11" s="64"/>
      <c r="G11" s="65"/>
      <c r="H11" s="99">
        <f>SUM(H7:H10)</f>
        <v>24237</v>
      </c>
      <c r="I11" s="99">
        <f>SUM(I7:I10)</f>
        <v>10808</v>
      </c>
      <c r="J11" s="65"/>
      <c r="K11" s="65"/>
      <c r="L11" s="65"/>
      <c r="M11" s="51" t="s">
        <v>108</v>
      </c>
    </row>
    <row r="12" spans="1:19" ht="15" thickBot="1" x14ac:dyDescent="0.35">
      <c r="A12" s="45"/>
      <c r="B12" s="43"/>
      <c r="C12" s="30"/>
      <c r="D12" s="43"/>
      <c r="E12" s="43"/>
      <c r="F12" s="43"/>
      <c r="G12" s="43"/>
      <c r="H12" s="69"/>
      <c r="I12" s="69"/>
      <c r="J12" s="43"/>
      <c r="K12" s="43"/>
      <c r="L12" s="43"/>
      <c r="M12" s="42" t="s">
        <v>104</v>
      </c>
      <c r="N12" s="70">
        <f>1.017*1058.1</f>
        <v>1076.0876999999998</v>
      </c>
      <c r="O12" s="102">
        <f>1.453*1058.1</f>
        <v>1537.4193</v>
      </c>
      <c r="P12" s="70">
        <f>1.817*1058.1</f>
        <v>1922.5676999999998</v>
      </c>
    </row>
    <row r="13" spans="1:19" ht="14.5" customHeight="1" thickBot="1" x14ac:dyDescent="0.35">
      <c r="A13" s="120" t="s">
        <v>54</v>
      </c>
      <c r="B13" s="120"/>
      <c r="C13" s="120"/>
      <c r="D13" s="120"/>
      <c r="E13" s="60">
        <v>35045</v>
      </c>
      <c r="F13" s="43"/>
      <c r="G13" s="43"/>
      <c r="H13" s="69"/>
      <c r="I13" s="69"/>
      <c r="J13" s="43"/>
      <c r="K13" s="43"/>
      <c r="L13" s="43"/>
      <c r="M13" s="42" t="s">
        <v>105</v>
      </c>
      <c r="N13" s="70">
        <f>1.23*1058.1</f>
        <v>1301.463</v>
      </c>
      <c r="O13" s="102">
        <f>1.757*1058.1</f>
        <v>1859.0816999999997</v>
      </c>
      <c r="P13" s="70">
        <f>2.197*1058.1</f>
        <v>2324.6457</v>
      </c>
    </row>
    <row r="14" spans="1:19" ht="14.5" customHeight="1" thickBot="1" x14ac:dyDescent="0.35">
      <c r="A14" s="120" t="s">
        <v>88</v>
      </c>
      <c r="B14" s="120"/>
      <c r="C14" s="120"/>
      <c r="D14" s="120"/>
      <c r="E14" s="59">
        <f>E13*12</f>
        <v>420540</v>
      </c>
      <c r="F14" s="43"/>
      <c r="G14" s="43"/>
      <c r="H14" s="69"/>
      <c r="I14" s="69"/>
      <c r="J14" s="43"/>
      <c r="K14" s="43"/>
      <c r="L14" s="43"/>
      <c r="M14" s="42" t="s">
        <v>106</v>
      </c>
      <c r="N14" s="70">
        <f>1.535*1058.1</f>
        <v>1624.1834999999999</v>
      </c>
      <c r="O14" s="102">
        <f>2.194*1058.1</f>
        <v>2321.4713999999999</v>
      </c>
      <c r="P14" s="70">
        <f>2.743*1058.1</f>
        <v>2902.3682999999996</v>
      </c>
    </row>
    <row r="15" spans="1:19" ht="14.5" customHeight="1" thickBot="1" x14ac:dyDescent="0.35">
      <c r="A15" s="120" t="s">
        <v>87</v>
      </c>
      <c r="B15" s="120"/>
      <c r="C15" s="120"/>
      <c r="D15" s="120"/>
      <c r="E15" s="59">
        <f>E14*0.1</f>
        <v>42054</v>
      </c>
      <c r="F15" s="43"/>
      <c r="G15" s="43"/>
      <c r="H15" s="69"/>
      <c r="I15" s="69"/>
      <c r="J15" s="43"/>
      <c r="K15" s="43"/>
      <c r="L15" s="43"/>
      <c r="M15" s="42" t="s">
        <v>107</v>
      </c>
      <c r="N15" s="70">
        <f>1.911*1058.1</f>
        <v>2022.0291</v>
      </c>
      <c r="O15" s="102">
        <f>2.73*1058.1</f>
        <v>2888.6129999999998</v>
      </c>
      <c r="P15" s="70">
        <f>3.276*1058.1</f>
        <v>3466.3355999999994</v>
      </c>
    </row>
    <row r="16" spans="1:19" ht="14.5" customHeight="1" x14ac:dyDescent="0.3">
      <c r="A16" s="120" t="s">
        <v>55</v>
      </c>
      <c r="B16" s="120"/>
      <c r="C16" s="120"/>
      <c r="D16" s="120"/>
      <c r="E16" s="100"/>
      <c r="F16" s="43"/>
      <c r="G16" s="43"/>
      <c r="H16" s="69"/>
      <c r="I16" s="69"/>
      <c r="J16" s="43"/>
      <c r="K16" s="43"/>
      <c r="L16" s="43"/>
      <c r="M16" s="95" t="s">
        <v>142</v>
      </c>
    </row>
    <row r="17" spans="1:19" x14ac:dyDescent="0.3">
      <c r="A17" s="151"/>
      <c r="B17" s="151"/>
      <c r="C17" s="151"/>
      <c r="D17" s="151"/>
      <c r="E17" s="151"/>
      <c r="F17" s="43"/>
      <c r="G17" s="43"/>
      <c r="H17" s="69"/>
      <c r="I17" s="69"/>
      <c r="J17" s="43"/>
      <c r="K17" s="43"/>
      <c r="L17" s="43"/>
      <c r="M17" s="42" t="s">
        <v>123</v>
      </c>
      <c r="N17" s="42" t="s">
        <v>124</v>
      </c>
      <c r="O17" s="42" t="s">
        <v>125</v>
      </c>
      <c r="P17" s="42" t="s">
        <v>126</v>
      </c>
      <c r="Q17" s="42" t="s">
        <v>127</v>
      </c>
      <c r="R17" s="42" t="s">
        <v>128</v>
      </c>
      <c r="S17" s="42" t="s">
        <v>129</v>
      </c>
    </row>
    <row r="18" spans="1:19" ht="14.5" customHeight="1" x14ac:dyDescent="0.3">
      <c r="A18" s="117" t="s">
        <v>89</v>
      </c>
      <c r="B18" s="118"/>
      <c r="C18" s="118"/>
      <c r="D18" s="119"/>
      <c r="E18" s="59">
        <v>462594</v>
      </c>
      <c r="F18" s="69">
        <f>E14+E15+E16</f>
        <v>462594</v>
      </c>
      <c r="G18" s="43"/>
      <c r="H18" s="69"/>
      <c r="I18" s="69"/>
      <c r="J18" s="43"/>
      <c r="K18" s="43"/>
      <c r="L18" s="43"/>
      <c r="M18" s="90" t="s">
        <v>136</v>
      </c>
      <c r="N18" s="42" t="s">
        <v>137</v>
      </c>
      <c r="O18" s="91" t="s">
        <v>111</v>
      </c>
      <c r="P18" s="92" t="s">
        <v>112</v>
      </c>
      <c r="Q18" s="92" t="s">
        <v>113</v>
      </c>
      <c r="R18" s="85" t="s">
        <v>114</v>
      </c>
      <c r="S18" s="42">
        <v>12</v>
      </c>
    </row>
    <row r="19" spans="1:19" ht="14.5" customHeight="1" x14ac:dyDescent="0.3">
      <c r="A19" s="117" t="s">
        <v>90</v>
      </c>
      <c r="B19" s="118"/>
      <c r="C19" s="118"/>
      <c r="D19" s="119"/>
      <c r="E19" s="59">
        <f>E18*0.2359</f>
        <v>109125.9246</v>
      </c>
      <c r="F19" s="43">
        <f>F18*23.59%</f>
        <v>109125.9246</v>
      </c>
      <c r="G19" s="43"/>
      <c r="H19" s="69"/>
      <c r="I19" s="69"/>
      <c r="J19" s="43"/>
      <c r="K19" s="43"/>
      <c r="L19" s="43"/>
      <c r="M19" s="88" t="s">
        <v>110</v>
      </c>
      <c r="N19" s="79" t="s">
        <v>49</v>
      </c>
      <c r="O19" s="80" t="s">
        <v>111</v>
      </c>
      <c r="P19" s="81" t="s">
        <v>112</v>
      </c>
      <c r="Q19" s="81" t="s">
        <v>135</v>
      </c>
      <c r="R19" s="82" t="s">
        <v>114</v>
      </c>
      <c r="S19" s="89">
        <v>11</v>
      </c>
    </row>
    <row r="20" spans="1:19" ht="33.75" customHeight="1" x14ac:dyDescent="0.3">
      <c r="A20" s="152" t="s">
        <v>145</v>
      </c>
      <c r="B20" s="152"/>
      <c r="C20" s="152"/>
      <c r="D20" s="152"/>
      <c r="E20" s="100">
        <v>10657</v>
      </c>
      <c r="F20" s="43">
        <v>10657</v>
      </c>
      <c r="G20" s="43"/>
      <c r="H20" s="69"/>
      <c r="I20" s="69"/>
      <c r="J20" s="43"/>
      <c r="K20" s="43"/>
      <c r="L20" s="43"/>
      <c r="M20" s="88"/>
      <c r="N20" s="79" t="s">
        <v>115</v>
      </c>
      <c r="O20" s="83" t="s">
        <v>111</v>
      </c>
      <c r="P20" s="84" t="s">
        <v>112</v>
      </c>
      <c r="Q20" s="84" t="s">
        <v>116</v>
      </c>
      <c r="R20" s="85" t="s">
        <v>117</v>
      </c>
      <c r="S20" s="86">
        <v>10</v>
      </c>
    </row>
    <row r="21" spans="1:19" ht="14.5" customHeight="1" x14ac:dyDescent="0.3">
      <c r="A21" s="121" t="s">
        <v>56</v>
      </c>
      <c r="B21" s="121"/>
      <c r="C21" s="121"/>
      <c r="D21" s="121"/>
      <c r="E21" s="58">
        <f>E18+E19+E20</f>
        <v>582376.92460000003</v>
      </c>
      <c r="F21" s="69">
        <f>SUM(F18:F20)</f>
        <v>582376.92460000003</v>
      </c>
      <c r="G21" s="43"/>
      <c r="H21" s="69"/>
      <c r="I21" s="69"/>
      <c r="J21" s="43"/>
      <c r="K21" s="43"/>
      <c r="L21" s="43"/>
      <c r="M21" s="88"/>
      <c r="N21" s="79" t="s">
        <v>118</v>
      </c>
      <c r="O21" s="83" t="s">
        <v>111</v>
      </c>
      <c r="P21" s="84" t="s">
        <v>112</v>
      </c>
      <c r="Q21" s="84" t="s">
        <v>116</v>
      </c>
      <c r="R21" s="85" t="s">
        <v>117</v>
      </c>
      <c r="S21" s="86">
        <v>10</v>
      </c>
    </row>
    <row r="22" spans="1:19" x14ac:dyDescent="0.3">
      <c r="A22" s="43"/>
      <c r="B22" s="43"/>
      <c r="C22" s="43"/>
      <c r="D22" s="43"/>
      <c r="E22" s="44"/>
      <c r="F22" s="43"/>
      <c r="G22" s="43"/>
      <c r="H22" s="43"/>
      <c r="I22" s="43"/>
      <c r="J22" s="43"/>
      <c r="K22" s="43"/>
      <c r="L22" s="43"/>
      <c r="M22" s="88"/>
      <c r="N22" s="79" t="s">
        <v>119</v>
      </c>
      <c r="O22" s="83" t="s">
        <v>111</v>
      </c>
      <c r="P22" s="84" t="s">
        <v>112</v>
      </c>
      <c r="Q22" s="84" t="s">
        <v>120</v>
      </c>
      <c r="R22" s="85" t="s">
        <v>121</v>
      </c>
      <c r="S22" s="86">
        <v>9</v>
      </c>
    </row>
    <row r="23" spans="1:19" ht="28" x14ac:dyDescent="0.3">
      <c r="A23" s="43"/>
      <c r="B23" s="43"/>
      <c r="C23" s="43"/>
      <c r="D23" s="43"/>
      <c r="E23" s="44"/>
      <c r="F23" s="43"/>
      <c r="G23" s="43"/>
      <c r="H23" s="43"/>
      <c r="I23" s="43"/>
      <c r="J23" s="43"/>
      <c r="K23" s="43"/>
      <c r="L23" s="43"/>
      <c r="M23" s="88" t="s">
        <v>122</v>
      </c>
      <c r="N23" s="79" t="s">
        <v>49</v>
      </c>
      <c r="O23" s="80" t="s">
        <v>111</v>
      </c>
      <c r="P23" s="81" t="s">
        <v>112</v>
      </c>
      <c r="Q23" s="81" t="s">
        <v>135</v>
      </c>
      <c r="R23" s="82" t="s">
        <v>114</v>
      </c>
      <c r="S23" s="89">
        <v>11</v>
      </c>
    </row>
    <row r="24" spans="1:19" ht="28" x14ac:dyDescent="0.3">
      <c r="A24" s="140"/>
      <c r="B24" s="141" t="s">
        <v>57</v>
      </c>
      <c r="C24" s="141"/>
      <c r="D24" s="141"/>
      <c r="E24" s="141"/>
      <c r="F24" s="141"/>
      <c r="G24" s="141"/>
      <c r="H24" s="141"/>
      <c r="I24" s="141"/>
      <c r="J24" s="141"/>
      <c r="K24" s="130"/>
      <c r="L24" s="130"/>
      <c r="M24" s="78"/>
      <c r="N24" s="79" t="s">
        <v>115</v>
      </c>
      <c r="O24" s="83" t="s">
        <v>111</v>
      </c>
      <c r="P24" s="84" t="s">
        <v>112</v>
      </c>
      <c r="Q24" s="84" t="s">
        <v>116</v>
      </c>
      <c r="R24" s="85" t="s">
        <v>114</v>
      </c>
      <c r="S24" s="86">
        <v>10</v>
      </c>
    </row>
    <row r="25" spans="1:19" ht="28" x14ac:dyDescent="0.3">
      <c r="A25" s="140"/>
      <c r="B25" s="142" t="s">
        <v>58</v>
      </c>
      <c r="C25" s="143"/>
      <c r="D25" s="143"/>
      <c r="E25" s="143"/>
      <c r="F25" s="143"/>
      <c r="G25" s="143"/>
      <c r="H25" s="143"/>
      <c r="I25" s="143"/>
      <c r="J25" s="144"/>
      <c r="K25" s="130"/>
      <c r="L25" s="130"/>
      <c r="M25" s="78"/>
      <c r="N25" s="79" t="s">
        <v>118</v>
      </c>
      <c r="O25" s="83" t="s">
        <v>111</v>
      </c>
      <c r="P25" s="84" t="s">
        <v>112</v>
      </c>
      <c r="Q25" s="84" t="s">
        <v>116</v>
      </c>
      <c r="R25" s="85" t="s">
        <v>121</v>
      </c>
      <c r="S25" s="86">
        <v>10</v>
      </c>
    </row>
    <row r="26" spans="1:19" ht="43.5" customHeight="1" x14ac:dyDescent="0.3">
      <c r="A26" s="140"/>
      <c r="B26" s="145" t="s">
        <v>148</v>
      </c>
      <c r="C26" s="146"/>
      <c r="D26" s="146"/>
      <c r="E26" s="146"/>
      <c r="F26" s="146"/>
      <c r="G26" s="146"/>
      <c r="H26" s="146"/>
      <c r="I26" s="146"/>
      <c r="J26" s="147"/>
      <c r="K26" s="130"/>
      <c r="L26" s="130"/>
      <c r="M26" s="78"/>
      <c r="N26" s="79" t="s">
        <v>119</v>
      </c>
      <c r="O26" s="83" t="s">
        <v>111</v>
      </c>
      <c r="P26" s="84" t="s">
        <v>112</v>
      </c>
      <c r="Q26" s="84" t="s">
        <v>120</v>
      </c>
      <c r="R26" s="85" t="s">
        <v>114</v>
      </c>
      <c r="S26" s="86">
        <v>9</v>
      </c>
    </row>
    <row r="27" spans="1:19" x14ac:dyDescent="0.3">
      <c r="A27" s="140"/>
      <c r="B27" s="148" t="s">
        <v>149</v>
      </c>
      <c r="C27" s="149"/>
      <c r="D27" s="149"/>
      <c r="E27" s="149"/>
      <c r="F27" s="149"/>
      <c r="G27" s="149"/>
      <c r="H27" s="149"/>
      <c r="I27" s="149"/>
      <c r="J27" s="150"/>
      <c r="K27" s="130"/>
      <c r="L27" s="130"/>
      <c r="M27" s="42" t="s">
        <v>130</v>
      </c>
      <c r="R27" s="87" t="s">
        <v>140</v>
      </c>
    </row>
    <row r="28" spans="1:19" x14ac:dyDescent="0.3">
      <c r="A28" s="140"/>
      <c r="B28" s="148" t="s">
        <v>150</v>
      </c>
      <c r="C28" s="149"/>
      <c r="D28" s="149"/>
      <c r="E28" s="149"/>
      <c r="F28" s="149"/>
      <c r="G28" s="149"/>
      <c r="H28" s="149"/>
      <c r="I28" s="149"/>
      <c r="J28" s="150"/>
      <c r="K28" s="130"/>
      <c r="L28" s="130"/>
      <c r="N28" s="42" t="s">
        <v>131</v>
      </c>
      <c r="R28" s="87">
        <f>R26+R22</f>
        <v>3</v>
      </c>
    </row>
    <row r="29" spans="1:19" x14ac:dyDescent="0.3">
      <c r="A29" s="140"/>
      <c r="B29" s="148" t="s">
        <v>151</v>
      </c>
      <c r="C29" s="149"/>
      <c r="D29" s="149"/>
      <c r="E29" s="149"/>
      <c r="F29" s="149"/>
      <c r="G29" s="149"/>
      <c r="H29" s="149"/>
      <c r="I29" s="149"/>
      <c r="J29" s="150"/>
      <c r="K29" s="130"/>
      <c r="L29" s="130"/>
      <c r="N29" s="42" t="s">
        <v>132</v>
      </c>
      <c r="R29" s="87" t="s">
        <v>138</v>
      </c>
    </row>
    <row r="30" spans="1:19" x14ac:dyDescent="0.3">
      <c r="A30" s="140"/>
      <c r="B30" s="134" t="s">
        <v>146</v>
      </c>
      <c r="C30" s="135"/>
      <c r="D30" s="135"/>
      <c r="E30" s="135"/>
      <c r="F30" s="135"/>
      <c r="G30" s="135"/>
      <c r="H30" s="135"/>
      <c r="I30" s="135"/>
      <c r="J30" s="136"/>
      <c r="K30" s="130"/>
      <c r="L30" s="130"/>
      <c r="N30" s="42" t="s">
        <v>133</v>
      </c>
      <c r="R30" s="87">
        <f>R23+R19</f>
        <v>2</v>
      </c>
    </row>
    <row r="31" spans="1:19" ht="16.5" customHeight="1" x14ac:dyDescent="0.3">
      <c r="A31" s="140"/>
      <c r="B31" s="131" t="s">
        <v>152</v>
      </c>
      <c r="C31" s="132"/>
      <c r="D31" s="132"/>
      <c r="E31" s="132"/>
      <c r="F31" s="132"/>
      <c r="G31" s="132"/>
      <c r="H31" s="132"/>
      <c r="I31" s="132"/>
      <c r="J31" s="133"/>
      <c r="K31" s="130"/>
      <c r="L31" s="130"/>
      <c r="N31" s="42" t="s">
        <v>134</v>
      </c>
      <c r="R31" s="87" t="s">
        <v>139</v>
      </c>
    </row>
    <row r="32" spans="1:19" x14ac:dyDescent="0.3">
      <c r="A32" s="140"/>
      <c r="B32" s="134" t="s">
        <v>147</v>
      </c>
      <c r="C32" s="135"/>
      <c r="D32" s="135"/>
      <c r="E32" s="135"/>
      <c r="F32" s="135"/>
      <c r="G32" s="135"/>
      <c r="H32" s="135"/>
      <c r="I32" s="135"/>
      <c r="J32" s="136"/>
      <c r="K32" s="130"/>
      <c r="L32" s="130"/>
    </row>
    <row r="33" spans="1:20" ht="19" customHeight="1" x14ac:dyDescent="0.3">
      <c r="A33" s="140"/>
      <c r="B33" s="137" t="s">
        <v>94</v>
      </c>
      <c r="C33" s="138"/>
      <c r="D33" s="138"/>
      <c r="E33" s="138"/>
      <c r="F33" s="138"/>
      <c r="G33" s="138"/>
      <c r="H33" s="138"/>
      <c r="I33" s="138"/>
      <c r="J33" s="139"/>
      <c r="K33" s="130"/>
      <c r="L33" s="130"/>
    </row>
    <row r="34" spans="1:20" ht="45.75" customHeight="1" x14ac:dyDescent="0.35">
      <c r="A34" s="140"/>
      <c r="B34" s="137" t="s">
        <v>153</v>
      </c>
      <c r="C34" s="138"/>
      <c r="D34" s="138"/>
      <c r="E34" s="138"/>
      <c r="F34" s="138"/>
      <c r="G34" s="138"/>
      <c r="H34" s="138"/>
      <c r="I34" s="138"/>
      <c r="J34" s="139"/>
      <c r="K34" s="130"/>
      <c r="L34" s="130"/>
      <c r="M34"/>
      <c r="N34"/>
      <c r="O34"/>
      <c r="P34"/>
      <c r="Q34"/>
      <c r="R34"/>
      <c r="S34"/>
      <c r="T34"/>
    </row>
    <row r="35" spans="1:20" ht="14.5" x14ac:dyDescent="0.35">
      <c r="A35" s="43"/>
      <c r="B35" s="43"/>
      <c r="C35" s="43"/>
      <c r="D35" s="43"/>
      <c r="E35" s="44"/>
      <c r="F35" s="43"/>
      <c r="G35" s="43"/>
      <c r="H35" s="43"/>
      <c r="I35" s="43"/>
      <c r="J35" s="43"/>
      <c r="K35" s="43"/>
      <c r="L35" s="43"/>
      <c r="M35"/>
      <c r="N35"/>
      <c r="O35"/>
      <c r="P35"/>
      <c r="Q35"/>
      <c r="R35"/>
      <c r="S35"/>
      <c r="T35"/>
    </row>
    <row r="36" spans="1:20" ht="14.5" x14ac:dyDescent="0.35">
      <c r="A36" s="43"/>
      <c r="B36" s="44"/>
      <c r="C36" s="44"/>
      <c r="D36" s="43"/>
      <c r="E36" s="44"/>
      <c r="F36" s="43"/>
      <c r="G36" s="43"/>
      <c r="H36" s="43"/>
      <c r="I36" s="43"/>
      <c r="J36" s="43"/>
      <c r="K36" s="43"/>
      <c r="L36" s="43"/>
      <c r="M36"/>
      <c r="N36"/>
      <c r="O36"/>
      <c r="P36"/>
      <c r="Q36"/>
      <c r="R36"/>
      <c r="S36"/>
      <c r="T36"/>
    </row>
    <row r="37" spans="1:20" ht="14.5" x14ac:dyDescent="0.35">
      <c r="M37"/>
      <c r="N37"/>
      <c r="O37"/>
      <c r="P37"/>
      <c r="Q37"/>
      <c r="R37"/>
      <c r="S37"/>
      <c r="T37"/>
    </row>
    <row r="38" spans="1:20" ht="14.5" x14ac:dyDescent="0.35">
      <c r="M38"/>
      <c r="N38"/>
      <c r="O38"/>
      <c r="P38"/>
      <c r="Q38"/>
      <c r="R38"/>
      <c r="S38"/>
      <c r="T38"/>
    </row>
    <row r="39" spans="1:20" ht="14.5" x14ac:dyDescent="0.35">
      <c r="M39"/>
      <c r="N39"/>
      <c r="O39"/>
      <c r="P39"/>
      <c r="Q39"/>
      <c r="R39"/>
      <c r="S39"/>
      <c r="T39"/>
    </row>
    <row r="40" spans="1:20" ht="14.5" x14ac:dyDescent="0.35">
      <c r="M40"/>
      <c r="N40"/>
      <c r="O40"/>
      <c r="P40"/>
      <c r="Q40"/>
      <c r="R40"/>
      <c r="S40"/>
      <c r="T40"/>
    </row>
    <row r="41" spans="1:20" ht="14.5" x14ac:dyDescent="0.35">
      <c r="M41"/>
      <c r="N41"/>
      <c r="O41"/>
      <c r="P41"/>
      <c r="Q41"/>
      <c r="R41"/>
      <c r="S41"/>
      <c r="T41"/>
    </row>
    <row r="42" spans="1:20" ht="14.5" x14ac:dyDescent="0.35">
      <c r="M42"/>
      <c r="N42"/>
      <c r="O42"/>
      <c r="P42"/>
      <c r="Q42"/>
      <c r="R42"/>
      <c r="S42"/>
      <c r="T42"/>
    </row>
  </sheetData>
  <mergeCells count="35">
    <mergeCell ref="C1:J1"/>
    <mergeCell ref="G2:J2"/>
    <mergeCell ref="A3:J3"/>
    <mergeCell ref="A4:A6"/>
    <mergeCell ref="B4:B5"/>
    <mergeCell ref="C4:C6"/>
    <mergeCell ref="D4:D5"/>
    <mergeCell ref="A19:D19"/>
    <mergeCell ref="F7:G7"/>
    <mergeCell ref="F8:G8"/>
    <mergeCell ref="F9:G9"/>
    <mergeCell ref="F10:G10"/>
    <mergeCell ref="C11:D11"/>
    <mergeCell ref="A13:D13"/>
    <mergeCell ref="A14:D14"/>
    <mergeCell ref="A15:D15"/>
    <mergeCell ref="A16:D16"/>
    <mergeCell ref="A17:E17"/>
    <mergeCell ref="A18:D18"/>
    <mergeCell ref="K24:K34"/>
    <mergeCell ref="L24:L34"/>
    <mergeCell ref="B25:J25"/>
    <mergeCell ref="B26:J26"/>
    <mergeCell ref="B27:J27"/>
    <mergeCell ref="B28:J28"/>
    <mergeCell ref="B34:J34"/>
    <mergeCell ref="A20:D20"/>
    <mergeCell ref="A21:D21"/>
    <mergeCell ref="A24:A34"/>
    <mergeCell ref="B24:J24"/>
    <mergeCell ref="B29:J29"/>
    <mergeCell ref="B30:J30"/>
    <mergeCell ref="B31:J31"/>
    <mergeCell ref="B32:J32"/>
    <mergeCell ref="B33:J3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PAPILDU </vt:lpstr>
      <vt:lpstr>BUDŽETA IETVAROS</vt:lpstr>
      <vt:lpstr>PAPILDU APRĒĶ. 2023 skala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Aija Ozoliņa</dc:creator>
  <cp:lastModifiedBy>Ieva Potjomkina</cp:lastModifiedBy>
  <cp:lastPrinted>2022-07-08T05:16:34Z</cp:lastPrinted>
  <dcterms:created xsi:type="dcterms:W3CDTF">2022-07-07T11:51:30Z</dcterms:created>
  <dcterms:modified xsi:type="dcterms:W3CDTF">2022-09-30T06:40:27Z</dcterms:modified>
</cp:coreProperties>
</file>