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hidePivotFieldList="1" defaultThemeVersion="166925"/>
  <mc:AlternateContent xmlns:mc="http://schemas.openxmlformats.org/markup-compatibility/2006">
    <mc:Choice Requires="x15">
      <x15ac:absPath xmlns:x15ac="http://schemas.microsoft.com/office/spreadsheetml/2010/11/ac" url="https://vide-my.sharepoint.com/personal/alisa_kuceruka_varam_gov_lv/Documents/Desktop/VPP_21_22/"/>
    </mc:Choice>
  </mc:AlternateContent>
  <xr:revisionPtr revIDLastSave="5" documentId="8_{BCC94FEB-BD1D-4040-BB21-7A3C032D8D26}" xr6:coauthVersionLast="47" xr6:coauthVersionMax="47" xr10:uidLastSave="{636218F3-3088-4048-8590-31D91E70EE39}"/>
  <bookViews>
    <workbookView xWindow="-110" yWindow="-110" windowWidth="19420" windowHeight="10420" xr2:uid="{3EDD6DDC-A625-4AE3-AD15-99E2A65792EB}"/>
  </bookViews>
  <sheets>
    <sheet name="Indikat_finans" sheetId="20" r:id="rId1"/>
    <sheet name="Detalizets_finans" sheetId="21" r:id="rId2"/>
  </sheets>
  <definedNames>
    <definedName name="_xlnm._FilterDatabase" localSheetId="0" hidden="1">Indikat_finans!$A$6:$Q$6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67" i="21" l="1"/>
  <c r="Q167" i="21"/>
  <c r="P167" i="21"/>
  <c r="O167" i="21"/>
  <c r="N167" i="21"/>
  <c r="M167" i="21"/>
  <c r="L167" i="21"/>
  <c r="K167" i="21"/>
  <c r="J167" i="21"/>
  <c r="I167" i="21"/>
  <c r="H167" i="21"/>
  <c r="F165" i="21"/>
  <c r="F163" i="21"/>
  <c r="F162" i="21"/>
  <c r="F161" i="21"/>
  <c r="F159" i="21"/>
  <c r="F158" i="21"/>
  <c r="F157" i="21"/>
  <c r="F155" i="21"/>
  <c r="F149" i="21"/>
  <c r="F147" i="21"/>
  <c r="F146" i="21"/>
  <c r="F145" i="21"/>
  <c r="F144" i="21"/>
  <c r="F143" i="21"/>
  <c r="F142" i="21"/>
  <c r="F141" i="21"/>
  <c r="F140" i="21"/>
  <c r="F138" i="21"/>
  <c r="F137" i="21"/>
  <c r="F135" i="21"/>
  <c r="F134" i="21"/>
  <c r="F133" i="21"/>
  <c r="F131" i="21"/>
  <c r="F129" i="21"/>
  <c r="F125" i="21"/>
  <c r="F124" i="21"/>
  <c r="F123" i="21"/>
  <c r="F121" i="21"/>
  <c r="F120" i="21"/>
  <c r="F118" i="21"/>
  <c r="F117" i="21"/>
  <c r="F115" i="21"/>
  <c r="F114" i="21"/>
  <c r="F112" i="21"/>
  <c r="F110" i="21"/>
  <c r="F109" i="21"/>
  <c r="F108" i="21"/>
  <c r="F107" i="21"/>
  <c r="F106" i="21"/>
  <c r="F105" i="21"/>
  <c r="F102" i="21"/>
  <c r="F100" i="21"/>
  <c r="F98" i="21"/>
  <c r="F97" i="21"/>
  <c r="F91" i="21"/>
  <c r="F90" i="21"/>
  <c r="F89" i="21"/>
  <c r="F88" i="21"/>
  <c r="F86" i="21"/>
  <c r="F85" i="21"/>
  <c r="F84" i="21"/>
  <c r="F83" i="21"/>
  <c r="F81" i="21"/>
  <c r="F79" i="21"/>
  <c r="F77" i="21"/>
  <c r="F76" i="21"/>
  <c r="F75" i="21"/>
  <c r="F73" i="21"/>
  <c r="F72" i="21"/>
  <c r="F71" i="21"/>
  <c r="F70" i="21"/>
  <c r="F69" i="21"/>
  <c r="F68" i="21"/>
  <c r="F67" i="21"/>
  <c r="F65" i="21"/>
  <c r="F64" i="21"/>
  <c r="F63" i="21"/>
  <c r="F62" i="21"/>
  <c r="F61" i="21"/>
  <c r="F59" i="21"/>
  <c r="G58" i="21"/>
  <c r="G167" i="21" s="1"/>
  <c r="F58" i="21"/>
  <c r="F56" i="21"/>
  <c r="F55" i="21"/>
  <c r="F53" i="21"/>
  <c r="F52" i="21"/>
  <c r="F51" i="21"/>
  <c r="F49" i="21"/>
  <c r="F48" i="21"/>
  <c r="F47" i="21"/>
  <c r="F45" i="21"/>
  <c r="F43" i="21"/>
  <c r="F42" i="21"/>
  <c r="F41" i="21"/>
  <c r="F40" i="21"/>
  <c r="F38" i="21"/>
  <c r="F37" i="21"/>
  <c r="F36" i="21"/>
  <c r="F35" i="21"/>
  <c r="F34" i="21"/>
  <c r="F33" i="21"/>
  <c r="F29" i="21"/>
  <c r="F27" i="21"/>
  <c r="F23" i="21"/>
  <c r="F22" i="21"/>
  <c r="F21" i="21"/>
  <c r="F20" i="21"/>
  <c r="F19" i="21"/>
  <c r="F18" i="21"/>
  <c r="F16" i="21"/>
  <c r="F14" i="21"/>
  <c r="F13" i="21"/>
  <c r="F12" i="21"/>
  <c r="F11" i="21"/>
  <c r="F10" i="21"/>
  <c r="F8" i="21"/>
  <c r="F7" i="21"/>
  <c r="F6" i="21"/>
  <c r="F167" i="21" s="1"/>
  <c r="G168" i="21" l="1"/>
  <c r="G1287" i="20" l="1"/>
  <c r="G1284" i="20"/>
  <c r="G1281" i="20"/>
  <c r="G1278" i="20"/>
  <c r="G1275" i="20"/>
  <c r="G1272" i="20"/>
  <c r="G1269" i="20"/>
  <c r="G1266" i="20"/>
  <c r="G1263" i="20"/>
  <c r="G1262" i="20"/>
  <c r="G1259" i="20" s="1"/>
  <c r="G1261" i="20"/>
  <c r="G1258" i="20" s="1"/>
  <c r="G1249" i="20"/>
  <c r="G1246" i="20"/>
  <c r="G1243" i="20"/>
  <c r="G1240" i="20"/>
  <c r="G1239" i="20"/>
  <c r="G1236" i="20" s="1"/>
  <c r="G1238" i="20"/>
  <c r="G1226" i="20"/>
  <c r="G1223" i="20"/>
  <c r="G1220" i="20"/>
  <c r="G1217" i="20"/>
  <c r="G1214" i="20"/>
  <c r="G1211" i="20"/>
  <c r="G1208" i="20"/>
  <c r="G1205" i="20"/>
  <c r="G1204" i="20"/>
  <c r="G1201" i="20" s="1"/>
  <c r="G1203" i="20"/>
  <c r="G1200" i="20" s="1"/>
  <c r="G1191" i="20"/>
  <c r="G1188" i="20"/>
  <c r="G1185" i="20"/>
  <c r="G1182" i="20"/>
  <c r="G1179" i="20"/>
  <c r="G1176" i="20"/>
  <c r="G1174" i="20"/>
  <c r="G1162" i="20"/>
  <c r="G1159" i="20"/>
  <c r="G1156" i="20"/>
  <c r="G1153" i="20"/>
  <c r="G1150" i="20"/>
  <c r="G1147" i="20"/>
  <c r="G1144" i="20"/>
  <c r="G1141" i="20"/>
  <c r="G1138" i="20"/>
  <c r="G1137" i="20"/>
  <c r="G1136" i="20"/>
  <c r="G1133" i="20" s="1"/>
  <c r="G1124" i="20"/>
  <c r="G1121" i="20"/>
  <c r="G1118" i="20"/>
  <c r="G1115" i="20"/>
  <c r="G1112" i="20"/>
  <c r="G1109" i="20"/>
  <c r="G1106" i="20"/>
  <c r="G1103" i="20"/>
  <c r="G1102" i="20"/>
  <c r="G1099" i="20" s="1"/>
  <c r="G1101" i="20"/>
  <c r="G1086" i="20"/>
  <c r="G1083" i="20"/>
  <c r="G1082" i="20"/>
  <c r="G1079" i="20" s="1"/>
  <c r="G1081" i="20"/>
  <c r="G1066" i="20"/>
  <c r="G1063" i="20"/>
  <c r="G1062" i="20"/>
  <c r="G1059" i="20" s="1"/>
  <c r="G1061" i="20"/>
  <c r="G1058" i="20" s="1"/>
  <c r="G1046" i="20"/>
  <c r="G1040" i="20"/>
  <c r="G1037" i="20"/>
  <c r="G1034" i="20"/>
  <c r="G1031" i="20"/>
  <c r="G1025" i="20"/>
  <c r="G1022" i="20"/>
  <c r="G1020" i="20"/>
  <c r="G1008" i="20"/>
  <c r="G1005" i="20"/>
  <c r="G1002" i="20"/>
  <c r="G999" i="20"/>
  <c r="G998" i="20"/>
  <c r="G995" i="20" s="1"/>
  <c r="G997" i="20"/>
  <c r="G985" i="20"/>
  <c r="G982" i="20"/>
  <c r="G979" i="20"/>
  <c r="G976" i="20"/>
  <c r="G975" i="20"/>
  <c r="G972" i="20" s="1"/>
  <c r="G974" i="20"/>
  <c r="G971" i="20" s="1"/>
  <c r="G960" i="20"/>
  <c r="G957" i="20" s="1"/>
  <c r="G948" i="20"/>
  <c r="G945" i="20"/>
  <c r="G942" i="20"/>
  <c r="G941" i="20"/>
  <c r="G938" i="20" s="1"/>
  <c r="G940" i="20"/>
  <c r="G928" i="20"/>
  <c r="G925" i="20"/>
  <c r="G922" i="20"/>
  <c r="G921" i="20"/>
  <c r="G918" i="20" s="1"/>
  <c r="G920" i="20"/>
  <c r="G908" i="20"/>
  <c r="G905" i="20"/>
  <c r="G902" i="20"/>
  <c r="G899" i="20"/>
  <c r="G898" i="20"/>
  <c r="G895" i="20" s="1"/>
  <c r="G897" i="20"/>
  <c r="G885" i="20"/>
  <c r="G882" i="20"/>
  <c r="G879" i="20"/>
  <c r="G876" i="20"/>
  <c r="G875" i="20"/>
  <c r="G874" i="20"/>
  <c r="G871" i="20" s="1"/>
  <c r="G856" i="20"/>
  <c r="G853" i="20"/>
  <c r="G850" i="20"/>
  <c r="G847" i="20"/>
  <c r="G844" i="20"/>
  <c r="G842" i="20"/>
  <c r="G839" i="20" s="1"/>
  <c r="G830" i="20"/>
  <c r="G827" i="20"/>
  <c r="G824" i="20"/>
  <c r="G823" i="20"/>
  <c r="G820" i="20" s="1"/>
  <c r="G822" i="20"/>
  <c r="G819" i="20" s="1"/>
  <c r="G810" i="20"/>
  <c r="G804" i="20"/>
  <c r="G801" i="20"/>
  <c r="G799" i="20"/>
  <c r="G787" i="20"/>
  <c r="G786" i="20"/>
  <c r="G783" i="20" s="1"/>
  <c r="G785" i="20"/>
  <c r="G767" i="20"/>
  <c r="G764" i="20"/>
  <c r="G761" i="20"/>
  <c r="G758" i="20"/>
  <c r="G755" i="20"/>
  <c r="G752" i="20"/>
  <c r="G749" i="20"/>
  <c r="G748" i="20"/>
  <c r="G747" i="20"/>
  <c r="G735" i="20"/>
  <c r="G732" i="20"/>
  <c r="G729" i="20"/>
  <c r="G726" i="20"/>
  <c r="G723" i="20"/>
  <c r="G720" i="20"/>
  <c r="G717" i="20"/>
  <c r="G716" i="20"/>
  <c r="G713" i="20" s="1"/>
  <c r="G715" i="20"/>
  <c r="G703" i="20"/>
  <c r="G700" i="20"/>
  <c r="G697" i="20"/>
  <c r="G694" i="20"/>
  <c r="G693" i="20"/>
  <c r="G690" i="20" s="1"/>
  <c r="G692" i="20"/>
  <c r="G680" i="20"/>
  <c r="G677" i="20"/>
  <c r="G674" i="20"/>
  <c r="G671" i="20"/>
  <c r="G670" i="20"/>
  <c r="G667" i="20" s="1"/>
  <c r="G669" i="20"/>
  <c r="G657" i="20"/>
  <c r="G654" i="20"/>
  <c r="G651" i="20"/>
  <c r="G650" i="20"/>
  <c r="G647" i="20" s="1"/>
  <c r="G649" i="20"/>
  <c r="G637" i="20"/>
  <c r="G634" i="20"/>
  <c r="G631" i="20"/>
  <c r="G628" i="20"/>
  <c r="G625" i="20"/>
  <c r="G622" i="20"/>
  <c r="G619" i="20"/>
  <c r="G618" i="20"/>
  <c r="G615" i="20" s="1"/>
  <c r="G617" i="20"/>
  <c r="G614" i="20" s="1"/>
  <c r="G605" i="20"/>
  <c r="G602" i="20"/>
  <c r="G599" i="20"/>
  <c r="G598" i="20"/>
  <c r="G595" i="20" s="1"/>
  <c r="G597" i="20"/>
  <c r="G582" i="20"/>
  <c r="G579" i="20"/>
  <c r="G576" i="20"/>
  <c r="G573" i="20"/>
  <c r="G570" i="20"/>
  <c r="G567" i="20"/>
  <c r="G564" i="20"/>
  <c r="G562" i="20"/>
  <c r="G559" i="20" s="1"/>
  <c r="G547" i="20"/>
  <c r="G544" i="20"/>
  <c r="G541" i="20"/>
  <c r="G538" i="20"/>
  <c r="G537" i="20"/>
  <c r="G536" i="20"/>
  <c r="G533" i="20" s="1"/>
  <c r="G524" i="20"/>
  <c r="G521" i="20"/>
  <c r="G518" i="20"/>
  <c r="G515" i="20"/>
  <c r="G513" i="20"/>
  <c r="G510" i="20" s="1"/>
  <c r="G501" i="20"/>
  <c r="G498" i="20"/>
  <c r="G497" i="20"/>
  <c r="G494" i="20" s="1"/>
  <c r="G496" i="20"/>
  <c r="G493" i="20" s="1"/>
  <c r="G484" i="20"/>
  <c r="G481" i="20"/>
  <c r="G478" i="20"/>
  <c r="G477" i="20"/>
  <c r="G474" i="20" s="1"/>
  <c r="G476" i="20"/>
  <c r="G464" i="20"/>
  <c r="G458" i="20"/>
  <c r="G455" i="20"/>
  <c r="G452" i="20"/>
  <c r="G449" i="20"/>
  <c r="G446" i="20"/>
  <c r="G443" i="20"/>
  <c r="G440" i="20"/>
  <c r="G438" i="20"/>
  <c r="G435" i="20" s="1"/>
  <c r="G423" i="20"/>
  <c r="G417" i="20"/>
  <c r="G414" i="20"/>
  <c r="G412" i="20"/>
  <c r="G397" i="20"/>
  <c r="G394" i="20"/>
  <c r="G391" i="20"/>
  <c r="G388" i="20"/>
  <c r="G386" i="20"/>
  <c r="G383" i="20" s="1"/>
  <c r="G374" i="20"/>
  <c r="G371" i="20"/>
  <c r="G368" i="20"/>
  <c r="G365" i="20"/>
  <c r="G362" i="20"/>
  <c r="G357" i="20"/>
  <c r="G354" i="20" s="1"/>
  <c r="G345" i="20"/>
  <c r="G342" i="20"/>
  <c r="G340" i="20"/>
  <c r="G334" i="20" s="1"/>
  <c r="G319" i="20"/>
  <c r="G314" i="20"/>
  <c r="G311" i="20" s="1"/>
  <c r="G302" i="20"/>
  <c r="G299" i="20"/>
  <c r="G298" i="20"/>
  <c r="G297" i="20"/>
  <c r="G285" i="20"/>
  <c r="G282" i="20"/>
  <c r="G276" i="20"/>
  <c r="G273" i="20"/>
  <c r="G270" i="20"/>
  <c r="G264" i="20"/>
  <c r="G262" i="20"/>
  <c r="G247" i="20"/>
  <c r="G244" i="20"/>
  <c r="G233" i="20"/>
  <c r="G221" i="20"/>
  <c r="G209" i="20"/>
  <c r="G207" i="20"/>
  <c r="G205" i="20"/>
  <c r="G192" i="20"/>
  <c r="G191" i="20"/>
  <c r="G188" i="20" s="1"/>
  <c r="G190" i="20"/>
  <c r="G187" i="20" s="1"/>
  <c r="G178" i="20"/>
  <c r="G172" i="20"/>
  <c r="G171" i="20"/>
  <c r="G168" i="20" s="1"/>
  <c r="G170" i="20"/>
  <c r="G167" i="20" s="1"/>
  <c r="G158" i="20"/>
  <c r="G155" i="20"/>
  <c r="G154" i="20"/>
  <c r="G151" i="20" s="1"/>
  <c r="G153" i="20"/>
  <c r="G135" i="20"/>
  <c r="G132" i="20"/>
  <c r="G123" i="20"/>
  <c r="G120" i="20"/>
  <c r="G103" i="20"/>
  <c r="G102" i="20"/>
  <c r="G101" i="20"/>
  <c r="G96" i="20" s="1"/>
  <c r="G92" i="20"/>
  <c r="G89" i="20"/>
  <c r="G86" i="20"/>
  <c r="G83" i="20"/>
  <c r="G80" i="20"/>
  <c r="G74" i="20"/>
  <c r="G71" i="20"/>
  <c r="G65" i="20"/>
  <c r="G59" i="20"/>
  <c r="G57" i="20"/>
  <c r="G45" i="20"/>
  <c r="G42" i="20" s="1"/>
  <c r="G36" i="20"/>
  <c r="G32" i="20"/>
  <c r="G30" i="20" s="1"/>
  <c r="G27" i="20"/>
  <c r="G24" i="20"/>
  <c r="G21" i="20"/>
  <c r="G18" i="20"/>
  <c r="G16" i="20"/>
  <c r="G13" i="20" s="1"/>
  <c r="F347" i="20"/>
  <c r="K347" i="20" s="1"/>
  <c r="F231" i="20"/>
  <c r="K32" i="20"/>
  <c r="L32" i="20"/>
  <c r="M32" i="20"/>
  <c r="N32" i="20"/>
  <c r="O32" i="20"/>
  <c r="P32" i="20"/>
  <c r="F168" i="20"/>
  <c r="F113" i="20"/>
  <c r="P113" i="20" s="1"/>
  <c r="F102" i="20"/>
  <c r="F1175" i="20"/>
  <c r="L1175" i="20" s="1"/>
  <c r="F843" i="20"/>
  <c r="G843" i="20" s="1"/>
  <c r="G840" i="20" s="1"/>
  <c r="F94" i="20"/>
  <c r="F1051" i="20"/>
  <c r="G1051" i="20" s="1"/>
  <c r="G1049" i="20" s="1"/>
  <c r="F1050" i="20"/>
  <c r="F1042" i="20"/>
  <c r="F1030" i="20"/>
  <c r="G1030" i="20" s="1"/>
  <c r="G1028" i="20" s="1"/>
  <c r="F1045" i="20"/>
  <c r="K1045" i="20" s="1"/>
  <c r="F964" i="20"/>
  <c r="F961" i="20" s="1"/>
  <c r="F861" i="20"/>
  <c r="L861" i="20" s="1"/>
  <c r="F864" i="20"/>
  <c r="M864" i="20" s="1"/>
  <c r="F809" i="20"/>
  <c r="P809" i="20" s="1"/>
  <c r="F812" i="20"/>
  <c r="F811" i="20"/>
  <c r="P810" i="20"/>
  <c r="O810" i="20"/>
  <c r="N810" i="20"/>
  <c r="M810" i="20"/>
  <c r="L810" i="20"/>
  <c r="K810" i="20"/>
  <c r="F772" i="20"/>
  <c r="G772" i="20" s="1"/>
  <c r="G770" i="20" s="1"/>
  <c r="F775" i="20"/>
  <c r="G775" i="20" s="1"/>
  <c r="G773" i="20" s="1"/>
  <c r="F587" i="20"/>
  <c r="N587" i="20" s="1"/>
  <c r="F552" i="20"/>
  <c r="O552" i="20" s="1"/>
  <c r="O550" i="20" s="1"/>
  <c r="F551" i="20"/>
  <c r="F549" i="20"/>
  <c r="H554" i="20"/>
  <c r="I554" i="20"/>
  <c r="F514" i="20"/>
  <c r="L514" i="20" s="1"/>
  <c r="F463" i="20"/>
  <c r="G463" i="20" s="1"/>
  <c r="G461" i="20" s="1"/>
  <c r="F428" i="20"/>
  <c r="P428" i="20" s="1"/>
  <c r="F422" i="20"/>
  <c r="N422" i="20" s="1"/>
  <c r="F402" i="20"/>
  <c r="G402" i="20" s="1"/>
  <c r="F361" i="20"/>
  <c r="G361" i="20" s="1"/>
  <c r="F341" i="20"/>
  <c r="F338" i="20"/>
  <c r="G338" i="20" s="1"/>
  <c r="G336" i="20" s="1"/>
  <c r="F327" i="20"/>
  <c r="O327" i="20" s="1"/>
  <c r="F324" i="20"/>
  <c r="L324" i="20" s="1"/>
  <c r="F318" i="20"/>
  <c r="K318" i="20" s="1"/>
  <c r="F281" i="20"/>
  <c r="G281" i="20" s="1"/>
  <c r="G279" i="20" s="1"/>
  <c r="F269" i="20"/>
  <c r="K269" i="20" s="1"/>
  <c r="F252" i="20"/>
  <c r="P252" i="20" s="1"/>
  <c r="F246" i="20"/>
  <c r="F243" i="20"/>
  <c r="M243" i="20" s="1"/>
  <c r="F237" i="20"/>
  <c r="L237" i="20" s="1"/>
  <c r="F128" i="20"/>
  <c r="G128" i="20" s="1"/>
  <c r="F143" i="20"/>
  <c r="G143" i="20" s="1"/>
  <c r="G141" i="20" s="1"/>
  <c r="F140" i="20"/>
  <c r="G140" i="20" s="1"/>
  <c r="G138" i="20" s="1"/>
  <c r="F131" i="20"/>
  <c r="N131" i="20" s="1"/>
  <c r="F119" i="20"/>
  <c r="N119" i="20" s="1"/>
  <c r="F79" i="20"/>
  <c r="L79" i="20" s="1"/>
  <c r="F70" i="20"/>
  <c r="G70" i="20" s="1"/>
  <c r="G68" i="20" s="1"/>
  <c r="F64" i="20"/>
  <c r="L64" i="20" s="1"/>
  <c r="F41" i="20"/>
  <c r="G41" i="20" s="1"/>
  <c r="G39" i="20" s="1"/>
  <c r="F35" i="20"/>
  <c r="N35" i="20" s="1"/>
  <c r="I1291" i="20"/>
  <c r="H1291" i="20"/>
  <c r="G296" i="20" l="1"/>
  <c r="G152" i="20"/>
  <c r="G1100" i="20"/>
  <c r="G488" i="20"/>
  <c r="G1080" i="20"/>
  <c r="G939" i="20"/>
  <c r="M422" i="20"/>
  <c r="K775" i="20"/>
  <c r="O252" i="20"/>
  <c r="P843" i="20"/>
  <c r="G594" i="20"/>
  <c r="G589" i="20" s="1"/>
  <c r="O281" i="20"/>
  <c r="G1078" i="20"/>
  <c r="G1073" i="20" s="1"/>
  <c r="P347" i="20"/>
  <c r="G475" i="20"/>
  <c r="G746" i="20"/>
  <c r="N338" i="20"/>
  <c r="G691" i="20"/>
  <c r="G784" i="20"/>
  <c r="G814" i="20"/>
  <c r="O119" i="20"/>
  <c r="N252" i="20"/>
  <c r="P327" i="20"/>
  <c r="M361" i="20"/>
  <c r="L422" i="20"/>
  <c r="P772" i="20"/>
  <c r="K843" i="20"/>
  <c r="G782" i="20"/>
  <c r="G777" i="20" s="1"/>
  <c r="G873" i="20"/>
  <c r="G966" i="20"/>
  <c r="P1175" i="20"/>
  <c r="M119" i="20"/>
  <c r="L243" i="20"/>
  <c r="N327" i="20"/>
  <c r="K361" i="20"/>
  <c r="P514" i="20"/>
  <c r="K772" i="20"/>
  <c r="N964" i="20"/>
  <c r="N113" i="20"/>
  <c r="K1175" i="20"/>
  <c r="L119" i="20"/>
  <c r="M237" i="20"/>
  <c r="M327" i="20"/>
  <c r="P402" i="20"/>
  <c r="K514" i="20"/>
  <c r="O809" i="20"/>
  <c r="O1051" i="20"/>
  <c r="O1049" i="20" s="1"/>
  <c r="N41" i="20"/>
  <c r="O131" i="20"/>
  <c r="K237" i="20"/>
  <c r="K324" i="20"/>
  <c r="K402" i="20"/>
  <c r="O587" i="20"/>
  <c r="N809" i="20"/>
  <c r="M1051" i="20"/>
  <c r="M1049" i="20" s="1"/>
  <c r="O35" i="20"/>
  <c r="M131" i="20"/>
  <c r="L318" i="20"/>
  <c r="O428" i="20"/>
  <c r="M587" i="20"/>
  <c r="L864" i="20"/>
  <c r="L1051" i="20"/>
  <c r="L1049" i="20" s="1"/>
  <c r="G252" i="20"/>
  <c r="G250" i="20" s="1"/>
  <c r="G1053" i="20"/>
  <c r="M35" i="20"/>
  <c r="K64" i="20"/>
  <c r="L131" i="20"/>
  <c r="L269" i="20"/>
  <c r="N428" i="20"/>
  <c r="L587" i="20"/>
  <c r="M861" i="20"/>
  <c r="P1030" i="20"/>
  <c r="G169" i="20"/>
  <c r="G689" i="20"/>
  <c r="G684" i="20" s="1"/>
  <c r="G1060" i="20"/>
  <c r="L35" i="20"/>
  <c r="O113" i="20"/>
  <c r="K143" i="20"/>
  <c r="P281" i="20"/>
  <c r="O422" i="20"/>
  <c r="M775" i="20"/>
  <c r="K861" i="20"/>
  <c r="K1030" i="20"/>
  <c r="G131" i="20"/>
  <c r="G129" i="20" s="1"/>
  <c r="G744" i="20"/>
  <c r="G872" i="20"/>
  <c r="G866" i="20" s="1"/>
  <c r="G745" i="20"/>
  <c r="G387" i="20"/>
  <c r="G384" i="20" s="1"/>
  <c r="G378" i="20" s="1"/>
  <c r="G400" i="20"/>
  <c r="O1175" i="20"/>
  <c r="M41" i="20"/>
  <c r="K35" i="20"/>
  <c r="K79" i="20"/>
  <c r="M113" i="20"/>
  <c r="K119" i="20"/>
  <c r="K131" i="20"/>
  <c r="M252" i="20"/>
  <c r="K243" i="20"/>
  <c r="P269" i="20"/>
  <c r="N281" i="20"/>
  <c r="L327" i="20"/>
  <c r="P318" i="20"/>
  <c r="O347" i="20"/>
  <c r="M338" i="20"/>
  <c r="O402" i="20"/>
  <c r="M428" i="20"/>
  <c r="K422" i="20"/>
  <c r="O514" i="20"/>
  <c r="M552" i="20"/>
  <c r="M550" i="20" s="1"/>
  <c r="K587" i="20"/>
  <c r="O772" i="20"/>
  <c r="M809" i="20"/>
  <c r="K864" i="20"/>
  <c r="O843" i="20"/>
  <c r="M964" i="20"/>
  <c r="K1051" i="20"/>
  <c r="K1049" i="20" s="1"/>
  <c r="O1030" i="20"/>
  <c r="G79" i="20"/>
  <c r="G77" i="20" s="1"/>
  <c r="G318" i="20"/>
  <c r="G316" i="20" s="1"/>
  <c r="G473" i="20"/>
  <c r="G468" i="20" s="1"/>
  <c r="G535" i="20"/>
  <c r="G821" i="20"/>
  <c r="N1175" i="20"/>
  <c r="L41" i="20"/>
  <c r="L70" i="20"/>
  <c r="L113" i="20"/>
  <c r="L128" i="20"/>
  <c r="L140" i="20"/>
  <c r="L252" i="20"/>
  <c r="P237" i="20"/>
  <c r="O269" i="20"/>
  <c r="M281" i="20"/>
  <c r="K327" i="20"/>
  <c r="O318" i="20"/>
  <c r="N347" i="20"/>
  <c r="L338" i="20"/>
  <c r="N402" i="20"/>
  <c r="L428" i="20"/>
  <c r="P463" i="20"/>
  <c r="N514" i="20"/>
  <c r="L552" i="20"/>
  <c r="L550" i="20" s="1"/>
  <c r="P775" i="20"/>
  <c r="N772" i="20"/>
  <c r="L809" i="20"/>
  <c r="P861" i="20"/>
  <c r="N843" i="20"/>
  <c r="L964" i="20"/>
  <c r="P1045" i="20"/>
  <c r="N1030" i="20"/>
  <c r="G294" i="20"/>
  <c r="G422" i="20"/>
  <c r="G587" i="20"/>
  <c r="M1175" i="20"/>
  <c r="K41" i="20"/>
  <c r="K70" i="20"/>
  <c r="K113" i="20"/>
  <c r="K128" i="20"/>
  <c r="K140" i="20"/>
  <c r="K252" i="20"/>
  <c r="O237" i="20"/>
  <c r="N269" i="20"/>
  <c r="L281" i="20"/>
  <c r="P324" i="20"/>
  <c r="N318" i="20"/>
  <c r="M347" i="20"/>
  <c r="K338" i="20"/>
  <c r="M402" i="20"/>
  <c r="K428" i="20"/>
  <c r="O463" i="20"/>
  <c r="M514" i="20"/>
  <c r="K552" i="20"/>
  <c r="K550" i="20" s="1"/>
  <c r="O775" i="20"/>
  <c r="M772" i="20"/>
  <c r="K809" i="20"/>
  <c r="O861" i="20"/>
  <c r="M843" i="20"/>
  <c r="K964" i="20"/>
  <c r="O1045" i="20"/>
  <c r="M1030" i="20"/>
  <c r="G64" i="20"/>
  <c r="G113" i="20"/>
  <c r="G189" i="20"/>
  <c r="G269" i="20"/>
  <c r="G267" i="20" s="1"/>
  <c r="G347" i="20"/>
  <c r="G341" i="20" s="1"/>
  <c r="G339" i="20" s="1"/>
  <c r="G514" i="20"/>
  <c r="G596" i="20"/>
  <c r="G648" i="20"/>
  <c r="G937" i="20"/>
  <c r="G932" i="20" s="1"/>
  <c r="G964" i="20"/>
  <c r="G962" i="20" s="1"/>
  <c r="G1098" i="20"/>
  <c r="G1093" i="20" s="1"/>
  <c r="G1175" i="20"/>
  <c r="G1172" i="20" s="1"/>
  <c r="P35" i="20"/>
  <c r="P119" i="20"/>
  <c r="P131" i="20"/>
  <c r="L143" i="20"/>
  <c r="P243" i="20"/>
  <c r="N237" i="20"/>
  <c r="M269" i="20"/>
  <c r="K281" i="20"/>
  <c r="O324" i="20"/>
  <c r="M318" i="20"/>
  <c r="L347" i="20"/>
  <c r="N361" i="20"/>
  <c r="L402" i="20"/>
  <c r="P422" i="20"/>
  <c r="N463" i="20"/>
  <c r="P587" i="20"/>
  <c r="N775" i="20"/>
  <c r="L772" i="20"/>
  <c r="P864" i="20"/>
  <c r="N861" i="20"/>
  <c r="L843" i="20"/>
  <c r="P1051" i="20"/>
  <c r="P1049" i="20" s="1"/>
  <c r="N1045" i="20"/>
  <c r="L1030" i="20"/>
  <c r="G119" i="20"/>
  <c r="G237" i="20"/>
  <c r="G235" i="20" s="1"/>
  <c r="G295" i="20"/>
  <c r="G324" i="20"/>
  <c r="G322" i="20" s="1"/>
  <c r="G495" i="20"/>
  <c r="G796" i="20"/>
  <c r="G809" i="20"/>
  <c r="G996" i="20"/>
  <c r="G1045" i="20"/>
  <c r="G1043" i="20" s="1"/>
  <c r="N324" i="20"/>
  <c r="M463" i="20"/>
  <c r="O864" i="20"/>
  <c r="M1045" i="20"/>
  <c r="G35" i="20"/>
  <c r="G33" i="20" s="1"/>
  <c r="G182" i="20"/>
  <c r="G243" i="20"/>
  <c r="G241" i="20" s="1"/>
  <c r="G327" i="20"/>
  <c r="G325" i="20" s="1"/>
  <c r="G428" i="20"/>
  <c r="G426" i="20" s="1"/>
  <c r="G861" i="20"/>
  <c r="G859" i="20" s="1"/>
  <c r="G1253" i="20"/>
  <c r="N552" i="20"/>
  <c r="N550" i="20" s="1"/>
  <c r="O243" i="20"/>
  <c r="P41" i="20"/>
  <c r="N243" i="20"/>
  <c r="M324" i="20"/>
  <c r="P338" i="20"/>
  <c r="L361" i="20"/>
  <c r="L463" i="20"/>
  <c r="P552" i="20"/>
  <c r="P550" i="20" s="1"/>
  <c r="L775" i="20"/>
  <c r="N864" i="20"/>
  <c r="P964" i="20"/>
  <c r="N1051" i="20"/>
  <c r="N1049" i="20" s="1"/>
  <c r="L1045" i="20"/>
  <c r="G150" i="20"/>
  <c r="G145" i="20" s="1"/>
  <c r="G115" i="20" s="1"/>
  <c r="G112" i="20" s="1"/>
  <c r="G552" i="20"/>
  <c r="G550" i="20" s="1"/>
  <c r="G841" i="20"/>
  <c r="G864" i="20"/>
  <c r="G862" i="20" s="1"/>
  <c r="O41" i="20"/>
  <c r="O338" i="20"/>
  <c r="K463" i="20"/>
  <c r="O964" i="20"/>
  <c r="G162" i="20"/>
  <c r="G714" i="20"/>
  <c r="G896" i="20"/>
  <c r="G1135" i="20"/>
  <c r="G1134" i="20"/>
  <c r="G1128" i="20" s="1"/>
  <c r="G206" i="20"/>
  <c r="G204" i="20"/>
  <c r="G199" i="20" s="1"/>
  <c r="G359" i="20"/>
  <c r="G358" i="20"/>
  <c r="G355" i="20" s="1"/>
  <c r="G349" i="20" s="1"/>
  <c r="G834" i="20"/>
  <c r="G1195" i="20"/>
  <c r="G919" i="20"/>
  <c r="G917" i="20"/>
  <c r="G912" i="20" s="1"/>
  <c r="G668" i="20"/>
  <c r="G666" i="20"/>
  <c r="G661" i="20" s="1"/>
  <c r="G1237" i="20"/>
  <c r="G1235" i="20"/>
  <c r="G1230" i="20" s="1"/>
  <c r="G609" i="20"/>
  <c r="G54" i="20"/>
  <c r="G616" i="20"/>
  <c r="G712" i="20"/>
  <c r="G707" i="20" s="1"/>
  <c r="G973" i="20"/>
  <c r="G994" i="20"/>
  <c r="G989" i="20" s="1"/>
  <c r="G1202" i="20"/>
  <c r="G1260" i="20"/>
  <c r="G259" i="20"/>
  <c r="G409" i="20"/>
  <c r="G894" i="20"/>
  <c r="G889" i="20" s="1"/>
  <c r="G1017" i="20"/>
  <c r="G1171" i="20"/>
  <c r="G230" i="20"/>
  <c r="G439" i="20"/>
  <c r="G646" i="20"/>
  <c r="G641" i="20" s="1"/>
  <c r="F1049" i="20"/>
  <c r="F335" i="20"/>
  <c r="F810" i="20"/>
  <c r="F550" i="20"/>
  <c r="G335" i="20" l="1"/>
  <c r="G329" i="20" s="1"/>
  <c r="G739" i="20"/>
  <c r="G58" i="20"/>
  <c r="G56" i="20" s="1"/>
  <c r="G1166" i="20"/>
  <c r="G961" i="20"/>
  <c r="G958" i="20" s="1"/>
  <c r="G952" i="20" s="1"/>
  <c r="G315" i="20"/>
  <c r="G312" i="20" s="1"/>
  <c r="G306" i="20" s="1"/>
  <c r="G107" i="20"/>
  <c r="G289" i="20"/>
  <c r="G534" i="20"/>
  <c r="G528" i="20" s="1"/>
  <c r="G385" i="20"/>
  <c r="G62" i="20"/>
  <c r="G512" i="20"/>
  <c r="G511" i="20"/>
  <c r="G505" i="20" s="1"/>
  <c r="G1173" i="20"/>
  <c r="G585" i="20"/>
  <c r="G563" i="20"/>
  <c r="G807" i="20"/>
  <c r="G800" i="20"/>
  <c r="G413" i="20"/>
  <c r="G420" i="20"/>
  <c r="G437" i="20"/>
  <c r="G436" i="20"/>
  <c r="G430" i="20" s="1"/>
  <c r="G959" i="20"/>
  <c r="G1296" i="20"/>
  <c r="G356" i="20"/>
  <c r="G55" i="20" l="1"/>
  <c r="G49" i="20" s="1"/>
  <c r="G313" i="20"/>
  <c r="G410" i="20"/>
  <c r="G404" i="20" s="1"/>
  <c r="G411" i="20"/>
  <c r="G797" i="20"/>
  <c r="G791" i="20" s="1"/>
  <c r="G798" i="20"/>
  <c r="G560" i="20"/>
  <c r="G554" i="20" s="1"/>
  <c r="G561" i="20"/>
  <c r="K1261" i="20"/>
  <c r="K1258" i="20" s="1"/>
  <c r="L1261" i="20"/>
  <c r="L1258" i="20" s="1"/>
  <c r="M1261" i="20"/>
  <c r="M1258" i="20" s="1"/>
  <c r="N1261" i="20"/>
  <c r="N1258" i="20" s="1"/>
  <c r="O1261" i="20"/>
  <c r="O1258" i="20" s="1"/>
  <c r="P1261" i="20"/>
  <c r="P1258" i="20" s="1"/>
  <c r="K1238" i="20"/>
  <c r="K1235" i="20" s="1"/>
  <c r="L1238" i="20"/>
  <c r="L1235" i="20" s="1"/>
  <c r="M1238" i="20"/>
  <c r="M1235" i="20" s="1"/>
  <c r="N1238" i="20"/>
  <c r="N1235" i="20" s="1"/>
  <c r="O1238" i="20"/>
  <c r="O1235" i="20" s="1"/>
  <c r="P1238" i="20"/>
  <c r="P1235" i="20" s="1"/>
  <c r="K1239" i="20"/>
  <c r="K1236" i="20" s="1"/>
  <c r="L1239" i="20"/>
  <c r="L1236" i="20" s="1"/>
  <c r="M1239" i="20"/>
  <c r="M1236" i="20" s="1"/>
  <c r="N1239" i="20"/>
  <c r="N1236" i="20" s="1"/>
  <c r="O1239" i="20"/>
  <c r="O1236" i="20" s="1"/>
  <c r="P1239" i="20"/>
  <c r="P1236" i="20" s="1"/>
  <c r="K1203" i="20"/>
  <c r="L1203" i="20"/>
  <c r="M1203" i="20"/>
  <c r="N1203" i="20"/>
  <c r="O1203" i="20"/>
  <c r="P1203" i="20"/>
  <c r="K1204" i="20"/>
  <c r="L1204" i="20"/>
  <c r="M1204" i="20"/>
  <c r="N1204" i="20"/>
  <c r="O1204" i="20"/>
  <c r="P1204" i="20"/>
  <c r="K1136" i="20"/>
  <c r="K1133" i="20" s="1"/>
  <c r="L1136" i="20"/>
  <c r="L1133" i="20" s="1"/>
  <c r="M1136" i="20"/>
  <c r="M1133" i="20" s="1"/>
  <c r="N1136" i="20"/>
  <c r="N1133" i="20" s="1"/>
  <c r="O1136" i="20"/>
  <c r="O1133" i="20" s="1"/>
  <c r="P1136" i="20"/>
  <c r="P1133" i="20" s="1"/>
  <c r="K1101" i="20"/>
  <c r="L1101" i="20"/>
  <c r="M1101" i="20"/>
  <c r="N1101" i="20"/>
  <c r="O1101" i="20"/>
  <c r="P1101" i="20"/>
  <c r="K1102" i="20"/>
  <c r="L1102" i="20"/>
  <c r="M1102" i="20"/>
  <c r="N1102" i="20"/>
  <c r="O1102" i="20"/>
  <c r="P1102" i="20"/>
  <c r="K1081" i="20"/>
  <c r="K1078" i="20" s="1"/>
  <c r="L1081" i="20"/>
  <c r="L1078" i="20" s="1"/>
  <c r="M1081" i="20"/>
  <c r="M1078" i="20" s="1"/>
  <c r="N1081" i="20"/>
  <c r="N1078" i="20" s="1"/>
  <c r="O1081" i="20"/>
  <c r="O1078" i="20" s="1"/>
  <c r="P1081" i="20"/>
  <c r="P1078" i="20" s="1"/>
  <c r="K1082" i="20"/>
  <c r="K1079" i="20" s="1"/>
  <c r="L1082" i="20"/>
  <c r="L1079" i="20" s="1"/>
  <c r="M1082" i="20"/>
  <c r="M1079" i="20" s="1"/>
  <c r="N1082" i="20"/>
  <c r="N1079" i="20" s="1"/>
  <c r="O1082" i="20"/>
  <c r="O1079" i="20" s="1"/>
  <c r="P1082" i="20"/>
  <c r="P1079" i="20" s="1"/>
  <c r="K1061" i="20"/>
  <c r="K1058" i="20" s="1"/>
  <c r="L1061" i="20"/>
  <c r="L1058" i="20" s="1"/>
  <c r="M1061" i="20"/>
  <c r="M1058" i="20" s="1"/>
  <c r="N1061" i="20"/>
  <c r="N1058" i="20" s="1"/>
  <c r="O1061" i="20"/>
  <c r="O1058" i="20" s="1"/>
  <c r="P1061" i="20"/>
  <c r="P1058" i="20" s="1"/>
  <c r="K1062" i="20"/>
  <c r="K1059" i="20" s="1"/>
  <c r="L1062" i="20"/>
  <c r="L1059" i="20" s="1"/>
  <c r="M1062" i="20"/>
  <c r="M1059" i="20" s="1"/>
  <c r="N1062" i="20"/>
  <c r="N1059" i="20" s="1"/>
  <c r="O1062" i="20"/>
  <c r="O1059" i="20" s="1"/>
  <c r="P1062" i="20"/>
  <c r="P1059" i="20" s="1"/>
  <c r="K1020" i="20"/>
  <c r="K1017" i="20" s="1"/>
  <c r="L1020" i="20"/>
  <c r="L1017" i="20" s="1"/>
  <c r="M1020" i="20"/>
  <c r="M1017" i="20" s="1"/>
  <c r="N1020" i="20"/>
  <c r="N1017" i="20" s="1"/>
  <c r="O1020" i="20"/>
  <c r="O1017" i="20" s="1"/>
  <c r="P1020" i="20"/>
  <c r="P1017" i="20" s="1"/>
  <c r="K997" i="20"/>
  <c r="K994" i="20" s="1"/>
  <c r="L997" i="20"/>
  <c r="L994" i="20" s="1"/>
  <c r="M997" i="20"/>
  <c r="M994" i="20" s="1"/>
  <c r="N997" i="20"/>
  <c r="N994" i="20" s="1"/>
  <c r="O997" i="20"/>
  <c r="O994" i="20" s="1"/>
  <c r="P997" i="20"/>
  <c r="P994" i="20" s="1"/>
  <c r="K998" i="20"/>
  <c r="K995" i="20" s="1"/>
  <c r="L998" i="20"/>
  <c r="L995" i="20" s="1"/>
  <c r="M998" i="20"/>
  <c r="M995" i="20" s="1"/>
  <c r="N998" i="20"/>
  <c r="N995" i="20" s="1"/>
  <c r="O998" i="20"/>
  <c r="O995" i="20" s="1"/>
  <c r="P998" i="20"/>
  <c r="P995" i="20" s="1"/>
  <c r="K974" i="20"/>
  <c r="K971" i="20" s="1"/>
  <c r="L974" i="20"/>
  <c r="L971" i="20" s="1"/>
  <c r="M974" i="20"/>
  <c r="M971" i="20" s="1"/>
  <c r="N974" i="20"/>
  <c r="N971" i="20" s="1"/>
  <c r="O974" i="20"/>
  <c r="O971" i="20" s="1"/>
  <c r="P974" i="20"/>
  <c r="P971" i="20" s="1"/>
  <c r="K975" i="20"/>
  <c r="K972" i="20" s="1"/>
  <c r="L975" i="20"/>
  <c r="L972" i="20" s="1"/>
  <c r="M975" i="20"/>
  <c r="M972" i="20" s="1"/>
  <c r="N975" i="20"/>
  <c r="N972" i="20" s="1"/>
  <c r="O975" i="20"/>
  <c r="O972" i="20" s="1"/>
  <c r="P975" i="20"/>
  <c r="P972" i="20" s="1"/>
  <c r="K960" i="20"/>
  <c r="K957" i="20" s="1"/>
  <c r="L960" i="20"/>
  <c r="L957" i="20" s="1"/>
  <c r="M960" i="20"/>
  <c r="M957" i="20" s="1"/>
  <c r="N960" i="20"/>
  <c r="N957" i="20" s="1"/>
  <c r="O960" i="20"/>
  <c r="O957" i="20" s="1"/>
  <c r="P960" i="20"/>
  <c r="P957" i="20" s="1"/>
  <c r="K961" i="20"/>
  <c r="K958" i="20" s="1"/>
  <c r="L961" i="20"/>
  <c r="L958" i="20" s="1"/>
  <c r="M961" i="20"/>
  <c r="M958" i="20" s="1"/>
  <c r="N961" i="20"/>
  <c r="N958" i="20" s="1"/>
  <c r="O961" i="20"/>
  <c r="O958" i="20" s="1"/>
  <c r="P961" i="20"/>
  <c r="P958" i="20" s="1"/>
  <c r="K940" i="20"/>
  <c r="K937" i="20" s="1"/>
  <c r="L940" i="20"/>
  <c r="L937" i="20" s="1"/>
  <c r="M940" i="20"/>
  <c r="M937" i="20" s="1"/>
  <c r="N940" i="20"/>
  <c r="N937" i="20" s="1"/>
  <c r="O940" i="20"/>
  <c r="O937" i="20" s="1"/>
  <c r="P940" i="20"/>
  <c r="P937" i="20" s="1"/>
  <c r="K941" i="20"/>
  <c r="K938" i="20" s="1"/>
  <c r="L941" i="20"/>
  <c r="L938" i="20" s="1"/>
  <c r="M941" i="20"/>
  <c r="M938" i="20" s="1"/>
  <c r="N941" i="20"/>
  <c r="N938" i="20" s="1"/>
  <c r="O941" i="20"/>
  <c r="O938" i="20" s="1"/>
  <c r="P941" i="20"/>
  <c r="P938" i="20" s="1"/>
  <c r="K920" i="20"/>
  <c r="K917" i="20" s="1"/>
  <c r="L920" i="20"/>
  <c r="L917" i="20" s="1"/>
  <c r="M920" i="20"/>
  <c r="M917" i="20" s="1"/>
  <c r="N920" i="20"/>
  <c r="N917" i="20" s="1"/>
  <c r="O920" i="20"/>
  <c r="O917" i="20" s="1"/>
  <c r="P920" i="20"/>
  <c r="P917" i="20" s="1"/>
  <c r="K921" i="20"/>
  <c r="K918" i="20" s="1"/>
  <c r="L921" i="20"/>
  <c r="L918" i="20" s="1"/>
  <c r="M921" i="20"/>
  <c r="M918" i="20" s="1"/>
  <c r="N921" i="20"/>
  <c r="N918" i="20" s="1"/>
  <c r="O921" i="20"/>
  <c r="O918" i="20" s="1"/>
  <c r="P921" i="20"/>
  <c r="P918" i="20" s="1"/>
  <c r="K897" i="20"/>
  <c r="K894" i="20" s="1"/>
  <c r="L897" i="20"/>
  <c r="L894" i="20" s="1"/>
  <c r="M897" i="20"/>
  <c r="M894" i="20" s="1"/>
  <c r="N897" i="20"/>
  <c r="N894" i="20" s="1"/>
  <c r="O897" i="20"/>
  <c r="O894" i="20" s="1"/>
  <c r="P897" i="20"/>
  <c r="P894" i="20" s="1"/>
  <c r="K898" i="20"/>
  <c r="K895" i="20" s="1"/>
  <c r="L898" i="20"/>
  <c r="L895" i="20" s="1"/>
  <c r="M898" i="20"/>
  <c r="M895" i="20" s="1"/>
  <c r="N898" i="20"/>
  <c r="N895" i="20" s="1"/>
  <c r="O898" i="20"/>
  <c r="O895" i="20" s="1"/>
  <c r="P898" i="20"/>
  <c r="P895" i="20" s="1"/>
  <c r="K874" i="20"/>
  <c r="K871" i="20" s="1"/>
  <c r="L874" i="20"/>
  <c r="L871" i="20" s="1"/>
  <c r="M874" i="20"/>
  <c r="M871" i="20" s="1"/>
  <c r="N874" i="20"/>
  <c r="N871" i="20" s="1"/>
  <c r="O874" i="20"/>
  <c r="O871" i="20" s="1"/>
  <c r="P874" i="20"/>
  <c r="P871" i="20" s="1"/>
  <c r="K875" i="20"/>
  <c r="K872" i="20" s="1"/>
  <c r="L875" i="20"/>
  <c r="L872" i="20" s="1"/>
  <c r="M875" i="20"/>
  <c r="M872" i="20" s="1"/>
  <c r="N875" i="20"/>
  <c r="N872" i="20" s="1"/>
  <c r="O875" i="20"/>
  <c r="O872" i="20" s="1"/>
  <c r="P875" i="20"/>
  <c r="P872" i="20" s="1"/>
  <c r="K822" i="20"/>
  <c r="K819" i="20" s="1"/>
  <c r="L822" i="20"/>
  <c r="L819" i="20" s="1"/>
  <c r="M822" i="20"/>
  <c r="M819" i="20" s="1"/>
  <c r="N822" i="20"/>
  <c r="N819" i="20" s="1"/>
  <c r="O822" i="20"/>
  <c r="O819" i="20" s="1"/>
  <c r="P822" i="20"/>
  <c r="P819" i="20" s="1"/>
  <c r="K823" i="20"/>
  <c r="K820" i="20" s="1"/>
  <c r="L823" i="20"/>
  <c r="L820" i="20" s="1"/>
  <c r="M823" i="20"/>
  <c r="M820" i="20" s="1"/>
  <c r="N823" i="20"/>
  <c r="N820" i="20" s="1"/>
  <c r="O823" i="20"/>
  <c r="O820" i="20" s="1"/>
  <c r="P823" i="20"/>
  <c r="P820" i="20" s="1"/>
  <c r="K799" i="20"/>
  <c r="K796" i="20" s="1"/>
  <c r="L799" i="20"/>
  <c r="L796" i="20" s="1"/>
  <c r="M799" i="20"/>
  <c r="M796" i="20" s="1"/>
  <c r="N799" i="20"/>
  <c r="N796" i="20" s="1"/>
  <c r="O799" i="20"/>
  <c r="O796" i="20" s="1"/>
  <c r="P799" i="20"/>
  <c r="P796" i="20" s="1"/>
  <c r="K800" i="20"/>
  <c r="K797" i="20" s="1"/>
  <c r="L800" i="20"/>
  <c r="L797" i="20" s="1"/>
  <c r="M800" i="20"/>
  <c r="M797" i="20" s="1"/>
  <c r="N800" i="20"/>
  <c r="N797" i="20" s="1"/>
  <c r="O800" i="20"/>
  <c r="O797" i="20" s="1"/>
  <c r="P800" i="20"/>
  <c r="P797" i="20" s="1"/>
  <c r="K785" i="20"/>
  <c r="K782" i="20" s="1"/>
  <c r="L785" i="20"/>
  <c r="L782" i="20" s="1"/>
  <c r="M785" i="20"/>
  <c r="M782" i="20" s="1"/>
  <c r="K786" i="20"/>
  <c r="K783" i="20" s="1"/>
  <c r="L786" i="20"/>
  <c r="L783" i="20" s="1"/>
  <c r="M786" i="20"/>
  <c r="M783" i="20" s="1"/>
  <c r="K692" i="20"/>
  <c r="K689" i="20" s="1"/>
  <c r="L692" i="20"/>
  <c r="L689" i="20" s="1"/>
  <c r="M692" i="20"/>
  <c r="M689" i="20" s="1"/>
  <c r="N692" i="20"/>
  <c r="N689" i="20" s="1"/>
  <c r="O692" i="20"/>
  <c r="O689" i="20" s="1"/>
  <c r="P692" i="20"/>
  <c r="P689" i="20" s="1"/>
  <c r="K693" i="20"/>
  <c r="K690" i="20" s="1"/>
  <c r="L693" i="20"/>
  <c r="L690" i="20" s="1"/>
  <c r="M693" i="20"/>
  <c r="M690" i="20" s="1"/>
  <c r="N693" i="20"/>
  <c r="N690" i="20" s="1"/>
  <c r="O693" i="20"/>
  <c r="O690" i="20" s="1"/>
  <c r="P693" i="20"/>
  <c r="P690" i="20" s="1"/>
  <c r="K669" i="20"/>
  <c r="K666" i="20" s="1"/>
  <c r="L669" i="20"/>
  <c r="L666" i="20" s="1"/>
  <c r="M669" i="20"/>
  <c r="M666" i="20" s="1"/>
  <c r="N669" i="20"/>
  <c r="N666" i="20" s="1"/>
  <c r="O669" i="20"/>
  <c r="O666" i="20" s="1"/>
  <c r="P669" i="20"/>
  <c r="P666" i="20" s="1"/>
  <c r="K670" i="20"/>
  <c r="K667" i="20" s="1"/>
  <c r="L670" i="20"/>
  <c r="L667" i="20" s="1"/>
  <c r="M670" i="20"/>
  <c r="M667" i="20" s="1"/>
  <c r="N670" i="20"/>
  <c r="N667" i="20" s="1"/>
  <c r="O670" i="20"/>
  <c r="O667" i="20" s="1"/>
  <c r="P670" i="20"/>
  <c r="P667" i="20" s="1"/>
  <c r="K649" i="20"/>
  <c r="K646" i="20" s="1"/>
  <c r="L649" i="20"/>
  <c r="L646" i="20" s="1"/>
  <c r="M649" i="20"/>
  <c r="M646" i="20" s="1"/>
  <c r="N649" i="20"/>
  <c r="N646" i="20" s="1"/>
  <c r="O649" i="20"/>
  <c r="O646" i="20" s="1"/>
  <c r="P649" i="20"/>
  <c r="P646" i="20" s="1"/>
  <c r="K650" i="20"/>
  <c r="K647" i="20" s="1"/>
  <c r="L650" i="20"/>
  <c r="L647" i="20" s="1"/>
  <c r="M650" i="20"/>
  <c r="M647" i="20" s="1"/>
  <c r="N650" i="20"/>
  <c r="N647" i="20" s="1"/>
  <c r="O650" i="20"/>
  <c r="O647" i="20" s="1"/>
  <c r="P650" i="20"/>
  <c r="P647" i="20" s="1"/>
  <c r="K617" i="20"/>
  <c r="K614" i="20" s="1"/>
  <c r="L617" i="20"/>
  <c r="L614" i="20" s="1"/>
  <c r="M617" i="20"/>
  <c r="M614" i="20" s="1"/>
  <c r="N617" i="20"/>
  <c r="N614" i="20" s="1"/>
  <c r="O617" i="20"/>
  <c r="O614" i="20" s="1"/>
  <c r="P617" i="20"/>
  <c r="P614" i="20" s="1"/>
  <c r="K597" i="20"/>
  <c r="L597" i="20"/>
  <c r="M597" i="20"/>
  <c r="N597" i="20"/>
  <c r="O597" i="20"/>
  <c r="P597" i="20"/>
  <c r="K598" i="20"/>
  <c r="L598" i="20"/>
  <c r="M598" i="20"/>
  <c r="N598" i="20"/>
  <c r="O598" i="20"/>
  <c r="P598" i="20"/>
  <c r="K536" i="20"/>
  <c r="L536" i="20"/>
  <c r="M536" i="20"/>
  <c r="N536" i="20"/>
  <c r="O536" i="20"/>
  <c r="P536" i="20"/>
  <c r="K537" i="20"/>
  <c r="K534" i="20" s="1"/>
  <c r="L537" i="20"/>
  <c r="L534" i="20" s="1"/>
  <c r="M537" i="20"/>
  <c r="M534" i="20" s="1"/>
  <c r="N537" i="20"/>
  <c r="N534" i="20" s="1"/>
  <c r="O537" i="20"/>
  <c r="O534" i="20" s="1"/>
  <c r="P537" i="20"/>
  <c r="P534" i="20" s="1"/>
  <c r="K513" i="20"/>
  <c r="L513" i="20"/>
  <c r="M513" i="20"/>
  <c r="N513" i="20"/>
  <c r="O513" i="20"/>
  <c r="P513" i="20"/>
  <c r="K496" i="20"/>
  <c r="K493" i="20" s="1"/>
  <c r="L496" i="20"/>
  <c r="L493" i="20" s="1"/>
  <c r="M496" i="20"/>
  <c r="M493" i="20" s="1"/>
  <c r="N496" i="20"/>
  <c r="N493" i="20" s="1"/>
  <c r="O496" i="20"/>
  <c r="O493" i="20" s="1"/>
  <c r="P496" i="20"/>
  <c r="P493" i="20" s="1"/>
  <c r="K497" i="20"/>
  <c r="L497" i="20"/>
  <c r="M497" i="20"/>
  <c r="N497" i="20"/>
  <c r="O497" i="20"/>
  <c r="P497" i="20"/>
  <c r="K476" i="20"/>
  <c r="K473" i="20" s="1"/>
  <c r="L476" i="20"/>
  <c r="L473" i="20" s="1"/>
  <c r="M476" i="20"/>
  <c r="M473" i="20" s="1"/>
  <c r="N476" i="20"/>
  <c r="N473" i="20" s="1"/>
  <c r="O476" i="20"/>
  <c r="O473" i="20" s="1"/>
  <c r="P476" i="20"/>
  <c r="P473" i="20" s="1"/>
  <c r="K477" i="20"/>
  <c r="L477" i="20"/>
  <c r="M477" i="20"/>
  <c r="N477" i="20"/>
  <c r="O477" i="20"/>
  <c r="P477" i="20"/>
  <c r="K412" i="20"/>
  <c r="L412" i="20"/>
  <c r="M412" i="20"/>
  <c r="N412" i="20"/>
  <c r="O412" i="20"/>
  <c r="P412" i="20"/>
  <c r="K413" i="20"/>
  <c r="L413" i="20"/>
  <c r="M413" i="20"/>
  <c r="N413" i="20"/>
  <c r="O413" i="20"/>
  <c r="P413" i="20"/>
  <c r="K414" i="20"/>
  <c r="L414" i="20"/>
  <c r="M414" i="20"/>
  <c r="N414" i="20"/>
  <c r="O414" i="20"/>
  <c r="P414" i="20"/>
  <c r="K417" i="20"/>
  <c r="L417" i="20"/>
  <c r="M417" i="20"/>
  <c r="N417" i="20"/>
  <c r="O417" i="20"/>
  <c r="P417" i="20"/>
  <c r="K420" i="20"/>
  <c r="L420" i="20"/>
  <c r="M420" i="20"/>
  <c r="N420" i="20"/>
  <c r="O420" i="20"/>
  <c r="P420" i="20"/>
  <c r="K423" i="20"/>
  <c r="L423" i="20"/>
  <c r="M423" i="20"/>
  <c r="N423" i="20"/>
  <c r="O423" i="20"/>
  <c r="P423" i="20"/>
  <c r="F416" i="20"/>
  <c r="F418" i="20"/>
  <c r="F419" i="20"/>
  <c r="K387" i="20"/>
  <c r="K384" i="20" s="1"/>
  <c r="L387" i="20"/>
  <c r="L384" i="20" s="1"/>
  <c r="M387" i="20"/>
  <c r="M384" i="20" s="1"/>
  <c r="N387" i="20"/>
  <c r="N384" i="20" s="1"/>
  <c r="O387" i="20"/>
  <c r="O384" i="20" s="1"/>
  <c r="P387" i="20"/>
  <c r="P384" i="20" s="1"/>
  <c r="K358" i="20"/>
  <c r="L358" i="20"/>
  <c r="M358" i="20"/>
  <c r="N358" i="20"/>
  <c r="O358" i="20"/>
  <c r="P358" i="20"/>
  <c r="K341" i="20"/>
  <c r="K335" i="20" s="1"/>
  <c r="L341" i="20"/>
  <c r="L335" i="20" s="1"/>
  <c r="M341" i="20"/>
  <c r="M335" i="20" s="1"/>
  <c r="N341" i="20"/>
  <c r="N335" i="20" s="1"/>
  <c r="O341" i="20"/>
  <c r="O335" i="20" s="1"/>
  <c r="P341" i="20"/>
  <c r="P335" i="20" s="1"/>
  <c r="K297" i="20"/>
  <c r="L297" i="20"/>
  <c r="M297" i="20"/>
  <c r="N297" i="20"/>
  <c r="O297" i="20"/>
  <c r="P297" i="20"/>
  <c r="K298" i="20"/>
  <c r="L298" i="20"/>
  <c r="M298" i="20"/>
  <c r="N298" i="20"/>
  <c r="O298" i="20"/>
  <c r="P298" i="20"/>
  <c r="K262" i="20"/>
  <c r="L262" i="20"/>
  <c r="M262" i="20"/>
  <c r="N262" i="20"/>
  <c r="O262" i="20"/>
  <c r="P262" i="20"/>
  <c r="K233" i="20"/>
  <c r="L233" i="20"/>
  <c r="M233" i="20"/>
  <c r="N233" i="20"/>
  <c r="O233" i="20"/>
  <c r="P233" i="20"/>
  <c r="K207" i="20"/>
  <c r="L207" i="20"/>
  <c r="M207" i="20"/>
  <c r="N207" i="20"/>
  <c r="O207" i="20"/>
  <c r="P207" i="20"/>
  <c r="K190" i="20"/>
  <c r="L190" i="20"/>
  <c r="M190" i="20"/>
  <c r="N190" i="20"/>
  <c r="O190" i="20"/>
  <c r="P190" i="20"/>
  <c r="K191" i="20"/>
  <c r="L191" i="20"/>
  <c r="M191" i="20"/>
  <c r="N191" i="20"/>
  <c r="O191" i="20"/>
  <c r="P191" i="20"/>
  <c r="K170" i="20"/>
  <c r="L170" i="20"/>
  <c r="M170" i="20"/>
  <c r="N170" i="20"/>
  <c r="O170" i="20"/>
  <c r="P170" i="20"/>
  <c r="K171" i="20"/>
  <c r="L171" i="20"/>
  <c r="M171" i="20"/>
  <c r="N171" i="20"/>
  <c r="O171" i="20"/>
  <c r="P171" i="20"/>
  <c r="K153" i="20"/>
  <c r="L153" i="20"/>
  <c r="M153" i="20"/>
  <c r="N153" i="20"/>
  <c r="O153" i="20"/>
  <c r="P153" i="20"/>
  <c r="K154" i="20"/>
  <c r="L154" i="20"/>
  <c r="M154" i="20"/>
  <c r="N154" i="20"/>
  <c r="O154" i="20"/>
  <c r="P154" i="20"/>
  <c r="K158" i="20"/>
  <c r="L158" i="20"/>
  <c r="K120" i="20"/>
  <c r="L120" i="20"/>
  <c r="K58" i="20"/>
  <c r="L58" i="20"/>
  <c r="M58" i="20"/>
  <c r="N58" i="20"/>
  <c r="O58" i="20"/>
  <c r="P58" i="20"/>
  <c r="F417" i="20" l="1"/>
  <c r="F1289" i="20"/>
  <c r="F1288" i="20"/>
  <c r="P1287" i="20"/>
  <c r="O1287" i="20"/>
  <c r="N1287" i="20"/>
  <c r="M1287" i="20"/>
  <c r="L1287" i="20"/>
  <c r="K1287" i="20"/>
  <c r="F1286" i="20"/>
  <c r="F1285" i="20"/>
  <c r="P1284" i="20"/>
  <c r="O1284" i="20"/>
  <c r="N1284" i="20"/>
  <c r="M1284" i="20"/>
  <c r="L1284" i="20"/>
  <c r="K1284" i="20"/>
  <c r="F1283" i="20"/>
  <c r="F1282" i="20"/>
  <c r="P1281" i="20"/>
  <c r="O1281" i="20"/>
  <c r="N1281" i="20"/>
  <c r="M1281" i="20"/>
  <c r="L1281" i="20"/>
  <c r="K1281" i="20"/>
  <c r="F1280" i="20"/>
  <c r="F1279" i="20"/>
  <c r="P1278" i="20"/>
  <c r="O1278" i="20"/>
  <c r="N1278" i="20"/>
  <c r="M1278" i="20"/>
  <c r="L1278" i="20"/>
  <c r="K1278" i="20"/>
  <c r="F1277" i="20"/>
  <c r="F1276" i="20"/>
  <c r="P1275" i="20"/>
  <c r="O1275" i="20"/>
  <c r="N1275" i="20"/>
  <c r="M1275" i="20"/>
  <c r="L1275" i="20"/>
  <c r="K1275" i="20"/>
  <c r="F1274" i="20"/>
  <c r="F1273" i="20"/>
  <c r="P1272" i="20"/>
  <c r="O1272" i="20"/>
  <c r="N1272" i="20"/>
  <c r="M1272" i="20"/>
  <c r="L1272" i="20"/>
  <c r="K1272" i="20"/>
  <c r="F1271" i="20"/>
  <c r="F1270" i="20"/>
  <c r="P1269" i="20"/>
  <c r="O1269" i="20"/>
  <c r="N1269" i="20"/>
  <c r="M1269" i="20"/>
  <c r="L1269" i="20"/>
  <c r="K1269" i="20"/>
  <c r="F1268" i="20"/>
  <c r="F1267" i="20"/>
  <c r="P1266" i="20"/>
  <c r="O1266" i="20"/>
  <c r="N1266" i="20"/>
  <c r="M1266" i="20"/>
  <c r="L1266" i="20"/>
  <c r="K1266" i="20"/>
  <c r="F1265" i="20"/>
  <c r="F1264" i="20"/>
  <c r="P1263" i="20"/>
  <c r="O1263" i="20"/>
  <c r="N1263" i="20"/>
  <c r="M1263" i="20"/>
  <c r="L1263" i="20"/>
  <c r="K1263" i="20"/>
  <c r="P1262" i="20"/>
  <c r="P1259" i="20" s="1"/>
  <c r="O1262" i="20"/>
  <c r="O1259" i="20" s="1"/>
  <c r="N1262" i="20"/>
  <c r="N1259" i="20" s="1"/>
  <c r="M1262" i="20"/>
  <c r="M1259" i="20" s="1"/>
  <c r="L1262" i="20"/>
  <c r="L1259" i="20" s="1"/>
  <c r="K1262" i="20"/>
  <c r="K1259" i="20" s="1"/>
  <c r="I1253" i="20"/>
  <c r="H1253" i="20"/>
  <c r="F1251" i="20"/>
  <c r="F1250" i="20"/>
  <c r="P1249" i="20"/>
  <c r="O1249" i="20"/>
  <c r="N1249" i="20"/>
  <c r="M1249" i="20"/>
  <c r="L1249" i="20"/>
  <c r="K1249" i="20"/>
  <c r="F1248" i="20"/>
  <c r="F1247" i="20"/>
  <c r="P1246" i="20"/>
  <c r="O1246" i="20"/>
  <c r="N1246" i="20"/>
  <c r="M1246" i="20"/>
  <c r="L1246" i="20"/>
  <c r="K1246" i="20"/>
  <c r="F1245" i="20"/>
  <c r="F1244" i="20"/>
  <c r="P1243" i="20"/>
  <c r="O1243" i="20"/>
  <c r="N1243" i="20"/>
  <c r="M1243" i="20"/>
  <c r="L1243" i="20"/>
  <c r="K1243" i="20"/>
  <c r="F1242" i="20"/>
  <c r="F1241" i="20"/>
  <c r="P1240" i="20"/>
  <c r="O1240" i="20"/>
  <c r="N1240" i="20"/>
  <c r="M1240" i="20"/>
  <c r="L1240" i="20"/>
  <c r="K1240" i="20"/>
  <c r="I1230" i="20"/>
  <c r="H1230" i="20"/>
  <c r="F1228" i="20"/>
  <c r="F1227" i="20"/>
  <c r="P1226" i="20"/>
  <c r="O1226" i="20"/>
  <c r="N1226" i="20"/>
  <c r="M1226" i="20"/>
  <c r="L1226" i="20"/>
  <c r="K1226" i="20"/>
  <c r="F1225" i="20"/>
  <c r="F1224" i="20"/>
  <c r="P1223" i="20"/>
  <c r="O1223" i="20"/>
  <c r="N1223" i="20"/>
  <c r="M1223" i="20"/>
  <c r="L1223" i="20"/>
  <c r="K1223" i="20"/>
  <c r="F1222" i="20"/>
  <c r="F1221" i="20"/>
  <c r="P1220" i="20"/>
  <c r="O1220" i="20"/>
  <c r="N1220" i="20"/>
  <c r="M1220" i="20"/>
  <c r="L1220" i="20"/>
  <c r="K1220" i="20"/>
  <c r="F1219" i="20"/>
  <c r="F1218" i="20"/>
  <c r="P1217" i="20"/>
  <c r="O1217" i="20"/>
  <c r="N1217" i="20"/>
  <c r="M1217" i="20"/>
  <c r="L1217" i="20"/>
  <c r="K1217" i="20"/>
  <c r="F1216" i="20"/>
  <c r="F1215" i="20"/>
  <c r="P1214" i="20"/>
  <c r="O1214" i="20"/>
  <c r="N1214" i="20"/>
  <c r="M1214" i="20"/>
  <c r="L1214" i="20"/>
  <c r="K1214" i="20"/>
  <c r="F1213" i="20"/>
  <c r="F1212" i="20"/>
  <c r="P1211" i="20"/>
  <c r="O1211" i="20"/>
  <c r="N1211" i="20"/>
  <c r="M1211" i="20"/>
  <c r="L1211" i="20"/>
  <c r="K1211" i="20"/>
  <c r="F1210" i="20"/>
  <c r="F1209" i="20"/>
  <c r="P1208" i="20"/>
  <c r="O1208" i="20"/>
  <c r="N1208" i="20"/>
  <c r="M1208" i="20"/>
  <c r="L1208" i="20"/>
  <c r="K1208" i="20"/>
  <c r="F1207" i="20"/>
  <c r="F1206" i="20"/>
  <c r="P1205" i="20"/>
  <c r="O1205" i="20"/>
  <c r="N1205" i="20"/>
  <c r="M1205" i="20"/>
  <c r="L1205" i="20"/>
  <c r="K1205" i="20"/>
  <c r="P1200" i="20"/>
  <c r="O1200" i="20"/>
  <c r="N1200" i="20"/>
  <c r="L1200" i="20"/>
  <c r="I1195" i="20"/>
  <c r="H1195" i="20"/>
  <c r="F1193" i="20"/>
  <c r="F1192" i="20"/>
  <c r="P1191" i="20"/>
  <c r="O1191" i="20"/>
  <c r="N1191" i="20"/>
  <c r="M1191" i="20"/>
  <c r="L1191" i="20"/>
  <c r="K1191" i="20"/>
  <c r="F1190" i="20"/>
  <c r="F1189" i="20"/>
  <c r="P1188" i="20"/>
  <c r="O1188" i="20"/>
  <c r="N1188" i="20"/>
  <c r="M1188" i="20"/>
  <c r="L1188" i="20"/>
  <c r="K1188" i="20"/>
  <c r="F1187" i="20"/>
  <c r="F1186" i="20"/>
  <c r="P1185" i="20"/>
  <c r="O1185" i="20"/>
  <c r="N1185" i="20"/>
  <c r="M1185" i="20"/>
  <c r="L1185" i="20"/>
  <c r="K1185" i="20"/>
  <c r="F1184" i="20"/>
  <c r="F1183" i="20"/>
  <c r="P1182" i="20"/>
  <c r="O1182" i="20"/>
  <c r="N1182" i="20"/>
  <c r="M1182" i="20"/>
  <c r="L1182" i="20"/>
  <c r="K1182" i="20"/>
  <c r="F1181" i="20"/>
  <c r="F1180" i="20"/>
  <c r="P1179" i="20"/>
  <c r="O1179" i="20"/>
  <c r="N1179" i="20"/>
  <c r="M1179" i="20"/>
  <c r="L1179" i="20"/>
  <c r="K1179" i="20"/>
  <c r="F1178" i="20"/>
  <c r="F1177" i="20"/>
  <c r="P1176" i="20"/>
  <c r="O1176" i="20"/>
  <c r="N1176" i="20"/>
  <c r="M1176" i="20"/>
  <c r="L1176" i="20"/>
  <c r="K1176" i="20"/>
  <c r="P1174" i="20"/>
  <c r="P1171" i="20" s="1"/>
  <c r="O1174" i="20"/>
  <c r="O1171" i="20" s="1"/>
  <c r="N1174" i="20"/>
  <c r="N1171" i="20" s="1"/>
  <c r="M1174" i="20"/>
  <c r="L1174" i="20"/>
  <c r="L1171" i="20" s="1"/>
  <c r="K1174" i="20"/>
  <c r="K1171" i="20" s="1"/>
  <c r="I1166" i="20"/>
  <c r="H1166" i="20"/>
  <c r="F1164" i="20"/>
  <c r="F1163" i="20"/>
  <c r="P1162" i="20"/>
  <c r="O1162" i="20"/>
  <c r="N1162" i="20"/>
  <c r="M1162" i="20"/>
  <c r="L1162" i="20"/>
  <c r="K1162" i="20"/>
  <c r="F1161" i="20"/>
  <c r="F1160" i="20"/>
  <c r="P1159" i="20"/>
  <c r="O1159" i="20"/>
  <c r="N1159" i="20"/>
  <c r="M1159" i="20"/>
  <c r="L1159" i="20"/>
  <c r="K1159" i="20"/>
  <c r="F1158" i="20"/>
  <c r="F1157" i="20"/>
  <c r="P1156" i="20"/>
  <c r="O1156" i="20"/>
  <c r="N1156" i="20"/>
  <c r="M1156" i="20"/>
  <c r="L1156" i="20"/>
  <c r="K1156" i="20"/>
  <c r="F1155" i="20"/>
  <c r="F1154" i="20"/>
  <c r="P1153" i="20"/>
  <c r="O1153" i="20"/>
  <c r="N1153" i="20"/>
  <c r="M1153" i="20"/>
  <c r="L1153" i="20"/>
  <c r="K1153" i="20"/>
  <c r="F1152" i="20"/>
  <c r="F1151" i="20"/>
  <c r="P1150" i="20"/>
  <c r="O1150" i="20"/>
  <c r="N1150" i="20"/>
  <c r="M1150" i="20"/>
  <c r="L1150" i="20"/>
  <c r="K1150" i="20"/>
  <c r="F1149" i="20"/>
  <c r="F1148" i="20"/>
  <c r="P1147" i="20"/>
  <c r="O1147" i="20"/>
  <c r="N1147" i="20"/>
  <c r="M1147" i="20"/>
  <c r="L1147" i="20"/>
  <c r="K1147" i="20"/>
  <c r="F1146" i="20"/>
  <c r="F1145" i="20"/>
  <c r="P1144" i="20"/>
  <c r="O1144" i="20"/>
  <c r="N1144" i="20"/>
  <c r="M1144" i="20"/>
  <c r="L1144" i="20"/>
  <c r="K1144" i="20"/>
  <c r="F1143" i="20"/>
  <c r="F1142" i="20"/>
  <c r="P1141" i="20"/>
  <c r="O1141" i="20"/>
  <c r="N1141" i="20"/>
  <c r="M1141" i="20"/>
  <c r="L1141" i="20"/>
  <c r="K1141" i="20"/>
  <c r="F1140" i="20"/>
  <c r="F1139" i="20"/>
  <c r="P1138" i="20"/>
  <c r="O1138" i="20"/>
  <c r="N1138" i="20"/>
  <c r="M1138" i="20"/>
  <c r="L1138" i="20"/>
  <c r="K1138" i="20"/>
  <c r="P1137" i="20"/>
  <c r="P1134" i="20" s="1"/>
  <c r="O1137" i="20"/>
  <c r="O1134" i="20" s="1"/>
  <c r="N1137" i="20"/>
  <c r="N1134" i="20" s="1"/>
  <c r="M1137" i="20"/>
  <c r="M1134" i="20" s="1"/>
  <c r="L1137" i="20"/>
  <c r="L1134" i="20" s="1"/>
  <c r="K1137" i="20"/>
  <c r="K1134" i="20" s="1"/>
  <c r="I1128" i="20"/>
  <c r="H1128" i="20"/>
  <c r="F1126" i="20"/>
  <c r="F1125" i="20"/>
  <c r="P1124" i="20"/>
  <c r="P1099" i="20" s="1"/>
  <c r="O1124" i="20"/>
  <c r="O1099" i="20" s="1"/>
  <c r="N1124" i="20"/>
  <c r="N1099" i="20" s="1"/>
  <c r="M1124" i="20"/>
  <c r="M1099" i="20" s="1"/>
  <c r="L1124" i="20"/>
  <c r="L1099" i="20" s="1"/>
  <c r="K1124" i="20"/>
  <c r="K1099" i="20" s="1"/>
  <c r="F1123" i="20"/>
  <c r="F1122" i="20"/>
  <c r="P1121" i="20"/>
  <c r="O1121" i="20"/>
  <c r="N1121" i="20"/>
  <c r="M1121" i="20"/>
  <c r="L1121" i="20"/>
  <c r="K1121" i="20"/>
  <c r="F1120" i="20"/>
  <c r="F1119" i="20"/>
  <c r="P1118" i="20"/>
  <c r="O1118" i="20"/>
  <c r="N1118" i="20"/>
  <c r="M1118" i="20"/>
  <c r="L1118" i="20"/>
  <c r="K1118" i="20"/>
  <c r="F1117" i="20"/>
  <c r="F1116" i="20"/>
  <c r="P1115" i="20"/>
  <c r="O1115" i="20"/>
  <c r="N1115" i="20"/>
  <c r="M1115" i="20"/>
  <c r="L1115" i="20"/>
  <c r="K1115" i="20"/>
  <c r="F1114" i="20"/>
  <c r="F1113" i="20"/>
  <c r="P1112" i="20"/>
  <c r="O1112" i="20"/>
  <c r="N1112" i="20"/>
  <c r="M1112" i="20"/>
  <c r="L1112" i="20"/>
  <c r="K1112" i="20"/>
  <c r="F1111" i="20"/>
  <c r="F1110" i="20"/>
  <c r="P1109" i="20"/>
  <c r="O1109" i="20"/>
  <c r="N1109" i="20"/>
  <c r="M1109" i="20"/>
  <c r="L1109" i="20"/>
  <c r="K1109" i="20"/>
  <c r="F1108" i="20"/>
  <c r="F1107" i="20"/>
  <c r="P1106" i="20"/>
  <c r="O1106" i="20"/>
  <c r="N1106" i="20"/>
  <c r="M1106" i="20"/>
  <c r="L1106" i="20"/>
  <c r="K1106" i="20"/>
  <c r="F1105" i="20"/>
  <c r="F1104" i="20"/>
  <c r="P1103" i="20"/>
  <c r="O1103" i="20"/>
  <c r="N1103" i="20"/>
  <c r="M1103" i="20"/>
  <c r="L1103" i="20"/>
  <c r="K1103" i="20"/>
  <c r="P1098" i="20"/>
  <c r="O1100" i="20"/>
  <c r="N1098" i="20"/>
  <c r="M1098" i="20"/>
  <c r="L1100" i="20"/>
  <c r="K1098" i="20"/>
  <c r="I1093" i="20"/>
  <c r="H1093" i="20"/>
  <c r="F1091" i="20"/>
  <c r="F1090" i="20"/>
  <c r="F1088" i="20"/>
  <c r="F1087" i="20"/>
  <c r="P1086" i="20"/>
  <c r="O1086" i="20"/>
  <c r="N1086" i="20"/>
  <c r="M1086" i="20"/>
  <c r="L1086" i="20"/>
  <c r="K1086" i="20"/>
  <c r="F1085" i="20"/>
  <c r="F1084" i="20"/>
  <c r="P1083" i="20"/>
  <c r="O1083" i="20"/>
  <c r="N1083" i="20"/>
  <c r="M1083" i="20"/>
  <c r="L1083" i="20"/>
  <c r="K1083" i="20"/>
  <c r="I1073" i="20"/>
  <c r="H1073" i="20"/>
  <c r="F750" i="20"/>
  <c r="P749" i="20"/>
  <c r="O749" i="20"/>
  <c r="N749" i="20"/>
  <c r="M749" i="20"/>
  <c r="L749" i="20"/>
  <c r="K749" i="20"/>
  <c r="P747" i="20"/>
  <c r="P744" i="20" s="1"/>
  <c r="O747" i="20"/>
  <c r="O744" i="20" s="1"/>
  <c r="N747" i="20"/>
  <c r="N744" i="20" s="1"/>
  <c r="M747" i="20"/>
  <c r="M744" i="20" s="1"/>
  <c r="L747" i="20"/>
  <c r="L744" i="20" s="1"/>
  <c r="K747" i="20"/>
  <c r="K744" i="20" s="1"/>
  <c r="J744" i="20"/>
  <c r="F447" i="20"/>
  <c r="P446" i="20"/>
  <c r="O446" i="20"/>
  <c r="N446" i="20"/>
  <c r="M446" i="20"/>
  <c r="L446" i="20"/>
  <c r="K446" i="20"/>
  <c r="P438" i="20"/>
  <c r="P435" i="20" s="1"/>
  <c r="O438" i="20"/>
  <c r="N438" i="20"/>
  <c r="M438" i="20"/>
  <c r="M435" i="20" s="1"/>
  <c r="L438" i="20"/>
  <c r="L435" i="20" s="1"/>
  <c r="K438" i="20"/>
  <c r="K435" i="20" s="1"/>
  <c r="F424" i="20"/>
  <c r="F421" i="20"/>
  <c r="P345" i="20"/>
  <c r="O345" i="20"/>
  <c r="N345" i="20"/>
  <c r="M345" i="20"/>
  <c r="L345" i="20"/>
  <c r="K345" i="20"/>
  <c r="F1071" i="20"/>
  <c r="F1070" i="20"/>
  <c r="F1068" i="20"/>
  <c r="F1067" i="20"/>
  <c r="P1066" i="20"/>
  <c r="O1066" i="20"/>
  <c r="N1066" i="20"/>
  <c r="M1066" i="20"/>
  <c r="L1066" i="20"/>
  <c r="K1066" i="20"/>
  <c r="F1065" i="20"/>
  <c r="F1064" i="20"/>
  <c r="P1063" i="20"/>
  <c r="O1063" i="20"/>
  <c r="N1063" i="20"/>
  <c r="M1063" i="20"/>
  <c r="L1063" i="20"/>
  <c r="K1063" i="20"/>
  <c r="I1053" i="20"/>
  <c r="H1053" i="20"/>
  <c r="F1048" i="20"/>
  <c r="F1047" i="20"/>
  <c r="P1046" i="20"/>
  <c r="O1046" i="20"/>
  <c r="N1046" i="20"/>
  <c r="M1046" i="20"/>
  <c r="L1046" i="20"/>
  <c r="K1046" i="20"/>
  <c r="F1044" i="20"/>
  <c r="P1043" i="20"/>
  <c r="O1043" i="20"/>
  <c r="N1043" i="20"/>
  <c r="M1043" i="20"/>
  <c r="L1043" i="20"/>
  <c r="K1043" i="20"/>
  <c r="F1041" i="20"/>
  <c r="P1040" i="20"/>
  <c r="O1040" i="20"/>
  <c r="N1040" i="20"/>
  <c r="M1040" i="20"/>
  <c r="L1040" i="20"/>
  <c r="K1040" i="20"/>
  <c r="F1039" i="20"/>
  <c r="F1038" i="20"/>
  <c r="P1037" i="20"/>
  <c r="O1037" i="20"/>
  <c r="N1037" i="20"/>
  <c r="M1037" i="20"/>
  <c r="L1037" i="20"/>
  <c r="K1037" i="20"/>
  <c r="F1036" i="20"/>
  <c r="F1035" i="20"/>
  <c r="P1034" i="20"/>
  <c r="O1034" i="20"/>
  <c r="N1034" i="20"/>
  <c r="M1034" i="20"/>
  <c r="L1034" i="20"/>
  <c r="K1034" i="20"/>
  <c r="F1033" i="20"/>
  <c r="F1032" i="20"/>
  <c r="P1031" i="20"/>
  <c r="O1031" i="20"/>
  <c r="N1031" i="20"/>
  <c r="M1031" i="20"/>
  <c r="L1031" i="20"/>
  <c r="K1031" i="20"/>
  <c r="F1029" i="20"/>
  <c r="P1028" i="20"/>
  <c r="O1028" i="20"/>
  <c r="N1028" i="20"/>
  <c r="M1028" i="20"/>
  <c r="L1028" i="20"/>
  <c r="K1028" i="20"/>
  <c r="F1027" i="20"/>
  <c r="F1026" i="20"/>
  <c r="P1025" i="20"/>
  <c r="O1025" i="20"/>
  <c r="N1025" i="20"/>
  <c r="M1025" i="20"/>
  <c r="L1025" i="20"/>
  <c r="K1025" i="20"/>
  <c r="F1024" i="20"/>
  <c r="F1023" i="20"/>
  <c r="P1022" i="20"/>
  <c r="O1022" i="20"/>
  <c r="N1022" i="20"/>
  <c r="M1022" i="20"/>
  <c r="L1022" i="20"/>
  <c r="K1022" i="20"/>
  <c r="I1012" i="20"/>
  <c r="H1012" i="20"/>
  <c r="F1010" i="20"/>
  <c r="F1009" i="20"/>
  <c r="P1008" i="20"/>
  <c r="O1008" i="20"/>
  <c r="N1008" i="20"/>
  <c r="M1008" i="20"/>
  <c r="L1008" i="20"/>
  <c r="K1008" i="20"/>
  <c r="F1007" i="20"/>
  <c r="F1006" i="20"/>
  <c r="P1005" i="20"/>
  <c r="O1005" i="20"/>
  <c r="N1005" i="20"/>
  <c r="M1005" i="20"/>
  <c r="L1005" i="20"/>
  <c r="K1005" i="20"/>
  <c r="F1004" i="20"/>
  <c r="F1003" i="20"/>
  <c r="P1002" i="20"/>
  <c r="O1002" i="20"/>
  <c r="N1002" i="20"/>
  <c r="M1002" i="20"/>
  <c r="L1002" i="20"/>
  <c r="K1002" i="20"/>
  <c r="F1001" i="20"/>
  <c r="F1000" i="20"/>
  <c r="P999" i="20"/>
  <c r="O999" i="20"/>
  <c r="N999" i="20"/>
  <c r="M999" i="20"/>
  <c r="L999" i="20"/>
  <c r="K999" i="20"/>
  <c r="I989" i="20"/>
  <c r="H989" i="20"/>
  <c r="F987" i="20"/>
  <c r="F986" i="20"/>
  <c r="P985" i="20"/>
  <c r="O985" i="20"/>
  <c r="N985" i="20"/>
  <c r="M985" i="20"/>
  <c r="L985" i="20"/>
  <c r="K985" i="20"/>
  <c r="F984" i="20"/>
  <c r="F983" i="20"/>
  <c r="P982" i="20"/>
  <c r="O982" i="20"/>
  <c r="N982" i="20"/>
  <c r="M982" i="20"/>
  <c r="L982" i="20"/>
  <c r="K982" i="20"/>
  <c r="F981" i="20"/>
  <c r="F980" i="20"/>
  <c r="P979" i="20"/>
  <c r="O979" i="20"/>
  <c r="N979" i="20"/>
  <c r="M979" i="20"/>
  <c r="L979" i="20"/>
  <c r="K979" i="20"/>
  <c r="F978" i="20"/>
  <c r="F977" i="20"/>
  <c r="P976" i="20"/>
  <c r="O976" i="20"/>
  <c r="N976" i="20"/>
  <c r="M976" i="20"/>
  <c r="L976" i="20"/>
  <c r="K976" i="20"/>
  <c r="I966" i="20"/>
  <c r="H966" i="20"/>
  <c r="F963" i="20"/>
  <c r="P962" i="20"/>
  <c r="O962" i="20"/>
  <c r="N962" i="20"/>
  <c r="M962" i="20"/>
  <c r="L962" i="20"/>
  <c r="K962" i="20"/>
  <c r="I952" i="20"/>
  <c r="H952" i="20"/>
  <c r="F950" i="20"/>
  <c r="F949" i="20"/>
  <c r="P948" i="20"/>
  <c r="O948" i="20"/>
  <c r="N948" i="20"/>
  <c r="M948" i="20"/>
  <c r="L948" i="20"/>
  <c r="K948" i="20"/>
  <c r="F947" i="20"/>
  <c r="F946" i="20"/>
  <c r="P945" i="20"/>
  <c r="O945" i="20"/>
  <c r="N945" i="20"/>
  <c r="M945" i="20"/>
  <c r="L945" i="20"/>
  <c r="K945" i="20"/>
  <c r="F944" i="20"/>
  <c r="F943" i="20"/>
  <c r="P942" i="20"/>
  <c r="O942" i="20"/>
  <c r="N942" i="20"/>
  <c r="M942" i="20"/>
  <c r="L942" i="20"/>
  <c r="K942" i="20"/>
  <c r="I932" i="20"/>
  <c r="H932" i="20"/>
  <c r="F930" i="20"/>
  <c r="F929" i="20"/>
  <c r="P928" i="20"/>
  <c r="O928" i="20"/>
  <c r="N928" i="20"/>
  <c r="M928" i="20"/>
  <c r="L928" i="20"/>
  <c r="K928" i="20"/>
  <c r="F927" i="20"/>
  <c r="F926" i="20"/>
  <c r="P925" i="20"/>
  <c r="O925" i="20"/>
  <c r="N925" i="20"/>
  <c r="M925" i="20"/>
  <c r="L925" i="20"/>
  <c r="K925" i="20"/>
  <c r="F924" i="20"/>
  <c r="F923" i="20"/>
  <c r="P922" i="20"/>
  <c r="O922" i="20"/>
  <c r="N922" i="20"/>
  <c r="M922" i="20"/>
  <c r="L922" i="20"/>
  <c r="K922" i="20"/>
  <c r="I912" i="20"/>
  <c r="H912" i="20"/>
  <c r="F910" i="20"/>
  <c r="F909" i="20"/>
  <c r="P908" i="20"/>
  <c r="O908" i="20"/>
  <c r="N908" i="20"/>
  <c r="M908" i="20"/>
  <c r="L908" i="20"/>
  <c r="K908" i="20"/>
  <c r="F907" i="20"/>
  <c r="F906" i="20"/>
  <c r="P905" i="20"/>
  <c r="O905" i="20"/>
  <c r="N905" i="20"/>
  <c r="M905" i="20"/>
  <c r="L905" i="20"/>
  <c r="K905" i="20"/>
  <c r="F904" i="20"/>
  <c r="F903" i="20"/>
  <c r="P902" i="20"/>
  <c r="O902" i="20"/>
  <c r="N902" i="20"/>
  <c r="M902" i="20"/>
  <c r="L902" i="20"/>
  <c r="K902" i="20"/>
  <c r="F901" i="20"/>
  <c r="F900" i="20"/>
  <c r="P899" i="20"/>
  <c r="O899" i="20"/>
  <c r="N899" i="20"/>
  <c r="M899" i="20"/>
  <c r="L899" i="20"/>
  <c r="K899" i="20"/>
  <c r="I889" i="20"/>
  <c r="H889" i="20"/>
  <c r="F887" i="20"/>
  <c r="F886" i="20"/>
  <c r="P885" i="20"/>
  <c r="O885" i="20"/>
  <c r="N885" i="20"/>
  <c r="M885" i="20"/>
  <c r="L885" i="20"/>
  <c r="K885" i="20"/>
  <c r="F884" i="20"/>
  <c r="F883" i="20"/>
  <c r="P882" i="20"/>
  <c r="O882" i="20"/>
  <c r="N882" i="20"/>
  <c r="M882" i="20"/>
  <c r="L882" i="20"/>
  <c r="K882" i="20"/>
  <c r="F881" i="20"/>
  <c r="F880" i="20"/>
  <c r="P879" i="20"/>
  <c r="O879" i="20"/>
  <c r="N879" i="20"/>
  <c r="M879" i="20"/>
  <c r="L879" i="20"/>
  <c r="K879" i="20"/>
  <c r="F878" i="20"/>
  <c r="F877" i="20"/>
  <c r="P876" i="20"/>
  <c r="O876" i="20"/>
  <c r="N876" i="20"/>
  <c r="M876" i="20"/>
  <c r="L876" i="20"/>
  <c r="K876" i="20"/>
  <c r="I866" i="20"/>
  <c r="H866" i="20"/>
  <c r="L840" i="20"/>
  <c r="M840" i="20"/>
  <c r="N840" i="20"/>
  <c r="O840" i="20"/>
  <c r="P840" i="20"/>
  <c r="F863" i="20"/>
  <c r="P862" i="20"/>
  <c r="O862" i="20"/>
  <c r="N862" i="20"/>
  <c r="M862" i="20"/>
  <c r="L862" i="20"/>
  <c r="K862" i="20"/>
  <c r="F860" i="20"/>
  <c r="P859" i="20"/>
  <c r="O859" i="20"/>
  <c r="N859" i="20"/>
  <c r="M859" i="20"/>
  <c r="L859" i="20"/>
  <c r="K859" i="20"/>
  <c r="F858" i="20"/>
  <c r="F857" i="20"/>
  <c r="P856" i="20"/>
  <c r="O856" i="20"/>
  <c r="N856" i="20"/>
  <c r="M856" i="20"/>
  <c r="L856" i="20"/>
  <c r="K856" i="20"/>
  <c r="F855" i="20"/>
  <c r="F854" i="20"/>
  <c r="P853" i="20"/>
  <c r="O853" i="20"/>
  <c r="N853" i="20"/>
  <c r="M853" i="20"/>
  <c r="L853" i="20"/>
  <c r="K853" i="20"/>
  <c r="F852" i="20"/>
  <c r="F851" i="20"/>
  <c r="P850" i="20"/>
  <c r="O850" i="20"/>
  <c r="N850" i="20"/>
  <c r="M850" i="20"/>
  <c r="L850" i="20"/>
  <c r="K850" i="20"/>
  <c r="F849" i="20"/>
  <c r="F848" i="20"/>
  <c r="P847" i="20"/>
  <c r="O847" i="20"/>
  <c r="N847" i="20"/>
  <c r="M847" i="20"/>
  <c r="L847" i="20"/>
  <c r="K847" i="20"/>
  <c r="F846" i="20"/>
  <c r="F845" i="20"/>
  <c r="P844" i="20"/>
  <c r="O844" i="20"/>
  <c r="N844" i="20"/>
  <c r="M844" i="20"/>
  <c r="L844" i="20"/>
  <c r="K844" i="20"/>
  <c r="P842" i="20"/>
  <c r="P839" i="20" s="1"/>
  <c r="O842" i="20"/>
  <c r="O839" i="20" s="1"/>
  <c r="N842" i="20"/>
  <c r="N839" i="20" s="1"/>
  <c r="M842" i="20"/>
  <c r="M839" i="20" s="1"/>
  <c r="L842" i="20"/>
  <c r="L839" i="20" s="1"/>
  <c r="K842" i="20"/>
  <c r="K839" i="20" s="1"/>
  <c r="I834" i="20"/>
  <c r="H834" i="20"/>
  <c r="F832" i="20"/>
  <c r="F831" i="20"/>
  <c r="P830" i="20"/>
  <c r="O830" i="20"/>
  <c r="N830" i="20"/>
  <c r="M830" i="20"/>
  <c r="L830" i="20"/>
  <c r="K830" i="20"/>
  <c r="F829" i="20"/>
  <c r="F828" i="20"/>
  <c r="P827" i="20"/>
  <c r="O827" i="20"/>
  <c r="N827" i="20"/>
  <c r="M827" i="20"/>
  <c r="L827" i="20"/>
  <c r="K827" i="20"/>
  <c r="F826" i="20"/>
  <c r="F825" i="20"/>
  <c r="P824" i="20"/>
  <c r="O824" i="20"/>
  <c r="N824" i="20"/>
  <c r="M824" i="20"/>
  <c r="L824" i="20"/>
  <c r="K824" i="20"/>
  <c r="I814" i="20"/>
  <c r="H814" i="20"/>
  <c r="F808" i="20"/>
  <c r="P807" i="20"/>
  <c r="O807" i="20"/>
  <c r="N807" i="20"/>
  <c r="M807" i="20"/>
  <c r="L807" i="20"/>
  <c r="K807" i="20"/>
  <c r="F806" i="20"/>
  <c r="F805" i="20"/>
  <c r="P804" i="20"/>
  <c r="O804" i="20"/>
  <c r="N804" i="20"/>
  <c r="M804" i="20"/>
  <c r="L804" i="20"/>
  <c r="K804" i="20"/>
  <c r="F803" i="20"/>
  <c r="F802" i="20"/>
  <c r="P801" i="20"/>
  <c r="O801" i="20"/>
  <c r="N801" i="20"/>
  <c r="M801" i="20"/>
  <c r="L801" i="20"/>
  <c r="K801" i="20"/>
  <c r="I791" i="20"/>
  <c r="H791" i="20"/>
  <c r="F789" i="20"/>
  <c r="F788" i="20"/>
  <c r="M787" i="20"/>
  <c r="L787" i="20"/>
  <c r="K787" i="20"/>
  <c r="I777" i="20"/>
  <c r="H777" i="20"/>
  <c r="F774" i="20"/>
  <c r="P773" i="20"/>
  <c r="O773" i="20"/>
  <c r="N773" i="20"/>
  <c r="M773" i="20"/>
  <c r="L773" i="20"/>
  <c r="K773" i="20"/>
  <c r="P770" i="20"/>
  <c r="O770" i="20"/>
  <c r="N770" i="20"/>
  <c r="M770" i="20"/>
  <c r="L770" i="20"/>
  <c r="K770" i="20"/>
  <c r="F771" i="20"/>
  <c r="F769" i="20"/>
  <c r="F768" i="20"/>
  <c r="P767" i="20"/>
  <c r="O767" i="20"/>
  <c r="N767" i="20"/>
  <c r="M767" i="20"/>
  <c r="L767" i="20"/>
  <c r="K767" i="20"/>
  <c r="F766" i="20"/>
  <c r="F765" i="20"/>
  <c r="P764" i="20"/>
  <c r="O764" i="20"/>
  <c r="N764" i="20"/>
  <c r="M764" i="20"/>
  <c r="L764" i="20"/>
  <c r="K764" i="20"/>
  <c r="F763" i="20"/>
  <c r="F762" i="20"/>
  <c r="P761" i="20"/>
  <c r="O761" i="20"/>
  <c r="N761" i="20"/>
  <c r="M761" i="20"/>
  <c r="L761" i="20"/>
  <c r="K761" i="20"/>
  <c r="F760" i="20"/>
  <c r="F759" i="20"/>
  <c r="P758" i="20"/>
  <c r="O758" i="20"/>
  <c r="N758" i="20"/>
  <c r="M758" i="20"/>
  <c r="L758" i="20"/>
  <c r="K758" i="20"/>
  <c r="F757" i="20"/>
  <c r="F756" i="20"/>
  <c r="P755" i="20"/>
  <c r="O755" i="20"/>
  <c r="N755" i="20"/>
  <c r="M755" i="20"/>
  <c r="L755" i="20"/>
  <c r="K755" i="20"/>
  <c r="F754" i="20"/>
  <c r="F753" i="20"/>
  <c r="P752" i="20"/>
  <c r="O752" i="20"/>
  <c r="N752" i="20"/>
  <c r="M752" i="20"/>
  <c r="L752" i="20"/>
  <c r="K752" i="20"/>
  <c r="F751" i="20"/>
  <c r="P748" i="20"/>
  <c r="P745" i="20" s="1"/>
  <c r="O748" i="20"/>
  <c r="O745" i="20" s="1"/>
  <c r="N748" i="20"/>
  <c r="N745" i="20" s="1"/>
  <c r="M748" i="20"/>
  <c r="M745" i="20" s="1"/>
  <c r="L748" i="20"/>
  <c r="L745" i="20" s="1"/>
  <c r="K748" i="20"/>
  <c r="K745" i="20" s="1"/>
  <c r="I739" i="20"/>
  <c r="H739" i="20"/>
  <c r="K715" i="20"/>
  <c r="K712" i="20" s="1"/>
  <c r="L715" i="20"/>
  <c r="L712" i="20" s="1"/>
  <c r="M715" i="20"/>
  <c r="M712" i="20" s="1"/>
  <c r="N715" i="20"/>
  <c r="N712" i="20" s="1"/>
  <c r="O715" i="20"/>
  <c r="O712" i="20" s="1"/>
  <c r="P715" i="20"/>
  <c r="P712" i="20" s="1"/>
  <c r="K716" i="20"/>
  <c r="K713" i="20" s="1"/>
  <c r="L716" i="20"/>
  <c r="L713" i="20" s="1"/>
  <c r="M716" i="20"/>
  <c r="M713" i="20" s="1"/>
  <c r="N716" i="20"/>
  <c r="N713" i="20" s="1"/>
  <c r="O716" i="20"/>
  <c r="O713" i="20" s="1"/>
  <c r="P716" i="20"/>
  <c r="P713" i="20" s="1"/>
  <c r="F737" i="20"/>
  <c r="F736" i="20"/>
  <c r="P735" i="20"/>
  <c r="O735" i="20"/>
  <c r="N735" i="20"/>
  <c r="M735" i="20"/>
  <c r="L735" i="20"/>
  <c r="K735" i="20"/>
  <c r="F734" i="20"/>
  <c r="F733" i="20"/>
  <c r="P732" i="20"/>
  <c r="O732" i="20"/>
  <c r="N732" i="20"/>
  <c r="M732" i="20"/>
  <c r="L732" i="20"/>
  <c r="K732" i="20"/>
  <c r="F731" i="20"/>
  <c r="F730" i="20"/>
  <c r="P729" i="20"/>
  <c r="O729" i="20"/>
  <c r="N729" i="20"/>
  <c r="M729" i="20"/>
  <c r="L729" i="20"/>
  <c r="K729" i="20"/>
  <c r="F728" i="20"/>
  <c r="F727" i="20"/>
  <c r="P726" i="20"/>
  <c r="O726" i="20"/>
  <c r="N726" i="20"/>
  <c r="M726" i="20"/>
  <c r="L726" i="20"/>
  <c r="K726" i="20"/>
  <c r="F725" i="20"/>
  <c r="F724" i="20"/>
  <c r="P723" i="20"/>
  <c r="O723" i="20"/>
  <c r="N723" i="20"/>
  <c r="M723" i="20"/>
  <c r="L723" i="20"/>
  <c r="K723" i="20"/>
  <c r="F722" i="20"/>
  <c r="F721" i="20"/>
  <c r="P720" i="20"/>
  <c r="O720" i="20"/>
  <c r="N720" i="20"/>
  <c r="M720" i="20"/>
  <c r="L720" i="20"/>
  <c r="K720" i="20"/>
  <c r="F719" i="20"/>
  <c r="F718" i="20"/>
  <c r="P717" i="20"/>
  <c r="O717" i="20"/>
  <c r="N717" i="20"/>
  <c r="M717" i="20"/>
  <c r="L717" i="20"/>
  <c r="K717" i="20"/>
  <c r="I707" i="20"/>
  <c r="H707" i="20"/>
  <c r="F705" i="20"/>
  <c r="F704" i="20"/>
  <c r="P703" i="20"/>
  <c r="O703" i="20"/>
  <c r="N703" i="20"/>
  <c r="M703" i="20"/>
  <c r="L703" i="20"/>
  <c r="K703" i="20"/>
  <c r="F702" i="20"/>
  <c r="F701" i="20"/>
  <c r="P700" i="20"/>
  <c r="O700" i="20"/>
  <c r="N700" i="20"/>
  <c r="M700" i="20"/>
  <c r="L700" i="20"/>
  <c r="K700" i="20"/>
  <c r="F699" i="20"/>
  <c r="F698" i="20"/>
  <c r="P697" i="20"/>
  <c r="O697" i="20"/>
  <c r="N697" i="20"/>
  <c r="M697" i="20"/>
  <c r="L697" i="20"/>
  <c r="K697" i="20"/>
  <c r="F696" i="20"/>
  <c r="F695" i="20"/>
  <c r="P694" i="20"/>
  <c r="O694" i="20"/>
  <c r="N694" i="20"/>
  <c r="M694" i="20"/>
  <c r="L694" i="20"/>
  <c r="K694" i="20"/>
  <c r="I684" i="20"/>
  <c r="H684" i="20"/>
  <c r="F682" i="20"/>
  <c r="F681" i="20"/>
  <c r="P680" i="20"/>
  <c r="O680" i="20"/>
  <c r="N680" i="20"/>
  <c r="M680" i="20"/>
  <c r="L680" i="20"/>
  <c r="K680" i="20"/>
  <c r="F679" i="20"/>
  <c r="F678" i="20"/>
  <c r="P677" i="20"/>
  <c r="O677" i="20"/>
  <c r="N677" i="20"/>
  <c r="M677" i="20"/>
  <c r="L677" i="20"/>
  <c r="K677" i="20"/>
  <c r="F676" i="20"/>
  <c r="F675" i="20"/>
  <c r="P674" i="20"/>
  <c r="O674" i="20"/>
  <c r="N674" i="20"/>
  <c r="M674" i="20"/>
  <c r="L674" i="20"/>
  <c r="K674" i="20"/>
  <c r="F673" i="20"/>
  <c r="F672" i="20"/>
  <c r="P671" i="20"/>
  <c r="O671" i="20"/>
  <c r="N671" i="20"/>
  <c r="M671" i="20"/>
  <c r="L671" i="20"/>
  <c r="K671" i="20"/>
  <c r="I661" i="20"/>
  <c r="H661" i="20"/>
  <c r="F659" i="20"/>
  <c r="F658" i="20"/>
  <c r="P657" i="20"/>
  <c r="O657" i="20"/>
  <c r="N657" i="20"/>
  <c r="M657" i="20"/>
  <c r="L657" i="20"/>
  <c r="K657" i="20"/>
  <c r="F656" i="20"/>
  <c r="F655" i="20"/>
  <c r="P654" i="20"/>
  <c r="O654" i="20"/>
  <c r="N654" i="20"/>
  <c r="M654" i="20"/>
  <c r="L654" i="20"/>
  <c r="K654" i="20"/>
  <c r="F653" i="20"/>
  <c r="F652" i="20"/>
  <c r="P651" i="20"/>
  <c r="O651" i="20"/>
  <c r="N651" i="20"/>
  <c r="M651" i="20"/>
  <c r="L651" i="20"/>
  <c r="K651" i="20"/>
  <c r="I641" i="20"/>
  <c r="H641" i="20"/>
  <c r="F639" i="20"/>
  <c r="F638" i="20"/>
  <c r="P637" i="20"/>
  <c r="O637" i="20"/>
  <c r="N637" i="20"/>
  <c r="M637" i="20"/>
  <c r="L637" i="20"/>
  <c r="K637" i="20"/>
  <c r="F636" i="20"/>
  <c r="F635" i="20"/>
  <c r="P634" i="20"/>
  <c r="O634" i="20"/>
  <c r="N634" i="20"/>
  <c r="M634" i="20"/>
  <c r="L634" i="20"/>
  <c r="K634" i="20"/>
  <c r="F633" i="20"/>
  <c r="F632" i="20"/>
  <c r="P631" i="20"/>
  <c r="O631" i="20"/>
  <c r="N631" i="20"/>
  <c r="M631" i="20"/>
  <c r="L631" i="20"/>
  <c r="K631" i="20"/>
  <c r="F630" i="20"/>
  <c r="F629" i="20"/>
  <c r="P628" i="20"/>
  <c r="O628" i="20"/>
  <c r="N628" i="20"/>
  <c r="M628" i="20"/>
  <c r="L628" i="20"/>
  <c r="K628" i="20"/>
  <c r="F627" i="20"/>
  <c r="F626" i="20"/>
  <c r="P625" i="20"/>
  <c r="O625" i="20"/>
  <c r="N625" i="20"/>
  <c r="M625" i="20"/>
  <c r="L625" i="20"/>
  <c r="K625" i="20"/>
  <c r="F624" i="20"/>
  <c r="F623" i="20"/>
  <c r="P622" i="20"/>
  <c r="O622" i="20"/>
  <c r="N622" i="20"/>
  <c r="M622" i="20"/>
  <c r="L622" i="20"/>
  <c r="K622" i="20"/>
  <c r="F621" i="20"/>
  <c r="F620" i="20"/>
  <c r="P619" i="20"/>
  <c r="O619" i="20"/>
  <c r="N619" i="20"/>
  <c r="M619" i="20"/>
  <c r="L619" i="20"/>
  <c r="K619" i="20"/>
  <c r="P618" i="20"/>
  <c r="P615" i="20" s="1"/>
  <c r="O618" i="20"/>
  <c r="O615" i="20" s="1"/>
  <c r="N618" i="20"/>
  <c r="N615" i="20" s="1"/>
  <c r="M618" i="20"/>
  <c r="M615" i="20" s="1"/>
  <c r="L618" i="20"/>
  <c r="L615" i="20" s="1"/>
  <c r="K618" i="20"/>
  <c r="K615" i="20" s="1"/>
  <c r="I609" i="20"/>
  <c r="H609" i="20"/>
  <c r="F607" i="20"/>
  <c r="F606" i="20"/>
  <c r="P605" i="20"/>
  <c r="O605" i="20"/>
  <c r="N605" i="20"/>
  <c r="M605" i="20"/>
  <c r="L605" i="20"/>
  <c r="K605" i="20"/>
  <c r="F604" i="20"/>
  <c r="F603" i="20"/>
  <c r="P602" i="20"/>
  <c r="O602" i="20"/>
  <c r="N602" i="20"/>
  <c r="M602" i="20"/>
  <c r="L602" i="20"/>
  <c r="K602" i="20"/>
  <c r="F601" i="20"/>
  <c r="F600" i="20"/>
  <c r="P599" i="20"/>
  <c r="O599" i="20"/>
  <c r="N599" i="20"/>
  <c r="M599" i="20"/>
  <c r="L599" i="20"/>
  <c r="K599" i="20"/>
  <c r="I589" i="20"/>
  <c r="H589" i="20"/>
  <c r="F586" i="20"/>
  <c r="P585" i="20"/>
  <c r="O585" i="20"/>
  <c r="N585" i="20"/>
  <c r="M585" i="20"/>
  <c r="L585" i="20"/>
  <c r="K585" i="20"/>
  <c r="F584" i="20"/>
  <c r="F583" i="20"/>
  <c r="P582" i="20"/>
  <c r="O582" i="20"/>
  <c r="N582" i="20"/>
  <c r="M582" i="20"/>
  <c r="L582" i="20"/>
  <c r="K582" i="20"/>
  <c r="F581" i="20"/>
  <c r="F580" i="20"/>
  <c r="P579" i="20"/>
  <c r="O579" i="20"/>
  <c r="N579" i="20"/>
  <c r="M579" i="20"/>
  <c r="L579" i="20"/>
  <c r="K579" i="20"/>
  <c r="F578" i="20"/>
  <c r="F577" i="20"/>
  <c r="P576" i="20"/>
  <c r="O576" i="20"/>
  <c r="N576" i="20"/>
  <c r="M576" i="20"/>
  <c r="L576" i="20"/>
  <c r="K576" i="20"/>
  <c r="F575" i="20"/>
  <c r="F574" i="20"/>
  <c r="P573" i="20"/>
  <c r="O573" i="20"/>
  <c r="N573" i="20"/>
  <c r="M573" i="20"/>
  <c r="L573" i="20"/>
  <c r="K573" i="20"/>
  <c r="F572" i="20"/>
  <c r="F571" i="20"/>
  <c r="P570" i="20"/>
  <c r="O570" i="20"/>
  <c r="N570" i="20"/>
  <c r="M570" i="20"/>
  <c r="L570" i="20"/>
  <c r="K570" i="20"/>
  <c r="F569" i="20"/>
  <c r="F568" i="20"/>
  <c r="P567" i="20"/>
  <c r="O567" i="20"/>
  <c r="N567" i="20"/>
  <c r="M567" i="20"/>
  <c r="L567" i="20"/>
  <c r="K567" i="20"/>
  <c r="F566" i="20"/>
  <c r="F565" i="20"/>
  <c r="P564" i="20"/>
  <c r="O564" i="20"/>
  <c r="N564" i="20"/>
  <c r="M564" i="20"/>
  <c r="L564" i="20"/>
  <c r="K564" i="20"/>
  <c r="P563" i="20"/>
  <c r="P560" i="20" s="1"/>
  <c r="O563" i="20"/>
  <c r="O560" i="20" s="1"/>
  <c r="N563" i="20"/>
  <c r="N560" i="20" s="1"/>
  <c r="M563" i="20"/>
  <c r="L563" i="20"/>
  <c r="L560" i="20" s="1"/>
  <c r="K563" i="20"/>
  <c r="K560" i="20" s="1"/>
  <c r="P562" i="20"/>
  <c r="O562" i="20"/>
  <c r="O559" i="20" s="1"/>
  <c r="N562" i="20"/>
  <c r="N559" i="20" s="1"/>
  <c r="M562" i="20"/>
  <c r="M559" i="20" s="1"/>
  <c r="L562" i="20"/>
  <c r="L559" i="20" s="1"/>
  <c r="K562" i="20"/>
  <c r="K559" i="20" s="1"/>
  <c r="F548" i="20"/>
  <c r="P547" i="20"/>
  <c r="O547" i="20"/>
  <c r="N547" i="20"/>
  <c r="M547" i="20"/>
  <c r="L547" i="20"/>
  <c r="K547" i="20"/>
  <c r="F546" i="20"/>
  <c r="F545" i="20"/>
  <c r="P544" i="20"/>
  <c r="O544" i="20"/>
  <c r="N544" i="20"/>
  <c r="M544" i="20"/>
  <c r="L544" i="20"/>
  <c r="K544" i="20"/>
  <c r="F543" i="20"/>
  <c r="F542" i="20"/>
  <c r="P541" i="20"/>
  <c r="O541" i="20"/>
  <c r="N541" i="20"/>
  <c r="M541" i="20"/>
  <c r="L541" i="20"/>
  <c r="K541" i="20"/>
  <c r="F540" i="20"/>
  <c r="F539" i="20"/>
  <c r="P538" i="20"/>
  <c r="O538" i="20"/>
  <c r="N538" i="20"/>
  <c r="M538" i="20"/>
  <c r="L538" i="20"/>
  <c r="K538" i="20"/>
  <c r="I528" i="20"/>
  <c r="H528" i="20"/>
  <c r="F526" i="20"/>
  <c r="F525" i="20"/>
  <c r="P524" i="20"/>
  <c r="O524" i="20"/>
  <c r="N524" i="20"/>
  <c r="M524" i="20"/>
  <c r="L524" i="20"/>
  <c r="K524" i="20"/>
  <c r="F523" i="20"/>
  <c r="F522" i="20"/>
  <c r="P521" i="20"/>
  <c r="O521" i="20"/>
  <c r="N521" i="20"/>
  <c r="M521" i="20"/>
  <c r="L521" i="20"/>
  <c r="K521" i="20"/>
  <c r="F520" i="20"/>
  <c r="F519" i="20"/>
  <c r="P518" i="20"/>
  <c r="O518" i="20"/>
  <c r="N518" i="20"/>
  <c r="M518" i="20"/>
  <c r="L518" i="20"/>
  <c r="K518" i="20"/>
  <c r="F517" i="20"/>
  <c r="F516" i="20"/>
  <c r="P515" i="20"/>
  <c r="O515" i="20"/>
  <c r="N515" i="20"/>
  <c r="M515" i="20"/>
  <c r="L515" i="20"/>
  <c r="K515" i="20"/>
  <c r="I505" i="20"/>
  <c r="H505" i="20"/>
  <c r="F503" i="20"/>
  <c r="F502" i="20"/>
  <c r="P501" i="20"/>
  <c r="O501" i="20"/>
  <c r="N501" i="20"/>
  <c r="M501" i="20"/>
  <c r="L501" i="20"/>
  <c r="K501" i="20"/>
  <c r="F500" i="20"/>
  <c r="F499" i="20"/>
  <c r="P498" i="20"/>
  <c r="O498" i="20"/>
  <c r="N498" i="20"/>
  <c r="M498" i="20"/>
  <c r="L498" i="20"/>
  <c r="K498" i="20"/>
  <c r="I488" i="20"/>
  <c r="H488" i="20"/>
  <c r="F486" i="20"/>
  <c r="F485" i="20"/>
  <c r="P484" i="20"/>
  <c r="O484" i="20"/>
  <c r="N484" i="20"/>
  <c r="M484" i="20"/>
  <c r="L484" i="20"/>
  <c r="K484" i="20"/>
  <c r="F483" i="20"/>
  <c r="F482" i="20"/>
  <c r="P481" i="20"/>
  <c r="O481" i="20"/>
  <c r="N481" i="20"/>
  <c r="M481" i="20"/>
  <c r="L481" i="20"/>
  <c r="K481" i="20"/>
  <c r="F480" i="20"/>
  <c r="F479" i="20"/>
  <c r="P478" i="20"/>
  <c r="O478" i="20"/>
  <c r="N478" i="20"/>
  <c r="M478" i="20"/>
  <c r="L478" i="20"/>
  <c r="K478" i="20"/>
  <c r="I468" i="20"/>
  <c r="H468" i="20"/>
  <c r="K439" i="20"/>
  <c r="L439" i="20"/>
  <c r="M439" i="20"/>
  <c r="N439" i="20"/>
  <c r="O439" i="20"/>
  <c r="P439" i="20"/>
  <c r="O449" i="20"/>
  <c r="P449" i="20"/>
  <c r="F466" i="20"/>
  <c r="F465" i="20"/>
  <c r="P464" i="20"/>
  <c r="O464" i="20"/>
  <c r="N464" i="20"/>
  <c r="M464" i="20"/>
  <c r="L464" i="20"/>
  <c r="K464" i="20"/>
  <c r="F462" i="20"/>
  <c r="P461" i="20"/>
  <c r="O461" i="20"/>
  <c r="N461" i="20"/>
  <c r="M461" i="20"/>
  <c r="L461" i="20"/>
  <c r="K461" i="20"/>
  <c r="F460" i="20"/>
  <c r="F459" i="20"/>
  <c r="P458" i="20"/>
  <c r="O458" i="20"/>
  <c r="N458" i="20"/>
  <c r="M458" i="20"/>
  <c r="L458" i="20"/>
  <c r="K458" i="20"/>
  <c r="F457" i="20"/>
  <c r="F456" i="20"/>
  <c r="P455" i="20"/>
  <c r="O455" i="20"/>
  <c r="N455" i="20"/>
  <c r="M455" i="20"/>
  <c r="L455" i="20"/>
  <c r="K455" i="20"/>
  <c r="F454" i="20"/>
  <c r="F453" i="20"/>
  <c r="P452" i="20"/>
  <c r="O452" i="20"/>
  <c r="N452" i="20"/>
  <c r="M452" i="20"/>
  <c r="L452" i="20"/>
  <c r="K452" i="20"/>
  <c r="F451" i="20"/>
  <c r="F450" i="20"/>
  <c r="N449" i="20"/>
  <c r="M449" i="20"/>
  <c r="L449" i="20"/>
  <c r="K449" i="20"/>
  <c r="F448" i="20"/>
  <c r="F445" i="20"/>
  <c r="F444" i="20"/>
  <c r="P443" i="20"/>
  <c r="O443" i="20"/>
  <c r="N443" i="20"/>
  <c r="M443" i="20"/>
  <c r="L443" i="20"/>
  <c r="K443" i="20"/>
  <c r="F442" i="20"/>
  <c r="F441" i="20"/>
  <c r="P440" i="20"/>
  <c r="O440" i="20"/>
  <c r="N440" i="20"/>
  <c r="M440" i="20"/>
  <c r="L440" i="20"/>
  <c r="K440" i="20"/>
  <c r="I430" i="20"/>
  <c r="H430" i="20"/>
  <c r="F427" i="20"/>
  <c r="P426" i="20"/>
  <c r="P410" i="20" s="1"/>
  <c r="O426" i="20"/>
  <c r="O410" i="20" s="1"/>
  <c r="N426" i="20"/>
  <c r="N410" i="20" s="1"/>
  <c r="M426" i="20"/>
  <c r="M410" i="20" s="1"/>
  <c r="L426" i="20"/>
  <c r="L410" i="20" s="1"/>
  <c r="K426" i="20"/>
  <c r="K410" i="20" s="1"/>
  <c r="F415" i="20"/>
  <c r="I404" i="20"/>
  <c r="H404" i="20"/>
  <c r="O400" i="20"/>
  <c r="P400" i="20"/>
  <c r="F401" i="20"/>
  <c r="N400" i="20"/>
  <c r="M400" i="20"/>
  <c r="L400" i="20"/>
  <c r="K400" i="20"/>
  <c r="N386" i="20"/>
  <c r="N383" i="20" s="1"/>
  <c r="O386" i="20"/>
  <c r="O383" i="20" s="1"/>
  <c r="P386" i="20"/>
  <c r="P383" i="20" s="1"/>
  <c r="F399" i="20"/>
  <c r="F398" i="20"/>
  <c r="N397" i="20"/>
  <c r="M397" i="20"/>
  <c r="L397" i="20"/>
  <c r="K397" i="20"/>
  <c r="F396" i="20"/>
  <c r="F395" i="20"/>
  <c r="P394" i="20"/>
  <c r="O394" i="20"/>
  <c r="N394" i="20"/>
  <c r="M394" i="20"/>
  <c r="L394" i="20"/>
  <c r="K394" i="20"/>
  <c r="F393" i="20"/>
  <c r="F392" i="20"/>
  <c r="P391" i="20"/>
  <c r="O391" i="20"/>
  <c r="N391" i="20"/>
  <c r="M391" i="20"/>
  <c r="L391" i="20"/>
  <c r="K391" i="20"/>
  <c r="F390" i="20"/>
  <c r="F389" i="20"/>
  <c r="P388" i="20"/>
  <c r="O388" i="20"/>
  <c r="N388" i="20"/>
  <c r="M388" i="20"/>
  <c r="L388" i="20"/>
  <c r="K388" i="20"/>
  <c r="M386" i="20"/>
  <c r="M383" i="20" s="1"/>
  <c r="L386" i="20"/>
  <c r="L383" i="20" s="1"/>
  <c r="K386" i="20"/>
  <c r="K383" i="20" s="1"/>
  <c r="I378" i="20"/>
  <c r="H378" i="20"/>
  <c r="K340" i="20"/>
  <c r="L340" i="20"/>
  <c r="M340" i="20"/>
  <c r="N340" i="20"/>
  <c r="O340" i="20"/>
  <c r="P340" i="20"/>
  <c r="K314" i="20"/>
  <c r="L314" i="20"/>
  <c r="M314" i="20"/>
  <c r="N314" i="20"/>
  <c r="O314" i="20"/>
  <c r="P314" i="20"/>
  <c r="K357" i="20"/>
  <c r="K354" i="20" s="1"/>
  <c r="L357" i="20"/>
  <c r="L354" i="20" s="1"/>
  <c r="M357" i="20"/>
  <c r="M354" i="20" s="1"/>
  <c r="N357" i="20"/>
  <c r="N354" i="20" s="1"/>
  <c r="O357" i="20"/>
  <c r="O354" i="20" s="1"/>
  <c r="P357" i="20"/>
  <c r="P354" i="20" s="1"/>
  <c r="K355" i="20"/>
  <c r="L355" i="20"/>
  <c r="M355" i="20"/>
  <c r="N355" i="20"/>
  <c r="O355" i="20"/>
  <c r="P355" i="20"/>
  <c r="F376" i="20"/>
  <c r="F375" i="20"/>
  <c r="P374" i="20"/>
  <c r="O374" i="20"/>
  <c r="N374" i="20"/>
  <c r="M374" i="20"/>
  <c r="L374" i="20"/>
  <c r="K374" i="20"/>
  <c r="F364" i="20"/>
  <c r="F749" i="20" l="1"/>
  <c r="F358" i="20"/>
  <c r="F446" i="20"/>
  <c r="F414" i="20"/>
  <c r="F420" i="20"/>
  <c r="F770" i="20"/>
  <c r="K840" i="20"/>
  <c r="F1021" i="20"/>
  <c r="F800" i="20"/>
  <c r="F797" i="20" s="1"/>
  <c r="L554" i="20"/>
  <c r="F844" i="20"/>
  <c r="F650" i="20"/>
  <c r="N554" i="20"/>
  <c r="F563" i="20"/>
  <c r="F560" i="20" s="1"/>
  <c r="F1269" i="20"/>
  <c r="O554" i="20"/>
  <c r="F439" i="20"/>
  <c r="F436" i="20" s="1"/>
  <c r="F387" i="20"/>
  <c r="F384" i="20" s="1"/>
  <c r="K554" i="20"/>
  <c r="F905" i="20"/>
  <c r="F1182" i="20"/>
  <c r="F856" i="20"/>
  <c r="F882" i="20"/>
  <c r="L409" i="20"/>
  <c r="F1103" i="20"/>
  <c r="F1211" i="20"/>
  <c r="L1201" i="20"/>
  <c r="L1195" i="20" s="1"/>
  <c r="M409" i="20"/>
  <c r="M404" i="20" s="1"/>
  <c r="M378" i="20" s="1"/>
  <c r="F885" i="20"/>
  <c r="F755" i="20"/>
  <c r="F942" i="20"/>
  <c r="F1066" i="20"/>
  <c r="F1214" i="20"/>
  <c r="F925" i="20"/>
  <c r="F1031" i="20"/>
  <c r="F1249" i="20"/>
  <c r="J1195" i="20"/>
  <c r="F764" i="20"/>
  <c r="F1278" i="20"/>
  <c r="F484" i="20"/>
  <c r="N841" i="20"/>
  <c r="F1063" i="20"/>
  <c r="P1253" i="20"/>
  <c r="F1112" i="20"/>
  <c r="F1272" i="20"/>
  <c r="F452" i="20"/>
  <c r="F1005" i="20"/>
  <c r="F1118" i="20"/>
  <c r="F1226" i="20"/>
  <c r="F1156" i="20"/>
  <c r="M385" i="20"/>
  <c r="F1008" i="20"/>
  <c r="F1043" i="20"/>
  <c r="P1201" i="20"/>
  <c r="P1195" i="20" s="1"/>
  <c r="P409" i="20"/>
  <c r="L1098" i="20"/>
  <c r="L1093" i="20" s="1"/>
  <c r="F657" i="20"/>
  <c r="F703" i="20"/>
  <c r="F922" i="20"/>
  <c r="F945" i="20"/>
  <c r="F1176" i="20"/>
  <c r="F1153" i="20"/>
  <c r="F478" i="20"/>
  <c r="F1205" i="20"/>
  <c r="F729" i="20"/>
  <c r="F982" i="20"/>
  <c r="F1263" i="20"/>
  <c r="F625" i="20"/>
  <c r="F579" i="20"/>
  <c r="F1150" i="20"/>
  <c r="F547" i="20"/>
  <c r="K841" i="20"/>
  <c r="F948" i="20"/>
  <c r="O385" i="20"/>
  <c r="F752" i="20"/>
  <c r="F999" i="20"/>
  <c r="F1138" i="20"/>
  <c r="F801" i="20"/>
  <c r="F824" i="20"/>
  <c r="F1147" i="20"/>
  <c r="F761" i="20"/>
  <c r="F1179" i="20"/>
  <c r="F1220" i="20"/>
  <c r="F481" i="20"/>
  <c r="F908" i="20"/>
  <c r="F979" i="20"/>
  <c r="F1159" i="20"/>
  <c r="J739" i="20"/>
  <c r="F1022" i="20"/>
  <c r="K739" i="20"/>
  <c r="F985" i="20"/>
  <c r="F1266" i="20"/>
  <c r="F443" i="20"/>
  <c r="F847" i="20"/>
  <c r="F1217" i="20"/>
  <c r="F518" i="20"/>
  <c r="F807" i="20"/>
  <c r="F827" i="20"/>
  <c r="F853" i="20"/>
  <c r="F879" i="20"/>
  <c r="F1037" i="20"/>
  <c r="F1089" i="20"/>
  <c r="F1141" i="20"/>
  <c r="F1246" i="20"/>
  <c r="F426" i="20"/>
  <c r="F1188" i="20"/>
  <c r="F1275" i="20"/>
  <c r="F651" i="20"/>
  <c r="F1191" i="20"/>
  <c r="F628" i="20"/>
  <c r="M739" i="20"/>
  <c r="F1281" i="20"/>
  <c r="F758" i="20"/>
  <c r="F1240" i="20"/>
  <c r="F388" i="20"/>
  <c r="F515" i="20"/>
  <c r="F538" i="20"/>
  <c r="F567" i="20"/>
  <c r="F637" i="20"/>
  <c r="O1201" i="20"/>
  <c r="O1195" i="20" s="1"/>
  <c r="F1243" i="20"/>
  <c r="F1287" i="20"/>
  <c r="N1253" i="20"/>
  <c r="M1253" i="20"/>
  <c r="F1284" i="20"/>
  <c r="K1253" i="20"/>
  <c r="L1260" i="20"/>
  <c r="O1260" i="20"/>
  <c r="M1260" i="20"/>
  <c r="L1253" i="20"/>
  <c r="N1260" i="20"/>
  <c r="P1260" i="20"/>
  <c r="F1262" i="20"/>
  <c r="K1260" i="20"/>
  <c r="F1261" i="20"/>
  <c r="K1202" i="20"/>
  <c r="K1173" i="20" s="1"/>
  <c r="K1201" i="20"/>
  <c r="F1223" i="20"/>
  <c r="F1203" i="20"/>
  <c r="N1202" i="20"/>
  <c r="N1172" i="20" s="1"/>
  <c r="N1166" i="20" s="1"/>
  <c r="K1200" i="20"/>
  <c r="M1200" i="20"/>
  <c r="M1202" i="20"/>
  <c r="M1201" i="20"/>
  <c r="L1202" i="20"/>
  <c r="L1172" i="20" s="1"/>
  <c r="L1166" i="20" s="1"/>
  <c r="O1202" i="20"/>
  <c r="O1173" i="20" s="1"/>
  <c r="P1202" i="20"/>
  <c r="P1172" i="20" s="1"/>
  <c r="P1166" i="20" s="1"/>
  <c r="F1208" i="20"/>
  <c r="F1201" i="20"/>
  <c r="N1201" i="20"/>
  <c r="N1195" i="20" s="1"/>
  <c r="F1185" i="20"/>
  <c r="M1171" i="20"/>
  <c r="F1174" i="20"/>
  <c r="F1162" i="20"/>
  <c r="M1135" i="20"/>
  <c r="M1128" i="20"/>
  <c r="P1128" i="20"/>
  <c r="O1135" i="20"/>
  <c r="L1135" i="20"/>
  <c r="F1144" i="20"/>
  <c r="P1135" i="20"/>
  <c r="N1128" i="20"/>
  <c r="N1135" i="20"/>
  <c r="K1135" i="20"/>
  <c r="F1137" i="20"/>
  <c r="L1128" i="20"/>
  <c r="O1128" i="20"/>
  <c r="J1128" i="20"/>
  <c r="F1136" i="20"/>
  <c r="F1121" i="20"/>
  <c r="N1100" i="20"/>
  <c r="F1106" i="20"/>
  <c r="K1093" i="20"/>
  <c r="F732" i="20"/>
  <c r="F830" i="20"/>
  <c r="F850" i="20"/>
  <c r="P841" i="20"/>
  <c r="F876" i="20"/>
  <c r="F1002" i="20"/>
  <c r="F1069" i="20"/>
  <c r="P1100" i="20"/>
  <c r="F962" i="20"/>
  <c r="L411" i="20"/>
  <c r="F1101" i="20"/>
  <c r="F717" i="20"/>
  <c r="F902" i="20"/>
  <c r="K409" i="20"/>
  <c r="O1098" i="20"/>
  <c r="O1093" i="20" s="1"/>
  <c r="F1115" i="20"/>
  <c r="F455" i="20"/>
  <c r="F599" i="20"/>
  <c r="F723" i="20"/>
  <c r="O739" i="20"/>
  <c r="P1093" i="20"/>
  <c r="F862" i="20"/>
  <c r="F1025" i="20"/>
  <c r="J1093" i="20"/>
  <c r="F694" i="20"/>
  <c r="F767" i="20"/>
  <c r="P411" i="20"/>
  <c r="F1124" i="20"/>
  <c r="M1093" i="20"/>
  <c r="K1100" i="20"/>
  <c r="M1100" i="20"/>
  <c r="N1093" i="20"/>
  <c r="F1102" i="20"/>
  <c r="F1109" i="20"/>
  <c r="F1086" i="20"/>
  <c r="F1083" i="20"/>
  <c r="L436" i="20"/>
  <c r="L430" i="20" s="1"/>
  <c r="F619" i="20"/>
  <c r="F677" i="20"/>
  <c r="L746" i="20"/>
  <c r="M746" i="20"/>
  <c r="F449" i="20"/>
  <c r="J834" i="20"/>
  <c r="F582" i="20"/>
  <c r="F859" i="20"/>
  <c r="F585" i="20"/>
  <c r="F804" i="20"/>
  <c r="L834" i="20"/>
  <c r="F1028" i="20"/>
  <c r="F374" i="20"/>
  <c r="P739" i="20"/>
  <c r="O436" i="20"/>
  <c r="F842" i="20"/>
  <c r="F394" i="20"/>
  <c r="N436" i="20"/>
  <c r="K746" i="20"/>
  <c r="F928" i="20"/>
  <c r="F976" i="20"/>
  <c r="F1046" i="20"/>
  <c r="F1034" i="20"/>
  <c r="F1020" i="20"/>
  <c r="F899" i="20"/>
  <c r="M841" i="20"/>
  <c r="M834" i="20"/>
  <c r="L841" i="20"/>
  <c r="O834" i="20"/>
  <c r="N834" i="20"/>
  <c r="O841" i="20"/>
  <c r="P821" i="20"/>
  <c r="P777" i="20"/>
  <c r="N777" i="20"/>
  <c r="O777" i="20"/>
  <c r="F787" i="20"/>
  <c r="N746" i="20"/>
  <c r="F773" i="20"/>
  <c r="F747" i="20"/>
  <c r="P746" i="20"/>
  <c r="F748" i="20"/>
  <c r="O746" i="20"/>
  <c r="F726" i="20"/>
  <c r="O437" i="20"/>
  <c r="F461" i="20"/>
  <c r="F544" i="20"/>
  <c r="F605" i="20"/>
  <c r="N437" i="20"/>
  <c r="M436" i="20"/>
  <c r="M430" i="20" s="1"/>
  <c r="F524" i="20"/>
  <c r="F570" i="20"/>
  <c r="F720" i="20"/>
  <c r="M561" i="20"/>
  <c r="K436" i="20"/>
  <c r="K430" i="20" s="1"/>
  <c r="F631" i="20"/>
  <c r="F634" i="20"/>
  <c r="F697" i="20"/>
  <c r="N714" i="20"/>
  <c r="P436" i="20"/>
  <c r="P430" i="20" s="1"/>
  <c r="F602" i="20"/>
  <c r="F680" i="20"/>
  <c r="P714" i="20"/>
  <c r="F735" i="20"/>
  <c r="M714" i="20"/>
  <c r="K714" i="20"/>
  <c r="L714" i="20"/>
  <c r="L707" i="20"/>
  <c r="J707" i="20"/>
  <c r="P707" i="20"/>
  <c r="N707" i="20"/>
  <c r="K707" i="20"/>
  <c r="M707" i="20"/>
  <c r="F716" i="20"/>
  <c r="F715" i="20"/>
  <c r="O714" i="20"/>
  <c r="F700" i="20"/>
  <c r="F576" i="20"/>
  <c r="F622" i="20"/>
  <c r="F618" i="20"/>
  <c r="F541" i="20"/>
  <c r="F564" i="20"/>
  <c r="F671" i="20"/>
  <c r="F498" i="20"/>
  <c r="F521" i="20"/>
  <c r="F674" i="20"/>
  <c r="F464" i="20"/>
  <c r="F654" i="20"/>
  <c r="N561" i="20"/>
  <c r="F573" i="20"/>
  <c r="N533" i="20"/>
  <c r="M560" i="20"/>
  <c r="M533" i="20" s="1"/>
  <c r="K533" i="20"/>
  <c r="O533" i="20"/>
  <c r="O561" i="20"/>
  <c r="L561" i="20"/>
  <c r="K561" i="20"/>
  <c r="P561" i="20"/>
  <c r="P559" i="20"/>
  <c r="F562" i="20"/>
  <c r="F501" i="20"/>
  <c r="P437" i="20"/>
  <c r="L437" i="20"/>
  <c r="K437" i="20"/>
  <c r="M437" i="20"/>
  <c r="F458" i="20"/>
  <c r="F438" i="20"/>
  <c r="O435" i="20"/>
  <c r="F440" i="20"/>
  <c r="N435" i="20"/>
  <c r="N409" i="20" s="1"/>
  <c r="F412" i="20"/>
  <c r="K385" i="20"/>
  <c r="L385" i="20"/>
  <c r="F400" i="20"/>
  <c r="F397" i="20"/>
  <c r="F391" i="20"/>
  <c r="F386" i="20"/>
  <c r="N385" i="20"/>
  <c r="P385" i="20"/>
  <c r="F373" i="20"/>
  <c r="F370" i="20"/>
  <c r="F372" i="20"/>
  <c r="P371" i="20"/>
  <c r="O371" i="20"/>
  <c r="N371" i="20"/>
  <c r="M371" i="20"/>
  <c r="L371" i="20"/>
  <c r="K371" i="20"/>
  <c r="F369" i="20"/>
  <c r="N368" i="20"/>
  <c r="M368" i="20"/>
  <c r="L368" i="20"/>
  <c r="K368" i="20"/>
  <c r="F367" i="20"/>
  <c r="F366" i="20"/>
  <c r="P365" i="20"/>
  <c r="O365" i="20"/>
  <c r="N365" i="20"/>
  <c r="M365" i="20"/>
  <c r="L365" i="20"/>
  <c r="K365" i="20"/>
  <c r="F363" i="20"/>
  <c r="P362" i="20"/>
  <c r="O362" i="20"/>
  <c r="N362" i="20"/>
  <c r="M362" i="20"/>
  <c r="L362" i="20"/>
  <c r="K362" i="20"/>
  <c r="F360" i="20"/>
  <c r="P359" i="20"/>
  <c r="O359" i="20"/>
  <c r="N359" i="20"/>
  <c r="M359" i="20"/>
  <c r="L359" i="20"/>
  <c r="K359" i="20"/>
  <c r="P356" i="20"/>
  <c r="I349" i="20"/>
  <c r="H349" i="20"/>
  <c r="F346" i="20"/>
  <c r="F344" i="20"/>
  <c r="F343" i="20"/>
  <c r="P342" i="20"/>
  <c r="O342" i="20"/>
  <c r="N342" i="20"/>
  <c r="M342" i="20"/>
  <c r="L342" i="20"/>
  <c r="K342" i="20"/>
  <c r="I329" i="20"/>
  <c r="H329" i="20"/>
  <c r="K315" i="20"/>
  <c r="K312" i="20" s="1"/>
  <c r="L315" i="20"/>
  <c r="L312" i="20" s="1"/>
  <c r="M315" i="20"/>
  <c r="M312" i="20" s="1"/>
  <c r="N315" i="20"/>
  <c r="N312" i="20" s="1"/>
  <c r="O315" i="20"/>
  <c r="O312" i="20" s="1"/>
  <c r="P315" i="20"/>
  <c r="P312" i="20" s="1"/>
  <c r="F326" i="20"/>
  <c r="P325" i="20"/>
  <c r="O325" i="20"/>
  <c r="N325" i="20"/>
  <c r="M325" i="20"/>
  <c r="L325" i="20"/>
  <c r="K325" i="20"/>
  <c r="F323" i="20"/>
  <c r="P322" i="20"/>
  <c r="O322" i="20"/>
  <c r="N322" i="20"/>
  <c r="M322" i="20"/>
  <c r="L322" i="20"/>
  <c r="K322" i="20"/>
  <c r="F321" i="20"/>
  <c r="F320" i="20"/>
  <c r="P319" i="20"/>
  <c r="O319" i="20"/>
  <c r="N319" i="20"/>
  <c r="M319" i="20"/>
  <c r="L319" i="20"/>
  <c r="K319" i="20"/>
  <c r="F317" i="20"/>
  <c r="P316" i="20"/>
  <c r="O316" i="20"/>
  <c r="N316" i="20"/>
  <c r="M316" i="20"/>
  <c r="L316" i="20"/>
  <c r="K316" i="20"/>
  <c r="I306" i="20"/>
  <c r="H306" i="20"/>
  <c r="F304" i="20"/>
  <c r="F303" i="20"/>
  <c r="P302" i="20"/>
  <c r="O302" i="20"/>
  <c r="N302" i="20"/>
  <c r="M302" i="20"/>
  <c r="L302" i="20"/>
  <c r="K302" i="20"/>
  <c r="F301" i="20"/>
  <c r="F300" i="20"/>
  <c r="P299" i="20"/>
  <c r="O299" i="20"/>
  <c r="N299" i="20"/>
  <c r="M299" i="20"/>
  <c r="L299" i="20"/>
  <c r="K299" i="20"/>
  <c r="I289" i="20"/>
  <c r="H289" i="20"/>
  <c r="F287" i="20"/>
  <c r="F286" i="20"/>
  <c r="P285" i="20"/>
  <c r="O285" i="20"/>
  <c r="N285" i="20"/>
  <c r="M285" i="20"/>
  <c r="L285" i="20"/>
  <c r="K285" i="20"/>
  <c r="F284" i="20"/>
  <c r="F283" i="20"/>
  <c r="P282" i="20"/>
  <c r="O282" i="20"/>
  <c r="N282" i="20"/>
  <c r="M282" i="20"/>
  <c r="L282" i="20"/>
  <c r="K282" i="20"/>
  <c r="F280" i="20"/>
  <c r="P279" i="20"/>
  <c r="O279" i="20"/>
  <c r="N279" i="20"/>
  <c r="M279" i="20"/>
  <c r="L279" i="20"/>
  <c r="K279" i="20"/>
  <c r="F277" i="20"/>
  <c r="P276" i="20"/>
  <c r="O276" i="20"/>
  <c r="N276" i="20"/>
  <c r="M276" i="20"/>
  <c r="L276" i="20"/>
  <c r="K276" i="20"/>
  <c r="F275" i="20"/>
  <c r="F274" i="20"/>
  <c r="P273" i="20"/>
  <c r="O273" i="20"/>
  <c r="N273" i="20"/>
  <c r="M273" i="20"/>
  <c r="L273" i="20"/>
  <c r="K273" i="20"/>
  <c r="F272" i="20"/>
  <c r="F271" i="20"/>
  <c r="P270" i="20"/>
  <c r="O270" i="20"/>
  <c r="N270" i="20"/>
  <c r="M270" i="20"/>
  <c r="L270" i="20"/>
  <c r="K270" i="20"/>
  <c r="F268" i="20"/>
  <c r="P267" i="20"/>
  <c r="O267" i="20"/>
  <c r="N267" i="20"/>
  <c r="M267" i="20"/>
  <c r="L267" i="20"/>
  <c r="K267" i="20"/>
  <c r="F266" i="20"/>
  <c r="F265" i="20"/>
  <c r="P264" i="20"/>
  <c r="O264" i="20"/>
  <c r="N264" i="20"/>
  <c r="M264" i="20"/>
  <c r="L264" i="20"/>
  <c r="K264" i="20"/>
  <c r="I254" i="20"/>
  <c r="H254" i="20"/>
  <c r="K244" i="20"/>
  <c r="L244" i="20"/>
  <c r="K241" i="20"/>
  <c r="L241" i="20"/>
  <c r="F251" i="20"/>
  <c r="P250" i="20"/>
  <c r="O250" i="20"/>
  <c r="N250" i="20"/>
  <c r="M250" i="20"/>
  <c r="L250" i="20"/>
  <c r="K250" i="20"/>
  <c r="F249" i="20"/>
  <c r="F248" i="20"/>
  <c r="P247" i="20"/>
  <c r="O247" i="20"/>
  <c r="N247" i="20"/>
  <c r="M247" i="20"/>
  <c r="L247" i="20"/>
  <c r="K247" i="20"/>
  <c r="F245" i="20"/>
  <c r="P244" i="20"/>
  <c r="O244" i="20"/>
  <c r="N244" i="20"/>
  <c r="M244" i="20"/>
  <c r="F242" i="20"/>
  <c r="P241" i="20"/>
  <c r="O241" i="20"/>
  <c r="N241" i="20"/>
  <c r="M241" i="20"/>
  <c r="F240" i="20"/>
  <c r="F239" i="20"/>
  <c r="P238" i="20"/>
  <c r="O238" i="20"/>
  <c r="N238" i="20"/>
  <c r="M238" i="20"/>
  <c r="F236" i="20"/>
  <c r="P235" i="20"/>
  <c r="O235" i="20"/>
  <c r="N235" i="20"/>
  <c r="M235" i="20"/>
  <c r="L235" i="20"/>
  <c r="K235" i="20"/>
  <c r="I225" i="20"/>
  <c r="H225" i="20"/>
  <c r="F223" i="20"/>
  <c r="F222" i="20"/>
  <c r="P221" i="20"/>
  <c r="O221" i="20"/>
  <c r="N221" i="20"/>
  <c r="M221" i="20"/>
  <c r="L221" i="20"/>
  <c r="K221" i="20"/>
  <c r="F220" i="20"/>
  <c r="F219" i="20"/>
  <c r="P218" i="20"/>
  <c r="O218" i="20"/>
  <c r="N218" i="20"/>
  <c r="M218" i="20"/>
  <c r="F217" i="20"/>
  <c r="F216" i="20"/>
  <c r="P215" i="20"/>
  <c r="O215" i="20"/>
  <c r="N215" i="20"/>
  <c r="M215" i="20"/>
  <c r="F214" i="20"/>
  <c r="F213" i="20"/>
  <c r="P212" i="20"/>
  <c r="O212" i="20"/>
  <c r="N212" i="20"/>
  <c r="M212" i="20"/>
  <c r="F211" i="20"/>
  <c r="F210" i="20"/>
  <c r="P209" i="20"/>
  <c r="O209" i="20"/>
  <c r="N209" i="20"/>
  <c r="M209" i="20"/>
  <c r="L209" i="20"/>
  <c r="K209" i="20"/>
  <c r="F208" i="20"/>
  <c r="P205" i="20"/>
  <c r="O205" i="20"/>
  <c r="N205" i="20"/>
  <c r="M205" i="20"/>
  <c r="L205" i="20"/>
  <c r="K205" i="20"/>
  <c r="I199" i="20"/>
  <c r="H199" i="20"/>
  <c r="F197" i="20"/>
  <c r="F196" i="20"/>
  <c r="P195" i="20"/>
  <c r="O195" i="20"/>
  <c r="N195" i="20"/>
  <c r="M195" i="20"/>
  <c r="F194" i="20"/>
  <c r="F193" i="20"/>
  <c r="P192" i="20"/>
  <c r="O192" i="20"/>
  <c r="N192" i="20"/>
  <c r="M192" i="20"/>
  <c r="L192" i="20"/>
  <c r="K192" i="20"/>
  <c r="I182" i="20"/>
  <c r="H182" i="20"/>
  <c r="K178" i="20"/>
  <c r="L178" i="20"/>
  <c r="F180" i="20"/>
  <c r="F179" i="20"/>
  <c r="P178" i="20"/>
  <c r="O178" i="20"/>
  <c r="N178" i="20"/>
  <c r="M178" i="20"/>
  <c r="F177" i="20"/>
  <c r="F176" i="20"/>
  <c r="P175" i="20"/>
  <c r="O175" i="20"/>
  <c r="N175" i="20"/>
  <c r="M175" i="20"/>
  <c r="F174" i="20"/>
  <c r="F173" i="20"/>
  <c r="P172" i="20"/>
  <c r="O172" i="20"/>
  <c r="N172" i="20"/>
  <c r="M172" i="20"/>
  <c r="L172" i="20"/>
  <c r="K172" i="20"/>
  <c r="I162" i="20"/>
  <c r="H162" i="20"/>
  <c r="F160" i="20"/>
  <c r="F159" i="20"/>
  <c r="P158" i="20"/>
  <c r="O158" i="20"/>
  <c r="N158" i="20"/>
  <c r="M158" i="20"/>
  <c r="F157" i="20"/>
  <c r="F156" i="20"/>
  <c r="P155" i="20"/>
  <c r="O155" i="20"/>
  <c r="N155" i="20"/>
  <c r="M155" i="20"/>
  <c r="L155" i="20"/>
  <c r="K155" i="20"/>
  <c r="I145" i="20"/>
  <c r="H145" i="20"/>
  <c r="F134" i="20"/>
  <c r="F142" i="20"/>
  <c r="P141" i="20"/>
  <c r="O141" i="20"/>
  <c r="N141" i="20"/>
  <c r="M141" i="20"/>
  <c r="L141" i="20"/>
  <c r="K141" i="20"/>
  <c r="F139" i="20"/>
  <c r="P138" i="20"/>
  <c r="O138" i="20"/>
  <c r="N138" i="20"/>
  <c r="M138" i="20"/>
  <c r="L138" i="20"/>
  <c r="K138" i="20"/>
  <c r="F137" i="20"/>
  <c r="F136" i="20"/>
  <c r="P135" i="20"/>
  <c r="O135" i="20"/>
  <c r="N135" i="20"/>
  <c r="M135" i="20"/>
  <c r="L135" i="20"/>
  <c r="K135" i="20"/>
  <c r="F133" i="20"/>
  <c r="P132" i="20"/>
  <c r="O132" i="20"/>
  <c r="N132" i="20"/>
  <c r="M132" i="20"/>
  <c r="L132" i="20"/>
  <c r="K132" i="20"/>
  <c r="F130" i="20"/>
  <c r="P129" i="20"/>
  <c r="O129" i="20"/>
  <c r="N129" i="20"/>
  <c r="M129" i="20"/>
  <c r="L129" i="20"/>
  <c r="K129" i="20"/>
  <c r="F127" i="20"/>
  <c r="P126" i="20"/>
  <c r="O126" i="20"/>
  <c r="N126" i="20"/>
  <c r="M126" i="20"/>
  <c r="F125" i="20"/>
  <c r="F124" i="20"/>
  <c r="P123" i="20"/>
  <c r="O123" i="20"/>
  <c r="N123" i="20"/>
  <c r="M123" i="20"/>
  <c r="L123" i="20"/>
  <c r="K123" i="20"/>
  <c r="F122" i="20"/>
  <c r="F121" i="20"/>
  <c r="P120" i="20"/>
  <c r="O120" i="20"/>
  <c r="N120" i="20"/>
  <c r="M120" i="20"/>
  <c r="F118" i="20"/>
  <c r="I107" i="20"/>
  <c r="H107" i="20"/>
  <c r="K101" i="20"/>
  <c r="L101" i="20"/>
  <c r="M101" i="20"/>
  <c r="N101" i="20"/>
  <c r="O101" i="20"/>
  <c r="P101" i="20"/>
  <c r="K102" i="20"/>
  <c r="L102" i="20"/>
  <c r="M102" i="20"/>
  <c r="N102" i="20"/>
  <c r="O102" i="20"/>
  <c r="P102" i="20"/>
  <c r="F105" i="20"/>
  <c r="F104" i="20"/>
  <c r="P103" i="20"/>
  <c r="O103" i="20"/>
  <c r="N103" i="20"/>
  <c r="M103" i="20"/>
  <c r="L103" i="20"/>
  <c r="K103" i="20"/>
  <c r="I96" i="20"/>
  <c r="H96" i="20"/>
  <c r="F93" i="20"/>
  <c r="P92" i="20"/>
  <c r="O92" i="20"/>
  <c r="N92" i="20"/>
  <c r="M92" i="20"/>
  <c r="L92" i="20"/>
  <c r="K92" i="20"/>
  <c r="F82" i="20"/>
  <c r="F91" i="20"/>
  <c r="F90" i="20"/>
  <c r="P89" i="20"/>
  <c r="O89" i="20"/>
  <c r="N89" i="20"/>
  <c r="M89" i="20"/>
  <c r="L89" i="20"/>
  <c r="K89" i="20"/>
  <c r="F88" i="20"/>
  <c r="F87" i="20"/>
  <c r="P86" i="20"/>
  <c r="O86" i="20"/>
  <c r="N86" i="20"/>
  <c r="M86" i="20"/>
  <c r="L86" i="20"/>
  <c r="K86" i="20"/>
  <c r="F85" i="20"/>
  <c r="F84" i="20"/>
  <c r="P83" i="20"/>
  <c r="O83" i="20"/>
  <c r="N83" i="20"/>
  <c r="M83" i="20"/>
  <c r="L83" i="20"/>
  <c r="K83" i="20"/>
  <c r="F81" i="20"/>
  <c r="P80" i="20"/>
  <c r="O80" i="20"/>
  <c r="N80" i="20"/>
  <c r="M80" i="20"/>
  <c r="L80" i="20"/>
  <c r="K80" i="20"/>
  <c r="F78" i="20"/>
  <c r="P77" i="20"/>
  <c r="O77" i="20"/>
  <c r="N77" i="20"/>
  <c r="M77" i="20"/>
  <c r="L77" i="20"/>
  <c r="K77" i="20"/>
  <c r="F75" i="20"/>
  <c r="P74" i="20"/>
  <c r="O74" i="20"/>
  <c r="N74" i="20"/>
  <c r="M74" i="20"/>
  <c r="L74" i="20"/>
  <c r="K74" i="20"/>
  <c r="O71" i="20"/>
  <c r="L71" i="20"/>
  <c r="F72" i="20"/>
  <c r="P71" i="20"/>
  <c r="N71" i="20"/>
  <c r="M71" i="20"/>
  <c r="K71" i="20"/>
  <c r="F69" i="20"/>
  <c r="P68" i="20"/>
  <c r="O68" i="20"/>
  <c r="N68" i="20"/>
  <c r="M68" i="20"/>
  <c r="L68" i="20"/>
  <c r="K68" i="20"/>
  <c r="F67" i="20"/>
  <c r="F66" i="20"/>
  <c r="P65" i="20"/>
  <c r="O65" i="20"/>
  <c r="N65" i="20"/>
  <c r="M65" i="20"/>
  <c r="L65" i="20"/>
  <c r="K65" i="20"/>
  <c r="F63" i="20"/>
  <c r="P62" i="20"/>
  <c r="O62" i="20"/>
  <c r="N62" i="20"/>
  <c r="M62" i="20"/>
  <c r="L62" i="20"/>
  <c r="K62" i="20"/>
  <c r="F61" i="20"/>
  <c r="F60" i="20"/>
  <c r="P59" i="20"/>
  <c r="O59" i="20"/>
  <c r="N59" i="20"/>
  <c r="M59" i="20"/>
  <c r="L59" i="20"/>
  <c r="K59" i="20"/>
  <c r="P55" i="20"/>
  <c r="K55" i="20"/>
  <c r="P57" i="20"/>
  <c r="P54" i="20" s="1"/>
  <c r="O57" i="20"/>
  <c r="O54" i="20" s="1"/>
  <c r="N57" i="20"/>
  <c r="N54" i="20" s="1"/>
  <c r="M57" i="20"/>
  <c r="M54" i="20" s="1"/>
  <c r="L57" i="20"/>
  <c r="L54" i="20" s="1"/>
  <c r="K57" i="20"/>
  <c r="I49" i="20"/>
  <c r="H49" i="20"/>
  <c r="H8" i="20"/>
  <c r="I8" i="20"/>
  <c r="K16" i="20"/>
  <c r="L16" i="20"/>
  <c r="L13" i="20" s="1"/>
  <c r="M16" i="20"/>
  <c r="M13" i="20" s="1"/>
  <c r="N16" i="20"/>
  <c r="N13" i="20" s="1"/>
  <c r="O16" i="20"/>
  <c r="P16" i="20"/>
  <c r="P13" i="20" s="1"/>
  <c r="F345" i="20" l="1"/>
  <c r="F615" i="20"/>
  <c r="F745" i="20"/>
  <c r="F647" i="20"/>
  <c r="F205" i="20"/>
  <c r="F435" i="20"/>
  <c r="F430" i="20" s="1"/>
  <c r="F744" i="20"/>
  <c r="F839" i="20"/>
  <c r="F362" i="20"/>
  <c r="F1134" i="20"/>
  <c r="F1099" i="20"/>
  <c r="F101" i="20"/>
  <c r="F1259" i="20"/>
  <c r="F383" i="20"/>
  <c r="F315" i="20"/>
  <c r="F312" i="20" s="1"/>
  <c r="F712" i="20"/>
  <c r="F1018" i="20"/>
  <c r="G1021" i="20"/>
  <c r="P1021" i="20"/>
  <c r="K1021" i="20"/>
  <c r="L1021" i="20"/>
  <c r="M1021" i="20"/>
  <c r="N1021" i="20"/>
  <c r="O1021" i="20"/>
  <c r="F1098" i="20"/>
  <c r="F1200" i="20"/>
  <c r="F1195" i="20" s="1"/>
  <c r="K834" i="20"/>
  <c r="J430" i="20"/>
  <c r="F276" i="20"/>
  <c r="J1166" i="20"/>
  <c r="F71" i="20"/>
  <c r="F74" i="20"/>
  <c r="F58" i="20"/>
  <c r="F263" i="20"/>
  <c r="G263" i="20" s="1"/>
  <c r="F234" i="20"/>
  <c r="G234" i="20" s="1"/>
  <c r="P533" i="20"/>
  <c r="P528" i="20" s="1"/>
  <c r="P510" i="20" s="1"/>
  <c r="P554" i="20"/>
  <c r="F116" i="20"/>
  <c r="G116" i="20" s="1"/>
  <c r="J528" i="20"/>
  <c r="J554" i="20"/>
  <c r="M554" i="20"/>
  <c r="N821" i="20"/>
  <c r="O1073" i="20"/>
  <c r="F279" i="20"/>
  <c r="L404" i="20"/>
  <c r="L378" i="20" s="1"/>
  <c r="P404" i="20"/>
  <c r="P378" i="20" s="1"/>
  <c r="O1253" i="20"/>
  <c r="O1230" i="20" s="1"/>
  <c r="K404" i="20"/>
  <c r="K378" i="20" s="1"/>
  <c r="L1073" i="20"/>
  <c r="L814" i="20"/>
  <c r="K411" i="20"/>
  <c r="F238" i="20"/>
  <c r="N739" i="20"/>
  <c r="F212" i="20"/>
  <c r="J404" i="20"/>
  <c r="K814" i="20"/>
  <c r="K821" i="20"/>
  <c r="L739" i="20"/>
  <c r="F247" i="20"/>
  <c r="F371" i="20"/>
  <c r="M411" i="20"/>
  <c r="F89" i="20"/>
  <c r="F86" i="20"/>
  <c r="F158" i="20"/>
  <c r="F155" i="20"/>
  <c r="M1230" i="20"/>
  <c r="N1230" i="20"/>
  <c r="J1253" i="20"/>
  <c r="L1230" i="20"/>
  <c r="K1230" i="20"/>
  <c r="K1237" i="20"/>
  <c r="M1237" i="20"/>
  <c r="L1237" i="20"/>
  <c r="P1230" i="20"/>
  <c r="F1239" i="20"/>
  <c r="P1237" i="20"/>
  <c r="N1237" i="20"/>
  <c r="F1260" i="20"/>
  <c r="F1258" i="20"/>
  <c r="K1172" i="20"/>
  <c r="K1166" i="20" s="1"/>
  <c r="P1173" i="20"/>
  <c r="M1172" i="20"/>
  <c r="M1166" i="20" s="1"/>
  <c r="M1195" i="20"/>
  <c r="M1173" i="20"/>
  <c r="N1173" i="20"/>
  <c r="K1195" i="20"/>
  <c r="L1173" i="20"/>
  <c r="F1172" i="20"/>
  <c r="O1172" i="20"/>
  <c r="O1166" i="20" s="1"/>
  <c r="F1202" i="20"/>
  <c r="F1171" i="20"/>
  <c r="K1128" i="20"/>
  <c r="F1135" i="20"/>
  <c r="F1133" i="20"/>
  <c r="J1073" i="20"/>
  <c r="P1073" i="20"/>
  <c r="P1080" i="20"/>
  <c r="F175" i="20"/>
  <c r="F120" i="20"/>
  <c r="F135" i="20"/>
  <c r="F132" i="20"/>
  <c r="F172" i="20"/>
  <c r="F241" i="20"/>
  <c r="L1080" i="20"/>
  <c r="F59" i="20"/>
  <c r="F192" i="20"/>
  <c r="F250" i="20"/>
  <c r="F365" i="20"/>
  <c r="F1100" i="20"/>
  <c r="F1081" i="20"/>
  <c r="K1073" i="20"/>
  <c r="K1080" i="20"/>
  <c r="F1082" i="20"/>
  <c r="N1073" i="20"/>
  <c r="N1080" i="20"/>
  <c r="M1073" i="20"/>
  <c r="M1080" i="20"/>
  <c r="O1080" i="20"/>
  <c r="N430" i="20"/>
  <c r="F425" i="20"/>
  <c r="O430" i="20"/>
  <c r="O409" i="20"/>
  <c r="O996" i="20"/>
  <c r="K989" i="20"/>
  <c r="J684" i="20"/>
  <c r="L989" i="20"/>
  <c r="P989" i="20"/>
  <c r="J814" i="20"/>
  <c r="O96" i="20"/>
  <c r="F218" i="20"/>
  <c r="J989" i="20"/>
  <c r="K996" i="20"/>
  <c r="L996" i="20"/>
  <c r="O989" i="20"/>
  <c r="P996" i="20"/>
  <c r="F998" i="20"/>
  <c r="F1017" i="20"/>
  <c r="O814" i="20"/>
  <c r="P814" i="20"/>
  <c r="P791" i="20" s="1"/>
  <c r="P834" i="20"/>
  <c r="O821" i="20"/>
  <c r="F841" i="20"/>
  <c r="M814" i="20"/>
  <c r="M821" i="20"/>
  <c r="F822" i="20"/>
  <c r="N814" i="20"/>
  <c r="L821" i="20"/>
  <c r="F823" i="20"/>
  <c r="F746" i="20"/>
  <c r="P684" i="20"/>
  <c r="K684" i="20"/>
  <c r="F319" i="20"/>
  <c r="N684" i="20"/>
  <c r="F264" i="20"/>
  <c r="L535" i="20"/>
  <c r="L511" i="20" s="1"/>
  <c r="F270" i="20"/>
  <c r="F368" i="20"/>
  <c r="L684" i="20"/>
  <c r="K691" i="20"/>
  <c r="N691" i="20"/>
  <c r="M691" i="20"/>
  <c r="M684" i="20"/>
  <c r="L691" i="20"/>
  <c r="P691" i="20"/>
  <c r="F693" i="20"/>
  <c r="F714" i="20"/>
  <c r="O707" i="20"/>
  <c r="P96" i="20"/>
  <c r="F123" i="20"/>
  <c r="F138" i="20"/>
  <c r="F299" i="20"/>
  <c r="F195" i="20"/>
  <c r="F302" i="20"/>
  <c r="F322" i="20"/>
  <c r="K528" i="20"/>
  <c r="K510" i="20" s="1"/>
  <c r="F325" i="20"/>
  <c r="M56" i="20"/>
  <c r="F209" i="20"/>
  <c r="F235" i="20"/>
  <c r="F285" i="20"/>
  <c r="M528" i="20"/>
  <c r="M510" i="20" s="1"/>
  <c r="L533" i="20"/>
  <c r="L528" i="20" s="1"/>
  <c r="L510" i="20" s="1"/>
  <c r="M535" i="20"/>
  <c r="M511" i="20" s="1"/>
  <c r="N528" i="20"/>
  <c r="N510" i="20" s="1"/>
  <c r="K535" i="20"/>
  <c r="K511" i="20" s="1"/>
  <c r="O528" i="20"/>
  <c r="O510" i="20" s="1"/>
  <c r="N535" i="20"/>
  <c r="N511" i="20" s="1"/>
  <c r="O535" i="20"/>
  <c r="O511" i="20" s="1"/>
  <c r="P535" i="20"/>
  <c r="P511" i="20" s="1"/>
  <c r="F537" i="20"/>
  <c r="F561" i="20"/>
  <c r="F559" i="20"/>
  <c r="F536" i="20"/>
  <c r="F437" i="20"/>
  <c r="F409" i="20"/>
  <c r="F385" i="20"/>
  <c r="F221" i="20"/>
  <c r="F267" i="20"/>
  <c r="F359" i="20"/>
  <c r="F178" i="20"/>
  <c r="F215" i="20"/>
  <c r="M356" i="20"/>
  <c r="J349" i="20"/>
  <c r="F126" i="20"/>
  <c r="G126" i="20" s="1"/>
  <c r="F65" i="20"/>
  <c r="F129" i="20"/>
  <c r="F77" i="20"/>
  <c r="F141" i="20"/>
  <c r="F282" i="20"/>
  <c r="F316" i="20"/>
  <c r="F342" i="20"/>
  <c r="N349" i="20"/>
  <c r="N339" i="20" s="1"/>
  <c r="N336" i="20" s="1"/>
  <c r="F357" i="20"/>
  <c r="M349" i="20"/>
  <c r="M334" i="20" s="1"/>
  <c r="M329" i="20" s="1"/>
  <c r="M311" i="20" s="1"/>
  <c r="M306" i="20" s="1"/>
  <c r="N356" i="20"/>
  <c r="O349" i="20"/>
  <c r="O339" i="20" s="1"/>
  <c r="O356" i="20"/>
  <c r="P349" i="20"/>
  <c r="P334" i="20" s="1"/>
  <c r="P329" i="20" s="1"/>
  <c r="P311" i="20" s="1"/>
  <c r="P306" i="20" s="1"/>
  <c r="P294" i="20" s="1"/>
  <c r="L356" i="20"/>
  <c r="N334" i="20"/>
  <c r="N329" i="20" s="1"/>
  <c r="N311" i="20" s="1"/>
  <c r="N306" i="20" s="1"/>
  <c r="N294" i="20" s="1"/>
  <c r="K349" i="20"/>
  <c r="K339" i="20" s="1"/>
  <c r="K356" i="20"/>
  <c r="L349" i="20"/>
  <c r="F273" i="20"/>
  <c r="F244" i="20"/>
  <c r="F117" i="20"/>
  <c r="G117" i="20" s="1"/>
  <c r="M96" i="20"/>
  <c r="F103" i="20"/>
  <c r="F68" i="20"/>
  <c r="J96" i="20"/>
  <c r="K96" i="20"/>
  <c r="F83" i="20"/>
  <c r="F80" i="20"/>
  <c r="P49" i="20"/>
  <c r="L96" i="20"/>
  <c r="F16" i="20"/>
  <c r="K13" i="20"/>
  <c r="O13" i="20"/>
  <c r="N56" i="20"/>
  <c r="N96" i="20"/>
  <c r="F92" i="20"/>
  <c r="P56" i="20"/>
  <c r="F62" i="20"/>
  <c r="M55" i="20"/>
  <c r="M49" i="20" s="1"/>
  <c r="N55" i="20"/>
  <c r="N49" i="20" s="1"/>
  <c r="K56" i="20"/>
  <c r="L55" i="20"/>
  <c r="K54" i="20"/>
  <c r="K49" i="20" s="1"/>
  <c r="F57" i="20"/>
  <c r="F1093" i="20" l="1"/>
  <c r="F378" i="20"/>
  <c r="J1230" i="20"/>
  <c r="F739" i="20"/>
  <c r="F554" i="20"/>
  <c r="F820" i="20"/>
  <c r="F1079" i="20"/>
  <c r="L1018" i="20"/>
  <c r="L1012" i="20" s="1"/>
  <c r="L1019" i="20"/>
  <c r="F1236" i="20"/>
  <c r="K1018" i="20"/>
  <c r="K1012" i="20" s="1"/>
  <c r="K1019" i="20"/>
  <c r="F354" i="20"/>
  <c r="F534" i="20"/>
  <c r="G231" i="20"/>
  <c r="G225" i="20" s="1"/>
  <c r="G232" i="20"/>
  <c r="F1078" i="20"/>
  <c r="G260" i="20"/>
  <c r="G254" i="20" s="1"/>
  <c r="G261" i="20"/>
  <c r="P1018" i="20"/>
  <c r="P1012" i="20" s="1"/>
  <c r="P1019" i="20"/>
  <c r="F819" i="20"/>
  <c r="F814" i="20" s="1"/>
  <c r="F1128" i="20"/>
  <c r="G1018" i="20"/>
  <c r="G1012" i="20" s="1"/>
  <c r="G1019" i="20"/>
  <c r="F533" i="20"/>
  <c r="F413" i="20"/>
  <c r="F690" i="20"/>
  <c r="F1253" i="20"/>
  <c r="O1018" i="20"/>
  <c r="O1012" i="20" s="1"/>
  <c r="O1019" i="20"/>
  <c r="F423" i="20"/>
  <c r="M1018" i="20"/>
  <c r="M1012" i="20" s="1"/>
  <c r="M996" i="20" s="1"/>
  <c r="M1019" i="20"/>
  <c r="F713" i="20"/>
  <c r="F995" i="20"/>
  <c r="N1018" i="20"/>
  <c r="N1012" i="20" s="1"/>
  <c r="N1019" i="20"/>
  <c r="J378" i="20"/>
  <c r="J329" i="20"/>
  <c r="K336" i="20"/>
  <c r="J306" i="20"/>
  <c r="M263" i="20"/>
  <c r="M260" i="20" s="1"/>
  <c r="N263" i="20"/>
  <c r="N260" i="20" s="1"/>
  <c r="O263" i="20"/>
  <c r="O260" i="20" s="1"/>
  <c r="P263" i="20"/>
  <c r="P260" i="20" s="1"/>
  <c r="L263" i="20"/>
  <c r="L260" i="20" s="1"/>
  <c r="K263" i="20"/>
  <c r="K260" i="20" s="1"/>
  <c r="K234" i="20"/>
  <c r="K231" i="20" s="1"/>
  <c r="L234" i="20"/>
  <c r="L231" i="20" s="1"/>
  <c r="M234" i="20"/>
  <c r="M231" i="20" s="1"/>
  <c r="N234" i="20"/>
  <c r="N231" i="20" s="1"/>
  <c r="O234" i="20"/>
  <c r="O231" i="20" s="1"/>
  <c r="P234" i="20"/>
  <c r="P231" i="20" s="1"/>
  <c r="K117" i="20"/>
  <c r="L117" i="20"/>
  <c r="P117" i="20"/>
  <c r="M117" i="20"/>
  <c r="N117" i="20"/>
  <c r="O117" i="20"/>
  <c r="K116" i="20"/>
  <c r="L116" i="20"/>
  <c r="M116" i="20"/>
  <c r="N116" i="20"/>
  <c r="O116" i="20"/>
  <c r="P116" i="20"/>
  <c r="K126" i="20"/>
  <c r="L126" i="20"/>
  <c r="F55" i="20"/>
  <c r="F13" i="20"/>
  <c r="O1053" i="20"/>
  <c r="N791" i="20"/>
  <c r="L791" i="20"/>
  <c r="O336" i="20"/>
  <c r="J661" i="20"/>
  <c r="F997" i="20"/>
  <c r="J966" i="20"/>
  <c r="O1237" i="20"/>
  <c r="M989" i="20"/>
  <c r="M966" i="20" s="1"/>
  <c r="L1060" i="20"/>
  <c r="K791" i="20"/>
  <c r="K798" i="20"/>
  <c r="O791" i="20"/>
  <c r="O966" i="20"/>
  <c r="J1053" i="20"/>
  <c r="F1238" i="20"/>
  <c r="F1166" i="20"/>
  <c r="F1173" i="20"/>
  <c r="L1053" i="20"/>
  <c r="P1053" i="20"/>
  <c r="P1060" i="20"/>
  <c r="P966" i="20"/>
  <c r="P973" i="20"/>
  <c r="M1053" i="20"/>
  <c r="N1060" i="20"/>
  <c r="N1053" i="20"/>
  <c r="F1061" i="20"/>
  <c r="M1060" i="20"/>
  <c r="K1053" i="20"/>
  <c r="F1059" i="20"/>
  <c r="O1060" i="20"/>
  <c r="K1060" i="20"/>
  <c r="F1080" i="20"/>
  <c r="N411" i="20"/>
  <c r="N404" i="20"/>
  <c r="N378" i="20" s="1"/>
  <c r="O404" i="20"/>
  <c r="O378" i="20" s="1"/>
  <c r="O411" i="20"/>
  <c r="K966" i="20"/>
  <c r="O798" i="20"/>
  <c r="L973" i="20"/>
  <c r="L798" i="20"/>
  <c r="L505" i="20"/>
  <c r="P661" i="20"/>
  <c r="K973" i="20"/>
  <c r="L966" i="20"/>
  <c r="N996" i="20"/>
  <c r="O973" i="20"/>
  <c r="N989" i="20"/>
  <c r="N798" i="20"/>
  <c r="P798" i="20"/>
  <c r="F821" i="20"/>
  <c r="M791" i="20"/>
  <c r="M798" i="20"/>
  <c r="F799" i="20"/>
  <c r="J791" i="20"/>
  <c r="K661" i="20"/>
  <c r="N668" i="20"/>
  <c r="N661" i="20"/>
  <c r="K505" i="20"/>
  <c r="F260" i="20"/>
  <c r="M661" i="20"/>
  <c r="L661" i="20"/>
  <c r="L648" i="20" s="1"/>
  <c r="K668" i="20"/>
  <c r="L668" i="20"/>
  <c r="M668" i="20"/>
  <c r="P668" i="20"/>
  <c r="O691" i="20"/>
  <c r="F692" i="20"/>
  <c r="O684" i="20"/>
  <c r="M505" i="20"/>
  <c r="M512" i="20"/>
  <c r="M494" i="20" s="1"/>
  <c r="K512" i="20"/>
  <c r="K494" i="20" s="1"/>
  <c r="L512" i="20"/>
  <c r="L494" i="20" s="1"/>
  <c r="N505" i="20"/>
  <c r="N512" i="20"/>
  <c r="N494" i="20" s="1"/>
  <c r="O505" i="20"/>
  <c r="O512" i="20"/>
  <c r="O494" i="20" s="1"/>
  <c r="F513" i="20"/>
  <c r="P505" i="20"/>
  <c r="F511" i="20"/>
  <c r="P512" i="20"/>
  <c r="P494" i="20" s="1"/>
  <c r="F535" i="20"/>
  <c r="J505" i="20"/>
  <c r="O334" i="20"/>
  <c r="O329" i="20" s="1"/>
  <c r="O311" i="20" s="1"/>
  <c r="O306" i="20" s="1"/>
  <c r="O294" i="20" s="1"/>
  <c r="F356" i="20"/>
  <c r="M339" i="20"/>
  <c r="M336" i="20" s="1"/>
  <c r="M313" i="20"/>
  <c r="M295" i="20" s="1"/>
  <c r="F340" i="20"/>
  <c r="P339" i="20"/>
  <c r="P336" i="20" s="1"/>
  <c r="F355" i="20"/>
  <c r="P313" i="20"/>
  <c r="P295" i="20" s="1"/>
  <c r="P289" i="20" s="1"/>
  <c r="P259" i="20" s="1"/>
  <c r="K334" i="20"/>
  <c r="K329" i="20" s="1"/>
  <c r="K313" i="20" s="1"/>
  <c r="K295" i="20" s="1"/>
  <c r="N313" i="20"/>
  <c r="N295" i="20" s="1"/>
  <c r="N289" i="20" s="1"/>
  <c r="N259" i="20" s="1"/>
  <c r="L334" i="20"/>
  <c r="L329" i="20" s="1"/>
  <c r="L311" i="20" s="1"/>
  <c r="L306" i="20" s="1"/>
  <c r="L294" i="20" s="1"/>
  <c r="L339" i="20"/>
  <c r="L336" i="20" s="1"/>
  <c r="M294" i="20"/>
  <c r="F96" i="20"/>
  <c r="O56" i="20"/>
  <c r="O55" i="20"/>
  <c r="L56" i="20"/>
  <c r="L49" i="20"/>
  <c r="F54" i="20"/>
  <c r="N254" i="20" l="1"/>
  <c r="F528" i="20"/>
  <c r="P254" i="20"/>
  <c r="N232" i="20"/>
  <c r="F707" i="20"/>
  <c r="F510" i="20"/>
  <c r="F505" i="20" s="1"/>
  <c r="F1073" i="20"/>
  <c r="F349" i="20"/>
  <c r="J1012" i="20"/>
  <c r="F796" i="20"/>
  <c r="F791" i="20" s="1"/>
  <c r="F410" i="20"/>
  <c r="F404" i="20" s="1"/>
  <c r="F334" i="20"/>
  <c r="F1235" i="20"/>
  <c r="F1058" i="20"/>
  <c r="F1053" i="20" s="1"/>
  <c r="F994" i="20"/>
  <c r="P232" i="20"/>
  <c r="O49" i="20"/>
  <c r="F996" i="20"/>
  <c r="J952" i="20"/>
  <c r="M973" i="20"/>
  <c r="M952" i="20" s="1"/>
  <c r="J641" i="20"/>
  <c r="L777" i="20"/>
  <c r="F337" i="20"/>
  <c r="K784" i="20"/>
  <c r="O952" i="20"/>
  <c r="K777" i="20"/>
  <c r="L488" i="20"/>
  <c r="P952" i="20"/>
  <c r="P959" i="20"/>
  <c r="F1237" i="20"/>
  <c r="K641" i="20"/>
  <c r="K616" i="20" s="1"/>
  <c r="K595" i="20" s="1"/>
  <c r="K648" i="20"/>
  <c r="M641" i="20"/>
  <c r="M616" i="20" s="1"/>
  <c r="M595" i="20" s="1"/>
  <c r="M648" i="20"/>
  <c r="P641" i="20"/>
  <c r="P648" i="20"/>
  <c r="N641" i="20"/>
  <c r="N609" i="20" s="1"/>
  <c r="N594" i="20" s="1"/>
  <c r="N648" i="20"/>
  <c r="F1060" i="20"/>
  <c r="M488" i="20"/>
  <c r="F411" i="20"/>
  <c r="N488" i="20"/>
  <c r="M495" i="20"/>
  <c r="M474" i="20" s="1"/>
  <c r="L959" i="20"/>
  <c r="K488" i="20"/>
  <c r="L784" i="20"/>
  <c r="O959" i="20"/>
  <c r="L952" i="20"/>
  <c r="K959" i="20"/>
  <c r="K952" i="20"/>
  <c r="F975" i="20"/>
  <c r="N973" i="20"/>
  <c r="F974" i="20"/>
  <c r="N966" i="20"/>
  <c r="F785" i="20"/>
  <c r="F798" i="20"/>
  <c r="M777" i="20"/>
  <c r="M784" i="20"/>
  <c r="F786" i="20"/>
  <c r="J777" i="20"/>
  <c r="L641" i="20"/>
  <c r="L609" i="20" s="1"/>
  <c r="L594" i="20" s="1"/>
  <c r="O668" i="20"/>
  <c r="F669" i="20"/>
  <c r="F691" i="20"/>
  <c r="F689" i="20"/>
  <c r="F670" i="20"/>
  <c r="K495" i="20"/>
  <c r="K474" i="20" s="1"/>
  <c r="L495" i="20"/>
  <c r="L474" i="20" s="1"/>
  <c r="O495" i="20"/>
  <c r="O474" i="20" s="1"/>
  <c r="O488" i="20"/>
  <c r="N495" i="20"/>
  <c r="N474" i="20" s="1"/>
  <c r="P495" i="20"/>
  <c r="P474" i="20" s="1"/>
  <c r="P488" i="20"/>
  <c r="F512" i="20"/>
  <c r="F497" i="20"/>
  <c r="J488" i="20"/>
  <c r="F496" i="20"/>
  <c r="O313" i="20"/>
  <c r="O295" i="20" s="1"/>
  <c r="O289" i="20" s="1"/>
  <c r="O259" i="20" s="1"/>
  <c r="O254" i="20" s="1"/>
  <c r="O232" i="20" s="1"/>
  <c r="M289" i="20"/>
  <c r="M259" i="20" s="1"/>
  <c r="M254" i="20" s="1"/>
  <c r="M232" i="20" s="1"/>
  <c r="M296" i="20"/>
  <c r="P296" i="20"/>
  <c r="N296" i="20"/>
  <c r="F339" i="20"/>
  <c r="K311" i="20"/>
  <c r="K306" i="20" s="1"/>
  <c r="F314" i="20"/>
  <c r="L313" i="20"/>
  <c r="L295" i="20" s="1"/>
  <c r="L289" i="20" s="1"/>
  <c r="L261" i="20" s="1"/>
  <c r="J289" i="20"/>
  <c r="P261" i="20"/>
  <c r="P230" i="20"/>
  <c r="P225" i="20" s="1"/>
  <c r="P206" i="20" s="1"/>
  <c r="P188" i="20" s="1"/>
  <c r="N261" i="20"/>
  <c r="N230" i="20"/>
  <c r="N225" i="20" s="1"/>
  <c r="N206" i="20" s="1"/>
  <c r="N188" i="20" s="1"/>
  <c r="F49" i="20"/>
  <c r="F56" i="20"/>
  <c r="F47" i="20"/>
  <c r="F46" i="20"/>
  <c r="P45" i="20"/>
  <c r="P42" i="20" s="1"/>
  <c r="O45" i="20"/>
  <c r="O42" i="20" s="1"/>
  <c r="N45" i="20"/>
  <c r="N42" i="20" s="1"/>
  <c r="M45" i="20"/>
  <c r="M42" i="20" s="1"/>
  <c r="L45" i="20"/>
  <c r="L42" i="20" s="1"/>
  <c r="K45" i="20"/>
  <c r="K42" i="20" s="1"/>
  <c r="F43" i="20"/>
  <c r="O39" i="20"/>
  <c r="N39" i="20"/>
  <c r="M39" i="20"/>
  <c r="F40" i="20"/>
  <c r="P39" i="20"/>
  <c r="K39" i="20"/>
  <c r="F38" i="20"/>
  <c r="F37" i="20"/>
  <c r="P36" i="20"/>
  <c r="O36" i="20"/>
  <c r="N36" i="20"/>
  <c r="M36" i="20"/>
  <c r="L36" i="20"/>
  <c r="K36" i="20"/>
  <c r="F34" i="20"/>
  <c r="P33" i="20"/>
  <c r="O33" i="20"/>
  <c r="N33" i="20"/>
  <c r="M33" i="20"/>
  <c r="L33" i="20"/>
  <c r="K33" i="20"/>
  <c r="F31" i="20"/>
  <c r="P30" i="20"/>
  <c r="F29" i="20"/>
  <c r="F28" i="20"/>
  <c r="P27" i="20"/>
  <c r="O27" i="20"/>
  <c r="N27" i="20"/>
  <c r="M27" i="20"/>
  <c r="L27" i="20"/>
  <c r="K27" i="20"/>
  <c r="F26" i="20"/>
  <c r="F25" i="20"/>
  <c r="P24" i="20"/>
  <c r="O24" i="20"/>
  <c r="N24" i="20"/>
  <c r="M24" i="20"/>
  <c r="L24" i="20"/>
  <c r="K24" i="20"/>
  <c r="F23" i="20"/>
  <c r="F22" i="20"/>
  <c r="P21" i="20"/>
  <c r="O21" i="20"/>
  <c r="N21" i="20"/>
  <c r="M21" i="20"/>
  <c r="L21" i="20"/>
  <c r="K21" i="20"/>
  <c r="F20" i="20"/>
  <c r="F19" i="20"/>
  <c r="P18" i="20"/>
  <c r="O18" i="20"/>
  <c r="N18" i="20"/>
  <c r="M18" i="20"/>
  <c r="L18" i="20"/>
  <c r="K18" i="20"/>
  <c r="J609" i="20" l="1"/>
  <c r="F311" i="20"/>
  <c r="F782" i="20"/>
  <c r="F494" i="20"/>
  <c r="F989" i="20"/>
  <c r="F667" i="20"/>
  <c r="F783" i="20"/>
  <c r="F336" i="20"/>
  <c r="F1230" i="20"/>
  <c r="F329" i="20"/>
  <c r="F684" i="20"/>
  <c r="F972" i="20"/>
  <c r="K294" i="20"/>
  <c r="K289" i="20" s="1"/>
  <c r="K259" i="20" s="1"/>
  <c r="K254" i="20" s="1"/>
  <c r="K230" i="20" s="1"/>
  <c r="K225" i="20" s="1"/>
  <c r="K206" i="20" s="1"/>
  <c r="K188" i="20" s="1"/>
  <c r="F30" i="20"/>
  <c r="F39" i="20"/>
  <c r="M959" i="20"/>
  <c r="M932" i="20" s="1"/>
  <c r="L468" i="20"/>
  <c r="N616" i="20"/>
  <c r="N595" i="20" s="1"/>
  <c r="N589" i="20" s="1"/>
  <c r="N468" i="20"/>
  <c r="J589" i="20"/>
  <c r="P932" i="20"/>
  <c r="P939" i="20"/>
  <c r="P609" i="20"/>
  <c r="P594" i="20" s="1"/>
  <c r="P616" i="20"/>
  <c r="P595" i="20" s="1"/>
  <c r="O939" i="20"/>
  <c r="J932" i="20"/>
  <c r="M475" i="20"/>
  <c r="F44" i="20"/>
  <c r="F45" i="20"/>
  <c r="L939" i="20"/>
  <c r="M468" i="20"/>
  <c r="K475" i="20"/>
  <c r="L475" i="20"/>
  <c r="K468" i="20"/>
  <c r="F960" i="20"/>
  <c r="N959" i="20"/>
  <c r="F971" i="20"/>
  <c r="F973" i="20"/>
  <c r="F958" i="20"/>
  <c r="L932" i="20"/>
  <c r="F784" i="20"/>
  <c r="M609" i="20"/>
  <c r="M594" i="20" s="1"/>
  <c r="M589" i="20" s="1"/>
  <c r="K609" i="20"/>
  <c r="K594" i="20" s="1"/>
  <c r="K589" i="20" s="1"/>
  <c r="L616" i="20"/>
  <c r="L595" i="20" s="1"/>
  <c r="L589" i="20" s="1"/>
  <c r="O661" i="20"/>
  <c r="F666" i="20"/>
  <c r="F668" i="20"/>
  <c r="O468" i="20"/>
  <c r="O475" i="20"/>
  <c r="N475" i="20"/>
  <c r="P468" i="20"/>
  <c r="P475" i="20"/>
  <c r="F495" i="20"/>
  <c r="F493" i="20"/>
  <c r="J468" i="20"/>
  <c r="F476" i="20"/>
  <c r="F477" i="20"/>
  <c r="O261" i="20"/>
  <c r="O230" i="20"/>
  <c r="O225" i="20" s="1"/>
  <c r="O204" i="20" s="1"/>
  <c r="O199" i="20" s="1"/>
  <c r="O187" i="20" s="1"/>
  <c r="O296" i="20"/>
  <c r="M230" i="20"/>
  <c r="M225" i="20" s="1"/>
  <c r="M204" i="20" s="1"/>
  <c r="M199" i="20" s="1"/>
  <c r="M261" i="20"/>
  <c r="K232" i="20"/>
  <c r="K296" i="20"/>
  <c r="K204" i="20"/>
  <c r="K199" i="20" s="1"/>
  <c r="K189" i="20" s="1"/>
  <c r="K168" i="20" s="1"/>
  <c r="F297" i="20"/>
  <c r="K261" i="20"/>
  <c r="F313" i="20"/>
  <c r="L259" i="20"/>
  <c r="L254" i="20" s="1"/>
  <c r="L230" i="20" s="1"/>
  <c r="L225" i="20" s="1"/>
  <c r="F298" i="20"/>
  <c r="F262" i="20"/>
  <c r="L296" i="20"/>
  <c r="P204" i="20"/>
  <c r="P199" i="20" s="1"/>
  <c r="P187" i="20" s="1"/>
  <c r="P182" i="20" s="1"/>
  <c r="P167" i="20" s="1"/>
  <c r="N204" i="20"/>
  <c r="N199" i="20" s="1"/>
  <c r="N187" i="20" s="1"/>
  <c r="N182" i="20" s="1"/>
  <c r="N167" i="20" s="1"/>
  <c r="M30" i="20"/>
  <c r="L30" i="20"/>
  <c r="N30" i="20"/>
  <c r="O30" i="20"/>
  <c r="L39" i="20"/>
  <c r="F18" i="20"/>
  <c r="F36" i="20"/>
  <c r="F33" i="20"/>
  <c r="F24" i="20"/>
  <c r="F27" i="20"/>
  <c r="F21" i="20"/>
  <c r="F777" i="20" l="1"/>
  <c r="F474" i="20"/>
  <c r="F294" i="20"/>
  <c r="F306" i="20"/>
  <c r="F488" i="20"/>
  <c r="F661" i="20"/>
  <c r="F295" i="20"/>
  <c r="F966" i="20"/>
  <c r="F259" i="20"/>
  <c r="J254" i="20"/>
  <c r="F42" i="20"/>
  <c r="F17" i="20"/>
  <c r="G17" i="20" s="1"/>
  <c r="P912" i="20"/>
  <c r="M939" i="20"/>
  <c r="P919" i="20"/>
  <c r="P889" i="20" s="1"/>
  <c r="N596" i="20"/>
  <c r="P589" i="20"/>
  <c r="K939" i="20"/>
  <c r="M912" i="20"/>
  <c r="M919" i="20"/>
  <c r="O932" i="20"/>
  <c r="O912" i="20" s="1"/>
  <c r="O641" i="20"/>
  <c r="O648" i="20"/>
  <c r="K932" i="20"/>
  <c r="P596" i="20"/>
  <c r="J912" i="20"/>
  <c r="M596" i="20"/>
  <c r="N952" i="20"/>
  <c r="F941" i="20"/>
  <c r="F957" i="20"/>
  <c r="F959" i="20"/>
  <c r="L919" i="20"/>
  <c r="L912" i="20"/>
  <c r="K596" i="20"/>
  <c r="L596" i="20"/>
  <c r="F649" i="20"/>
  <c r="F475" i="20"/>
  <c r="F473" i="20"/>
  <c r="O206" i="20"/>
  <c r="O188" i="20" s="1"/>
  <c r="O182" i="20" s="1"/>
  <c r="O167" i="20" s="1"/>
  <c r="M206" i="20"/>
  <c r="M188" i="20" s="1"/>
  <c r="L232" i="20"/>
  <c r="K187" i="20"/>
  <c r="K182" i="20" s="1"/>
  <c r="K167" i="20" s="1"/>
  <c r="K162" i="20" s="1"/>
  <c r="K150" i="20" s="1"/>
  <c r="F261" i="20"/>
  <c r="F296" i="20"/>
  <c r="F233" i="20"/>
  <c r="J225" i="20"/>
  <c r="P189" i="20"/>
  <c r="P168" i="20" s="1"/>
  <c r="P162" i="20" s="1"/>
  <c r="P150" i="20" s="1"/>
  <c r="L206" i="20"/>
  <c r="L188" i="20" s="1"/>
  <c r="L204" i="20"/>
  <c r="L199" i="20" s="1"/>
  <c r="N189" i="20"/>
  <c r="N168" i="20" s="1"/>
  <c r="N162" i="20" s="1"/>
  <c r="N150" i="20" s="1"/>
  <c r="M187" i="20"/>
  <c r="F289" i="20" l="1"/>
  <c r="F468" i="20"/>
  <c r="F952" i="20"/>
  <c r="F938" i="20"/>
  <c r="G14" i="20"/>
  <c r="G8" i="20" s="1"/>
  <c r="G15" i="20"/>
  <c r="F254" i="20"/>
  <c r="F230" i="20"/>
  <c r="K17" i="20"/>
  <c r="L17" i="20"/>
  <c r="M17" i="20"/>
  <c r="N17" i="20"/>
  <c r="O17" i="20"/>
  <c r="P17" i="20"/>
  <c r="P896" i="20"/>
  <c r="P866" i="20" s="1"/>
  <c r="K912" i="20"/>
  <c r="M889" i="20"/>
  <c r="M896" i="20"/>
  <c r="O919" i="20"/>
  <c r="O889" i="20" s="1"/>
  <c r="K919" i="20"/>
  <c r="J889" i="20"/>
  <c r="F646" i="20"/>
  <c r="F648" i="20"/>
  <c r="N932" i="20"/>
  <c r="N939" i="20"/>
  <c r="F940" i="20"/>
  <c r="L896" i="20"/>
  <c r="O616" i="20"/>
  <c r="O609" i="20"/>
  <c r="F617" i="20"/>
  <c r="O189" i="20"/>
  <c r="O168" i="20" s="1"/>
  <c r="O162" i="20" s="1"/>
  <c r="O150" i="20" s="1"/>
  <c r="M182" i="20"/>
  <c r="M167" i="20" s="1"/>
  <c r="M189" i="20"/>
  <c r="M168" i="20" s="1"/>
  <c r="K169" i="20"/>
  <c r="K151" i="20" s="1"/>
  <c r="K145" i="20" s="1"/>
  <c r="K115" i="20" s="1"/>
  <c r="F232" i="20"/>
  <c r="F207" i="20"/>
  <c r="J199" i="20"/>
  <c r="N169" i="20"/>
  <c r="N151" i="20" s="1"/>
  <c r="N145" i="20" s="1"/>
  <c r="N115" i="20" s="1"/>
  <c r="P169" i="20"/>
  <c r="P151" i="20" s="1"/>
  <c r="F191" i="20"/>
  <c r="L187" i="20"/>
  <c r="L182" i="20" s="1"/>
  <c r="L189" i="20"/>
  <c r="L168" i="20" s="1"/>
  <c r="J182" i="20" l="1"/>
  <c r="F641" i="20"/>
  <c r="F204" i="20"/>
  <c r="F188" i="20"/>
  <c r="F225" i="20"/>
  <c r="P14" i="20"/>
  <c r="P8" i="20" s="1"/>
  <c r="P15" i="20"/>
  <c r="O14" i="20"/>
  <c r="O8" i="20" s="1"/>
  <c r="O15" i="20"/>
  <c r="N14" i="20"/>
  <c r="N8" i="20" s="1"/>
  <c r="N15" i="20"/>
  <c r="M14" i="20"/>
  <c r="M8" i="20" s="1"/>
  <c r="M15" i="20"/>
  <c r="L15" i="20"/>
  <c r="L14" i="20"/>
  <c r="L8" i="20" s="1"/>
  <c r="P145" i="20"/>
  <c r="P115" i="20" s="1"/>
  <c r="P873" i="20"/>
  <c r="K896" i="20"/>
  <c r="O896" i="20"/>
  <c r="O866" i="20" s="1"/>
  <c r="K889" i="20"/>
  <c r="M866" i="20"/>
  <c r="M873" i="20"/>
  <c r="J866" i="20"/>
  <c r="F937" i="20"/>
  <c r="F939" i="20"/>
  <c r="F921" i="20"/>
  <c r="N919" i="20"/>
  <c r="F920" i="20"/>
  <c r="L889" i="20"/>
  <c r="L873" i="20" s="1"/>
  <c r="O595" i="20"/>
  <c r="F598" i="20"/>
  <c r="O594" i="20"/>
  <c r="O596" i="20"/>
  <c r="F597" i="20"/>
  <c r="F616" i="20"/>
  <c r="F614" i="20"/>
  <c r="M162" i="20"/>
  <c r="M150" i="20" s="1"/>
  <c r="O169" i="20"/>
  <c r="O151" i="20" s="1"/>
  <c r="M169" i="20"/>
  <c r="M151" i="20" s="1"/>
  <c r="K152" i="20"/>
  <c r="F206" i="20"/>
  <c r="K112" i="20"/>
  <c r="F190" i="20"/>
  <c r="J162" i="20"/>
  <c r="P152" i="20"/>
  <c r="N152" i="20"/>
  <c r="L167" i="20"/>
  <c r="L162" i="20" s="1"/>
  <c r="L169" i="20"/>
  <c r="L151" i="20" s="1"/>
  <c r="F170" i="20"/>
  <c r="N112" i="20"/>
  <c r="F609" i="20" l="1"/>
  <c r="F187" i="20"/>
  <c r="F918" i="20"/>
  <c r="F199" i="20"/>
  <c r="F167" i="20"/>
  <c r="F932" i="20"/>
  <c r="F595" i="20"/>
  <c r="P112" i="20"/>
  <c r="P107" i="20" s="1"/>
  <c r="O145" i="20"/>
  <c r="O115" i="20" s="1"/>
  <c r="O112" i="20" s="1"/>
  <c r="O1296" i="20" s="1"/>
  <c r="N107" i="20"/>
  <c r="N1296" i="20"/>
  <c r="K107" i="20"/>
  <c r="K1296" i="20"/>
  <c r="K873" i="20"/>
  <c r="O873" i="20"/>
  <c r="K866" i="20"/>
  <c r="N912" i="20"/>
  <c r="F898" i="20"/>
  <c r="F917" i="20"/>
  <c r="F919" i="20"/>
  <c r="L866" i="20"/>
  <c r="F594" i="20"/>
  <c r="F596" i="20"/>
  <c r="O589" i="20"/>
  <c r="O152" i="20"/>
  <c r="M152" i="20"/>
  <c r="M145" i="20"/>
  <c r="M115" i="20" s="1"/>
  <c r="F171" i="20"/>
  <c r="F154" i="20"/>
  <c r="F189" i="20"/>
  <c r="L150" i="20"/>
  <c r="L145" i="20" s="1"/>
  <c r="L115" i="20" s="1"/>
  <c r="L152" i="20"/>
  <c r="F153" i="20"/>
  <c r="F895" i="20" l="1"/>
  <c r="F150" i="20"/>
  <c r="F182" i="20"/>
  <c r="F589" i="20"/>
  <c r="F151" i="20"/>
  <c r="F162" i="20"/>
  <c r="F912" i="20"/>
  <c r="O107" i="20"/>
  <c r="P1296" i="20"/>
  <c r="F897" i="20"/>
  <c r="N896" i="20"/>
  <c r="N889" i="20"/>
  <c r="M112" i="20"/>
  <c r="F169" i="20"/>
  <c r="L112" i="20"/>
  <c r="F152" i="20"/>
  <c r="F145" i="20" l="1"/>
  <c r="F896" i="20"/>
  <c r="J145" i="20"/>
  <c r="M107" i="20"/>
  <c r="M1296" i="20"/>
  <c r="L107" i="20"/>
  <c r="L1296" i="20"/>
  <c r="F894" i="20"/>
  <c r="F875" i="20"/>
  <c r="N866" i="20"/>
  <c r="N873" i="20"/>
  <c r="F874" i="20"/>
  <c r="F872" i="20" l="1"/>
  <c r="F889" i="20"/>
  <c r="F115" i="20"/>
  <c r="F114" i="20" s="1"/>
  <c r="G114" i="20" s="1"/>
  <c r="F871" i="20"/>
  <c r="F873" i="20"/>
  <c r="F840" i="20" l="1"/>
  <c r="F834" i="20" s="1"/>
  <c r="F866" i="20"/>
  <c r="K114" i="20"/>
  <c r="L114" i="20"/>
  <c r="M114" i="20"/>
  <c r="N114" i="20"/>
  <c r="O114" i="20"/>
  <c r="P114" i="20"/>
  <c r="F112" i="20"/>
  <c r="J107" i="20"/>
  <c r="J1296" i="20"/>
  <c r="K30" i="20"/>
  <c r="F107" i="20" l="1"/>
  <c r="F1296" i="20"/>
  <c r="F14" i="20"/>
  <c r="F15" i="20"/>
  <c r="K14" i="20"/>
  <c r="K15" i="20"/>
  <c r="F8" i="20" l="1"/>
  <c r="F1297" i="20"/>
  <c r="G1297" i="20" s="1"/>
  <c r="G1291" i="20" s="1"/>
  <c r="K8" i="20"/>
  <c r="F1291" i="20" l="1"/>
  <c r="L1297" i="20"/>
  <c r="L1291" i="20" s="1"/>
  <c r="M1297" i="20"/>
  <c r="M1291" i="20" s="1"/>
  <c r="J1297" i="20"/>
  <c r="N1297" i="20"/>
  <c r="N1291" i="20" s="1"/>
  <c r="O1297" i="20"/>
  <c r="O1291" i="20" s="1"/>
  <c r="P1297" i="20"/>
  <c r="P1291" i="20" s="1"/>
  <c r="K1297" i="20"/>
  <c r="K1291" i="20" s="1"/>
  <c r="J1291" i="20" l="1"/>
  <c r="F1019" i="20"/>
  <c r="F1040" i="20"/>
  <c r="F1012" i="20" l="1"/>
</calcChain>
</file>

<file path=xl/sharedStrings.xml><?xml version="1.0" encoding="utf-8"?>
<sst xmlns="http://schemas.openxmlformats.org/spreadsheetml/2006/main" count="2171" uniqueCount="537">
  <si>
    <t>RV1: Nodrošināt sistemātisku, regulāru un mērķtiecīgu vides stāvokļa, sugu un biotopu, kā arī piesārņojuma emisiju novērojumu, mērījumu un analīžu veikšanu</t>
  </si>
  <si>
    <t>VARAM</t>
  </si>
  <si>
    <t>1.6.</t>
  </si>
  <si>
    <t>1.8.</t>
  </si>
  <si>
    <t>RV2: Samazināt SEG emisijas visos tautsaimniecības sektoros</t>
  </si>
  <si>
    <t>2.2.</t>
  </si>
  <si>
    <t>2.4.</t>
  </si>
  <si>
    <t>2.7.</t>
  </si>
  <si>
    <t>2.8.</t>
  </si>
  <si>
    <t>RV3: Palielināt CO2 piesaisti</t>
  </si>
  <si>
    <t>RV4: Mazināt Latvijas cilvēku, tautsaimniecības, infrastruktūras, apbūves un dabas ievainojamību pret klimata pārmaiņu ietekmēm</t>
  </si>
  <si>
    <t>4.1.</t>
  </si>
  <si>
    <t>4.3.</t>
  </si>
  <si>
    <t>4.8.</t>
  </si>
  <si>
    <t>4.9.</t>
  </si>
  <si>
    <t>RV5: Derīgo izrakteņu izmantošana aprites ekonomikas kontekstā un materiālu racionāla izmantošana</t>
  </si>
  <si>
    <t>RV:6: Degradēto derīgo izrakteņu ieguves vietu rekultivācija</t>
  </si>
  <si>
    <t>6.3.</t>
  </si>
  <si>
    <t>RV7: Nodrošināt lēmumu pieņēmējus ar aktuālu ģeoloģisko informāciju</t>
  </si>
  <si>
    <t>RV8: Efektīva zemes dzīļu izmantošanas procesa nodrošināšana</t>
  </si>
  <si>
    <t>RV9: Samazināt gaisu piesārņojošo vielu emisijas enerģijas ražošanas sektorā</t>
  </si>
  <si>
    <t>9.1.</t>
  </si>
  <si>
    <t>EM</t>
  </si>
  <si>
    <t>9.3.</t>
  </si>
  <si>
    <t>9.4.</t>
  </si>
  <si>
    <t>RV10: Pilnveidot gaisa aizsardzības un trokšņa pārvaldības sistēmu</t>
  </si>
  <si>
    <t>10.2.</t>
  </si>
  <si>
    <t>10.3.</t>
  </si>
  <si>
    <t>10.6.</t>
  </si>
  <si>
    <t>RV11: Sabiedrības informēšana un izglītošana gaisa aizsardzības jomā</t>
  </si>
  <si>
    <t>ZM</t>
  </si>
  <si>
    <t>11.1.</t>
  </si>
  <si>
    <t>RV12: Samazināt gaisu piesārņojošo vielu emisijas transporta sektorā</t>
  </si>
  <si>
    <t>12.1.</t>
  </si>
  <si>
    <t>SM</t>
  </si>
  <si>
    <t>13.1.</t>
  </si>
  <si>
    <t>13.2.</t>
  </si>
  <si>
    <t>RV14: Saglabāt sugu daudzveidību un nodrošināt biotopu labvēlīgas aizsardzības mērķu sasniegšanu</t>
  </si>
  <si>
    <t>14.1.</t>
  </si>
  <si>
    <t>14.2.</t>
  </si>
  <si>
    <t>RV15: Pilnveidot ES nozīmes aizsargājamo dabas teritoriju Natura 2000 tīklu, balstoties uz sugu un biotopu izplatības kartēšanā iegūtajiem datiem un ņemot vērā jaunāko zinātnisko pētījumu un monitoringa datus</t>
  </si>
  <si>
    <t>15.3.</t>
  </si>
  <si>
    <t>RV16: Aizsargājamo sugu dzīvotņu un biotopu atjaunošana un apsaimniekošana</t>
  </si>
  <si>
    <t>16.1.</t>
  </si>
  <si>
    <t>16.2.</t>
  </si>
  <si>
    <t>16.3.</t>
  </si>
  <si>
    <t>Ietver arī 15.5. uzd.</t>
  </si>
  <si>
    <t>RV17: Bioloģiskās daudzveidības saglabāšanas pasākumu integrēšana tautsaimniecības nozarēs</t>
  </si>
  <si>
    <t>17.2.</t>
  </si>
  <si>
    <t>17.3.</t>
  </si>
  <si>
    <t>RV18: Invazīvu svešzemju sugu ietekmes mazināšana</t>
  </si>
  <si>
    <t>18.1.</t>
  </si>
  <si>
    <t>18.2.</t>
  </si>
  <si>
    <t>18.3.</t>
  </si>
  <si>
    <t>19.2.</t>
  </si>
  <si>
    <t>20.3.</t>
  </si>
  <si>
    <t>RV21: Bioloģiskās daudzveidības finansējuma nodrošināšana</t>
  </si>
  <si>
    <t>21.1.</t>
  </si>
  <si>
    <t>21.3.</t>
  </si>
  <si>
    <t xml:space="preserve">RV22: Pielāgošanās klimata pārmaiņām un plūdu riska pārvaldība </t>
  </si>
  <si>
    <t>22.1.</t>
  </si>
  <si>
    <t>22.3.</t>
  </si>
  <si>
    <t>RV23: Datos un zināšanās balstīta jūras telpiskā plānošana un jūras krasta erozijas pārvaldības uzlabošana</t>
  </si>
  <si>
    <t>RV24: Ūdens resursu ieguves risku novērtēšana, resursu izmantošanas lietderības un lietus ūdeņu izmantošana mājsaimniecībās</t>
  </si>
  <si>
    <t>RV25: Notekūdeņu dūņu ilgtspējīgas apsaimniekošanas sistēmas izveidošana</t>
  </si>
  <si>
    <t>25.1.</t>
  </si>
  <si>
    <t>25.2.</t>
  </si>
  <si>
    <t>RV26: Pazemes ūdeņu resursu pārvaldības uzlabošana</t>
  </si>
  <si>
    <t>RV27: Hidrotehnisko būvju un citu šķēršļu negatīvās ietekmes uz upju ekosistēmām mazināšana</t>
  </si>
  <si>
    <t>27.2.</t>
  </si>
  <si>
    <t>RV28: Virszemes ūdeņu ekoloģiskās kvalitātes saglabāšana un uzlabošana</t>
  </si>
  <si>
    <t xml:space="preserve">RV29: Ilgtspējīgas lauksaimniecības, mežsaimniecības un zivsaimniecības un ostu politikas īstenošana, lai samazinātu ūdens vidē novadīto piesārņojumu </t>
  </si>
  <si>
    <t>29.1.</t>
  </si>
  <si>
    <t>29.3.</t>
  </si>
  <si>
    <t>RV30: Zemūdens trokšņa piesārņojuma jūrā apzināšana un mazināšana</t>
  </si>
  <si>
    <t>30.1.</t>
  </si>
  <si>
    <t>31.3.</t>
  </si>
  <si>
    <t>RV32: Aizsargājamo jūras teritoriju un to tīkla attīstība, tai skaitā Latvijas ekskluzīvajā ekonomiskajā zonā</t>
  </si>
  <si>
    <t>32.1.</t>
  </si>
  <si>
    <t>32.2.</t>
  </si>
  <si>
    <t>RV33: Veicināt notekūdeņu apsaimniekošanas ilgtspēju, kvalitāti un efektivitāti</t>
  </si>
  <si>
    <t>RV34: Biogēnu slodzes samazināšana jūrā atbilstoši HELCOM mērķiem</t>
  </si>
  <si>
    <t>34.2.</t>
  </si>
  <si>
    <t>34.3.</t>
  </si>
  <si>
    <t>RV35: Kuģu balasta ūdens un nosēdumu (kaitīgo ūdens organismu un patogēno mikroorganismu) un bioloģiskā apauguma apdraudējuma jūras ekosistēmai novēršana</t>
  </si>
  <si>
    <t>RV36: Nodrošināt  atkritumu pieņemšanu no kuģiem ostās</t>
  </si>
  <si>
    <t>RV37: Atbilstošu reaģēšanas spēju nodrošināšana uz piesārņojumu jūrā atbilstoši HELCOM prasībām</t>
  </si>
  <si>
    <t>RV38: Piesārņojumu likvidēšana vēsturiski piesārņotās vietās (HELCOM noteikto vides karsto punktu Latvijā svītrošanu no saraksta)</t>
  </si>
  <si>
    <t>38.1.</t>
  </si>
  <si>
    <t>RV39: Jūras atkritumu samazināšana</t>
  </si>
  <si>
    <t>39.3.</t>
  </si>
  <si>
    <t>RV40: Jūru piesārņojošo atkritumu problēmas mazināšana, izmantojot labākās pieejamās prakses</t>
  </si>
  <si>
    <t>40.3.</t>
  </si>
  <si>
    <t>RV41: Atkritumu apsaimniekošana un virzība uz nulles piesārņojumu un apritīgumu ražošanas procesos</t>
  </si>
  <si>
    <t>41.3.</t>
  </si>
  <si>
    <t>41.5.</t>
  </si>
  <si>
    <t>41.6.</t>
  </si>
  <si>
    <t>41.9.</t>
  </si>
  <si>
    <t>RV42: Pilnveidot piesārņojošo darbību pārraudzības un kontroles sistēmu</t>
  </si>
  <si>
    <t>42.2.</t>
  </si>
  <si>
    <t>RV43: Ierobežot  bīstamo ķīmisko vielu apriti</t>
  </si>
  <si>
    <t xml:space="preserve">RV44: Droša Salaspils kodolreaktora uzturēšana un likvidēšana </t>
  </si>
  <si>
    <t xml:space="preserve">RV45: Glabātavas "Radons" apsaimniekošana un attīstīšana </t>
  </si>
  <si>
    <t xml:space="preserve">RV46: Radiācijas avāriju pārvaldības stiprināšana </t>
  </si>
  <si>
    <t>46.2.</t>
  </si>
  <si>
    <t xml:space="preserve">RV47:  Darbību ar jonizējošā starojuma avotiem uzraudzības sistēmas pilnveidošana </t>
  </si>
  <si>
    <t>47.2.</t>
  </si>
  <si>
    <t xml:space="preserve">RV48: Sabiedrības izpratnes par radiācijas drošību veicināšana un savstarpējās komunikācijas uzlabošana </t>
  </si>
  <si>
    <t>RV49: Rīcībpolitikas dokumentu īstenošana</t>
  </si>
  <si>
    <t>Finansējums kopā</t>
  </si>
  <si>
    <t>Pašvaldību budžets</t>
  </si>
  <si>
    <t>Privātais sektors</t>
  </si>
  <si>
    <t>Publiski atvasināto personu (izņemot pašvaldības) budžets</t>
  </si>
  <si>
    <t>valsts pamatfunkciju īstenošana</t>
  </si>
  <si>
    <t>Eiropas Savienības politiku instrumentu un pārējās ārvalstu finanšu palīdzības līdzfinansēto projektu un pasākumu īstenošana**</t>
  </si>
  <si>
    <t>RV31: Jūras ekosistēmas atveseļošana, ilgtspējīgi izmantojot jūras resursus un īstenojot jūras stratēģiju</t>
  </si>
  <si>
    <t>46.6.</t>
  </si>
  <si>
    <t>VM</t>
  </si>
  <si>
    <t>SUMMA</t>
  </si>
  <si>
    <t xml:space="preserve">Finansējums kopā </t>
  </si>
  <si>
    <t>Vidēja termiņa budžeta ietvara likums, kopā, tajā skaitā:</t>
  </si>
  <si>
    <t>Rīcības virziens</t>
  </si>
  <si>
    <t>1.1.</t>
  </si>
  <si>
    <t>1.2.</t>
  </si>
  <si>
    <t>1.3.</t>
  </si>
  <si>
    <t>1.4.</t>
  </si>
  <si>
    <t>Vides aizsardzības un reģionālās attīstības ministrija</t>
  </si>
  <si>
    <t>1.7.</t>
  </si>
  <si>
    <t>RV uzdevuma Nr.</t>
  </si>
  <si>
    <t>1.9.</t>
  </si>
  <si>
    <t>1.10.</t>
  </si>
  <si>
    <t>Summārais</t>
  </si>
  <si>
    <t>2.1.</t>
  </si>
  <si>
    <t>2.3.</t>
  </si>
  <si>
    <t>2.6.</t>
  </si>
  <si>
    <t>2.9.</t>
  </si>
  <si>
    <t>2.10.</t>
  </si>
  <si>
    <t>2.11.</t>
  </si>
  <si>
    <t>Zemkopības ministrija</t>
  </si>
  <si>
    <t>4.4.</t>
  </si>
  <si>
    <t>4.6.</t>
  </si>
  <si>
    <t>4.7.</t>
  </si>
  <si>
    <t>4.2.</t>
  </si>
  <si>
    <t>5.1.</t>
  </si>
  <si>
    <t>5.2.</t>
  </si>
  <si>
    <t>6.1.</t>
  </si>
  <si>
    <t>6.2.</t>
  </si>
  <si>
    <t>7.1.</t>
  </si>
  <si>
    <t>7.2.</t>
  </si>
  <si>
    <t>8.1.</t>
  </si>
  <si>
    <t>8.2.</t>
  </si>
  <si>
    <t>8.3.</t>
  </si>
  <si>
    <t>8.4.</t>
  </si>
  <si>
    <t>Ekonomikas ministrija</t>
  </si>
  <si>
    <t>10.1.</t>
  </si>
  <si>
    <t>10.7.</t>
  </si>
  <si>
    <t>10.8.</t>
  </si>
  <si>
    <t>11.2.</t>
  </si>
  <si>
    <t>12.2.</t>
  </si>
  <si>
    <t>Satiksmes ministrija</t>
  </si>
  <si>
    <t>14.3.</t>
  </si>
  <si>
    <t>14.6.</t>
  </si>
  <si>
    <t>14.4.</t>
  </si>
  <si>
    <t>15.1.</t>
  </si>
  <si>
    <t>15.2.</t>
  </si>
  <si>
    <t>17.1.</t>
  </si>
  <si>
    <t>RV19: Degradēto ekosistēmu apzināšana un atjaunošana</t>
  </si>
  <si>
    <t>19.1.</t>
  </si>
  <si>
    <t>RV20: Dabas kapitāla un ekosistēmu pārvaldības pieejas ieviešana</t>
  </si>
  <si>
    <t>20.1.</t>
  </si>
  <si>
    <t>20.2.</t>
  </si>
  <si>
    <t>21.2.</t>
  </si>
  <si>
    <t>22.2.</t>
  </si>
  <si>
    <t>23.1.</t>
  </si>
  <si>
    <t>23.2.</t>
  </si>
  <si>
    <t>23.3.</t>
  </si>
  <si>
    <t>24.1.</t>
  </si>
  <si>
    <t>24.2.</t>
  </si>
  <si>
    <t>24.3.</t>
  </si>
  <si>
    <t>25.3.</t>
  </si>
  <si>
    <t>26.1.</t>
  </si>
  <si>
    <t>26.2.</t>
  </si>
  <si>
    <t>26.3.</t>
  </si>
  <si>
    <t>26.4.</t>
  </si>
  <si>
    <t>27.1.</t>
  </si>
  <si>
    <t>27.3.</t>
  </si>
  <si>
    <t>27.4.</t>
  </si>
  <si>
    <t>28.1.</t>
  </si>
  <si>
    <t>28.2.</t>
  </si>
  <si>
    <t>28.3.</t>
  </si>
  <si>
    <t>Veselības ministrija</t>
  </si>
  <si>
    <t>29.2.</t>
  </si>
  <si>
    <t>31.1.</t>
  </si>
  <si>
    <t>31.2.</t>
  </si>
  <si>
    <t>32.3.</t>
  </si>
  <si>
    <t>33.1.</t>
  </si>
  <si>
    <t>33.2.</t>
  </si>
  <si>
    <t>33.3.</t>
  </si>
  <si>
    <t>34.1.</t>
  </si>
  <si>
    <t>35.1.</t>
  </si>
  <si>
    <t>35.2.</t>
  </si>
  <si>
    <t>35.3.</t>
  </si>
  <si>
    <t>36.1.</t>
  </si>
  <si>
    <t>36.2.</t>
  </si>
  <si>
    <t>36.3.</t>
  </si>
  <si>
    <t>37.1.</t>
  </si>
  <si>
    <t>37.2.</t>
  </si>
  <si>
    <t>37.3.</t>
  </si>
  <si>
    <t>39.1.</t>
  </si>
  <si>
    <t>39.2.</t>
  </si>
  <si>
    <t>40.1.</t>
  </si>
  <si>
    <t>40.2.</t>
  </si>
  <si>
    <t>41.1.</t>
  </si>
  <si>
    <t>41.2.</t>
  </si>
  <si>
    <t>42.1.</t>
  </si>
  <si>
    <t>42.3.</t>
  </si>
  <si>
    <t>43.1.</t>
  </si>
  <si>
    <t>43.2.</t>
  </si>
  <si>
    <t>43.3.</t>
  </si>
  <si>
    <t>44.1.</t>
  </si>
  <si>
    <t>44.2.</t>
  </si>
  <si>
    <t>44.3.</t>
  </si>
  <si>
    <t>44.5.</t>
  </si>
  <si>
    <t>44.6.</t>
  </si>
  <si>
    <t>45.1.</t>
  </si>
  <si>
    <t>45.2.</t>
  </si>
  <si>
    <t>45.3.</t>
  </si>
  <si>
    <t>45.5.</t>
  </si>
  <si>
    <t>45.6.</t>
  </si>
  <si>
    <t>45.9.</t>
  </si>
  <si>
    <t>46.1.</t>
  </si>
  <si>
    <t>46.3.</t>
  </si>
  <si>
    <t>46.5.</t>
  </si>
  <si>
    <t>47.1.</t>
  </si>
  <si>
    <t>47.3.</t>
  </si>
  <si>
    <t>47.5.</t>
  </si>
  <si>
    <t>47.6.</t>
  </si>
  <si>
    <t>48.1.</t>
  </si>
  <si>
    <t>48.2.</t>
  </si>
  <si>
    <t>48.3.</t>
  </si>
  <si>
    <t>49.1.</t>
  </si>
  <si>
    <t>49.2.</t>
  </si>
  <si>
    <t>49.3.</t>
  </si>
  <si>
    <t>49.5.</t>
  </si>
  <si>
    <t>49.6.</t>
  </si>
  <si>
    <t>49.9.</t>
  </si>
  <si>
    <t>KOPĀ</t>
  </si>
  <si>
    <t>ES politiku instrumentu un pārējās ārvalstu finanšu palīdzības līdzfinansēto projektu un pasākumu īstenošana</t>
  </si>
  <si>
    <t>Detalizēti katram RV uzdevumam</t>
  </si>
  <si>
    <t>Finansējums kopā (EUR)</t>
  </si>
  <si>
    <t>RV Nr.</t>
  </si>
  <si>
    <t>Vides politikas pamatnostādnes 2021.-2027.gadam</t>
  </si>
  <si>
    <t xml:space="preserve">  5. pielikums </t>
  </si>
  <si>
    <t>Indikatīvais ietekmes novērtējums uz valsts un pašvaldību budžetiem</t>
  </si>
  <si>
    <t>14.5.</t>
  </si>
  <si>
    <t>21.4.</t>
  </si>
  <si>
    <t>9.5.</t>
  </si>
  <si>
    <t>1.5.</t>
  </si>
  <si>
    <t>17.7.</t>
  </si>
  <si>
    <t>17.8.</t>
  </si>
  <si>
    <t>17.6.</t>
  </si>
  <si>
    <t>17.4.</t>
  </si>
  <si>
    <t>VPP uzdev.nr.</t>
  </si>
  <si>
    <t>VPP rīcības virzieni (RV) un uzdevumi</t>
  </si>
  <si>
    <t>NAP uzdevums</t>
  </si>
  <si>
    <t>SAM /SAMP</t>
  </si>
  <si>
    <t>Atbildīgā ministrija/iestāde</t>
  </si>
  <si>
    <t>Kopā ārējais finansējums (EUR)</t>
  </si>
  <si>
    <t>Finansējums no iepriekšējā perioda (2014.-2020.g.)</t>
  </si>
  <si>
    <t xml:space="preserve">ES fondu finansējums* </t>
  </si>
  <si>
    <t xml:space="preserve">Citi ES fondi un finanšu instrumenti </t>
  </si>
  <si>
    <t xml:space="preserve">Projektos piesaistītais finansējums </t>
  </si>
  <si>
    <t>Skaidrojumi</t>
  </si>
  <si>
    <t>ERAF</t>
  </si>
  <si>
    <t>KF</t>
  </si>
  <si>
    <t xml:space="preserve">ANM </t>
  </si>
  <si>
    <t>TPF **</t>
  </si>
  <si>
    <t>NFI</t>
  </si>
  <si>
    <t>EJZF</t>
  </si>
  <si>
    <t>ELFG</t>
  </si>
  <si>
    <t>ELFLA+ valsts (+ESAI)</t>
  </si>
  <si>
    <r>
      <t>LIFE</t>
    </r>
    <r>
      <rPr>
        <b/>
        <u/>
        <sz val="11"/>
        <color theme="1"/>
        <rFont val="Times New Roman"/>
        <family val="1"/>
        <charset val="186"/>
      </rPr>
      <t xml:space="preserve"> </t>
    </r>
  </si>
  <si>
    <t>Interreg u.c.</t>
  </si>
  <si>
    <t>SAEA</t>
  </si>
  <si>
    <t>Nodrošināt savlaicīgu sabiedrības brīdināšanu par bīstamām meteoroloģiskām un hidroloģiskām parādībām, kā arī ar operatīvu informāciju par gaisa kvalitāti</t>
  </si>
  <si>
    <t>282.</t>
  </si>
  <si>
    <t>2.2.3.</t>
  </si>
  <si>
    <t>Ietverts arī pie 1.8., 4.5., 10.2. uzd.</t>
  </si>
  <si>
    <t>VARAM: ERAF finansējums vides monitoringa attīstībai norādīts pie  1.8., 4.5. un 10.2. uzd., lai nedublētu kopējo finansējumu.</t>
  </si>
  <si>
    <t xml:space="preserve">Nodrošināt vides informācijas un vides datu pārvaldību, savietojamību un automatizāciju, tai skaitā veicinot monitoringa ietvaros iegūto datu pieejamību apkopotā veidā datu bāzēs, kas ir savstarpēji saistītas </t>
  </si>
  <si>
    <t>292, 197</t>
  </si>
  <si>
    <t>1.3.1.; 2.1.3.1.</t>
  </si>
  <si>
    <t>Nodrošināt pilnvērtīgas informācijas iegūšanu un analīzi par ūdeņu kvalitāti un kvantitāti</t>
  </si>
  <si>
    <t>282, 284</t>
  </si>
  <si>
    <t xml:space="preserve">
VARAM: LVĢMC turpina īstenot 5.4.2.2. pasākuma Vides monitoringa un kontroles sistēmas attīstība un sabiedrības līdzdalības vides pārvaldībā veicināšana 3. kārtas projektu "Ūdens monitoringa un kontroles sistēmas attīstība". Kopējais finansējums 1 569 289 euro, kur 1 333 895 euro ir KF finansējums un 235 394 euro valsts budžeta finansējums.  </t>
  </si>
  <si>
    <t xml:space="preserve">ZM </t>
  </si>
  <si>
    <t xml:space="preserve">ZM: RV2 ietver finansējumu no ELFA (2021.-2022.) "Ieguldījumi meža ekosistēmu noturības un ekoloģiskās vērtības uzlabošanai"(6 milj.euro) un ELFLA KLP finansējuma (11,675 milj.euro). Papildus finansējums  ietverts arī RV13: ELGF-KLP Ekoshēma TM4.4."Saudzējoša lauksaimniecības prakse" - augsnes minimālā apstrāde, joslu sēja un tiešā sēja (30 milj.euro)  un  ELFLA - KLP investīciju finansējums šim mērķim iekļauts pie RV13, jo LA4.1"Atbalsts ieguldījumiem lauku saimniecībās" nav atseviški izdalīts finansējums tieši SEG emisiju mazināšanai. </t>
  </si>
  <si>
    <t xml:space="preserve">Izstrādāt elektronisko datubāzi par ozona slāni noārdošām vielām un fluorētām SEG </t>
  </si>
  <si>
    <t xml:space="preserve">VARAM </t>
  </si>
  <si>
    <t xml:space="preserve">Veikt pašreizējās prakses novērtējumu un izstrādāt priekšlikumus, lai integrētu klimata pārmaiņu mazināšanas un pielāgošanās klimata pārmaiņām aspektus tautsaimniecības nozarēs </t>
  </si>
  <si>
    <t>Novērtēt valsts budžeta plānošanas ietekmi uz klimata pārmaiņu mazināšanu un pielāgošanos tām</t>
  </si>
  <si>
    <t>Izveidot reģionālo datu vākšanas un ziņošanas sistēmu</t>
  </si>
  <si>
    <t xml:space="preserve">ZM: 1) ELFLA 2021-2022 "Atbalsts meža bojājumu profilaksei un atjaunošanai, ko nodarījuši ugunsgrēki, dabas katastrofas, katastrofāli notikumi" (1 milj.euro) un ELFLA-KLP (1 milj.euro).  ELFLA-KLP intervence LA7.1. Meža ieaudzēšana (4,055 milj.euro). 2) Bet pie RV13 norādītā finansējumā ietilpst šādi pasākumi: a)ELGF-KLP Ekoshēma TM4.6."Zālāju saglabāšanas veicināšana lopkopības saimniecībās" - saglabā ilggadīgos zālājus un tos neuzar 2 gadus pēc kārtas (111,2 milj.euro); b) ELGF-KLP Ekoshēma TM4.1."Atbalsts par videi un klimatam labvēlīgu lauksaimniecības praksi"- illgadīgo stādijumu platība, kurā nodorošina zaļo segumu (finansējums konkrētai platībai ir 0,95 milj. euro). </t>
  </si>
  <si>
    <t xml:space="preserve">Izstrādāt un ieviest uz risku izvērtējumu balstītas pašvaldību pielāgošanās klimata pārmaiņām stratēģijas </t>
  </si>
  <si>
    <t>2.1.3.1.</t>
  </si>
  <si>
    <t>Veikt Latvijas klimata pārmaiņu scenāriju līdz 2100. gadam atjaunošanu</t>
  </si>
  <si>
    <t>LVĢMC</t>
  </si>
  <si>
    <t xml:space="preserve">4.4. </t>
  </si>
  <si>
    <t xml:space="preserve">Pilnveidot nacionālās brīdināšanas sistēmu, t.sk. ar uz ietekmi vērstu pieeju </t>
  </si>
  <si>
    <t>4.5.</t>
  </si>
  <si>
    <t>Pilnveidot hidrometeoroloģisko novērojumu tīklu klimata pārmaiņu novērtēšanai reģionu un nozaru griezumā</t>
  </si>
  <si>
    <t xml:space="preserve">Atjaunināt regulāru Latvijas krasta erozijas novērtējumu, ņemot vērā klimata pārmaiņu scenārijus </t>
  </si>
  <si>
    <t>Nodrošināt kompetenču bāzes uzlabošanu krasta erozijas novēršanai</t>
  </si>
  <si>
    <t>VARAM /LVĢMC</t>
  </si>
  <si>
    <t>Vēsturisko kūdras ieguves vietu rekultivācijas pasākumu noteikšana un to ieviešana</t>
  </si>
  <si>
    <t>6.1.1.</t>
  </si>
  <si>
    <t>Paplašināt jaunu pieslēgumu skaitu pie centralizētajām un lokālajām siltumapgādes sistēmām un veicināt novecojušo un neefektīvo lokālo un individuālo apkures sistēmu atjaunošanu, sniedzot finansiālu atbalstu</t>
  </si>
  <si>
    <t>2.1.1.</t>
  </si>
  <si>
    <t>EM: 9.1. un 9.2.uzd. aktivitātes tiks īstenotas vienas atbalsta programmas ietvaros</t>
  </si>
  <si>
    <t>9.2.</t>
  </si>
  <si>
    <t>Sniegt finansiālu atbalstu zemu (tai skaitā nulles) emisiju AER izmantošanai centralizētajā un lokālajā siltumapgādē</t>
  </si>
  <si>
    <t>2.1.1.2.</t>
  </si>
  <si>
    <t>ietverts  9.1.</t>
  </si>
  <si>
    <t>Sniegt finansiālu atbalstu emisiju attīrīšanas iekārtu uzstādīšanu enerģētikas sektorā izmantotajās biomasas sadedzināšanas iekārtās</t>
  </si>
  <si>
    <t xml:space="preserve">EM </t>
  </si>
  <si>
    <t>EM:  atbalsts kopējās energoefektivitātes uzlabošanas atbalsta programmas ietvaros</t>
  </si>
  <si>
    <t>Pilnveidot gaisa kvalitātes datu uzskaiti vietējā līmenī, izstrādājot risinājumu informācijas uzkrāšanai (saistībā ar lokālajiem gaisa kvalitātes rīcības plāniem u.c.)</t>
  </si>
  <si>
    <t xml:space="preserve">Uzlabot un modernizēt esošo gaisa kvalitātes monitoringa tīklu un efektīvāk izmantot gaisa kvalitātes modelēšanu nacionālā līmenī, gaisa kvalitātes novērtēšanai </t>
  </si>
  <si>
    <t>282, 283,293</t>
  </si>
  <si>
    <t>VARAM/ LVĢMC</t>
  </si>
  <si>
    <t>Atjaunot un pilnveidot piesārņojošo vielu emisiju datu bāzes</t>
  </si>
  <si>
    <t>LVĢMC/VVD</t>
  </si>
  <si>
    <t>10.4.</t>
  </si>
  <si>
    <t>Stiprināt gaisa piesārņojuma un smaku kontroli, tai skaitā, izmantojot jaunākos tehnoloģiskos un IT risinājumus</t>
  </si>
  <si>
    <t>VVD</t>
  </si>
  <si>
    <t>Ietverts 10.2. uzd.</t>
  </si>
  <si>
    <r>
      <t xml:space="preserve">Nodrošināt savlaicīgu un efektīvu gaisa kvalitātes rīcības plānu izstrādi un </t>
    </r>
    <r>
      <rPr>
        <u/>
        <sz val="11"/>
        <color theme="1"/>
        <rFont val="Times New Roman"/>
        <family val="1"/>
        <charset val="186"/>
      </rPr>
      <t xml:space="preserve">īstenošanu </t>
    </r>
    <r>
      <rPr>
        <sz val="11"/>
        <color theme="1"/>
        <rFont val="Times New Roman"/>
        <family val="1"/>
        <charset val="186"/>
      </rPr>
      <t>pašvaldībās</t>
    </r>
  </si>
  <si>
    <t>283, 314</t>
  </si>
  <si>
    <t>Paplašināt un uzlabot sabiedrības piekļuvi informācijai par piesārņojumu un gaisa kvalitāti</t>
  </si>
  <si>
    <t>ZM: ELFLA-KLP ir paredzēts finansējums lauksaimnieku izglītošanai par šiem uz citiem vides aizsardzības jautājumiem (t.sk. bio daudzveidība), atsevišķi finansējums nav izdalīts tieši par gaisa aizsardzības jautājumiem.</t>
  </si>
  <si>
    <t>Papildus pasākumu īstenošana transporta sektora radīto emisiju samazināšanai un finansiāla atbalsta sniegšana šo pasākumu īstenošanai</t>
  </si>
  <si>
    <t>6.1.1. ;           3.1.1.6.i (ANM)</t>
  </si>
  <si>
    <t xml:space="preserve"> VARAM</t>
  </si>
  <si>
    <t>2.3.1.;   1.1.1.r (ANM)</t>
  </si>
  <si>
    <t>SM:  1.1.1.r. Rīgas metropoles areāla transporta sistēmas zaļināšana  ( 295 milj.euro) 2.3.1.SAM "Veicināt ilgtspējīgu daudzveidu mobilitāti pilsētās" tādiem pasākumiem kā:
-  Viedo tehnoloģiju ieviešana satiksmes plūsmas regulēšanai vides jautājumu risināšanai (ES fondu finansējums 3,7 milj.euro).
-  Multimodāla sabiedriskā transporta tīkla attīstība, izveidojot multimodālos mobilitātes punktus, “Park &amp; ride” infrastruktūras attīstība (t.sk., atbilstošas uzlādei nepieciešamās infrastruktūras) (ES fondu finansējums – 57,7 milj.euro).
- Velosipēdu ceļu izbūve gar autoceļiem un pašvaldību teritorijās atbilstoši spēkā esošajiem pašvaldību teritorijas attīstības plānošanas dokumentiem un / vai ilgtspējīgas pilsētas mobilitātes plāniem(ES fondu finansējums – ES fondu finansējums – 17,2 milj. euro).</t>
  </si>
  <si>
    <t>RV13: Samazināt piesārņojošo vielu emisijas lauksaimniecības sektorā</t>
  </si>
  <si>
    <t>ZM: ELGF-KLP Ekoshēma TM4.5 “Slāpekļa un amonjaka emisiju, un piesārņojuma mazinošas lauksaimniecības prakses” – precīza un tieša šķidrā organiskā mēslojuma iestrāde augsnē izmantojot lentveida izkliedētāju vai inžekcijas metodi (3 167 789 euro 2023-2027.g. periodā) ir ietverts RV13 norādītajā finansējumā.</t>
  </si>
  <si>
    <t xml:space="preserve">Veicināt labas lauksaimniecības prakses īstenošanu </t>
  </si>
  <si>
    <t xml:space="preserve">ZM: ELGF-KLP nav iezīmēts finansējums, jo nav speciāls atbalsts paredzēts, bet šādas prakses var būt iekļautas kā obligāti nosacījumi ELGF un ELFLA platību atbalsta saņemšanai. </t>
  </si>
  <si>
    <t>VARAM: Norādīts finansējums Centrālā Baltijas jūras reģiona projektam Nr. CB842 "Ilgtspējīga barības vielu pārvaldība biogāzes ražošanā" (VVD ir viens no partneriem)</t>
  </si>
  <si>
    <t>Sniegt finansiālu atbalstu vides prasību īstenošanai lauksaimniecībā</t>
  </si>
  <si>
    <t>ZM: 1) ELGF-KLP Ekoshēmas ir klimatam un vidai labvēlīgas lauksaimniecības prakses ( ~438 milj.euro).  2) ELFLA 2021.-2022 pasākums "Ieguldījumi materiālos aktīvos" no ESAI līdzekļiem (klimata pārmaiņu mazināšanas un pielāgošanās, kā arī ieguldījumiem zaļo ieguldījumu veikšanai)  27,9 milj~euro . ELFLA-KLP indiktaīvi paredz finansējumu LA.4.1. "Atbalsts ieguldījumiem lauku saimniecībās" -investīcijām saistītām ar klimatu pārmaiņu mazināšanu - 28,8 milj. euro (t.sk. SEG un amonjaka mazināšanas pasākumiem) un ELFLA- KLP Agovides maksājums LA10.3.Paaugstinātu labturības prasību un emisiju mazinošā lopkopība (45,1 milj.euro). 27 883 984+28 790 613+45 114 529= 101 789 126, 00 euro</t>
  </si>
  <si>
    <t>Noteikt aizsardzības mērķus ES nozīmes sugām un biotopiem</t>
  </si>
  <si>
    <t>VARAM: Norādīts finansējums LIFE IP LatViaNature projektam, kas ietver finansējumu arī uzdevumiem 15.3., 16.1., 16.2., 16.4., 17.2., 17.3., 17..4., .17.5., 18.1., 18.2., 18.3., 21.1., 21.3., 21.4.</t>
  </si>
  <si>
    <t>Izstrādāt sugu aizsardzības plānus un uzsākt to ieviešanu</t>
  </si>
  <si>
    <t>289, 290</t>
  </si>
  <si>
    <t>Ietver arī 15.3. uzd.</t>
  </si>
  <si>
    <t>VARAM: Ietverts finansējums 2.2.3.3. SAMP "Pasākumi bioloģiskās daudzveidības veicināšanai un saglabāšanai".</t>
  </si>
  <si>
    <t>ZM: ELGF Nosacījumu sistēmas standartu piemērošana (LLVN 9) nav iezīmēts finansējums, jo nav speciāls atbalsts paredzēts, bet šādas prakses var būt iekļautas kā obligāti nosacījumi ELGF un ELFLA platību atbalsta saņemšanai.</t>
  </si>
  <si>
    <t>Noteikt aizsardzības mērķi visām Natura 2000 teritorijām</t>
  </si>
  <si>
    <t>ietverts 14.1. uzd.</t>
  </si>
  <si>
    <t xml:space="preserve">VARAM: KF projekts  5.4.2.1/16/I/001 “Priekšnosacījumu izveide labākai bioloģiskās daudzveidības saglabāšanai un ekosistēmu aizsardzībai Latvijā” (atbilst NAP 2014-2020 [422]) </t>
  </si>
  <si>
    <t>15.5.</t>
  </si>
  <si>
    <t>Pamatojoties uz dabas aizsardzības plāniem, īstenot kompleksus īpaši aizsargājamo dabas teritoriju aizsardzības un apsaimniekošanas pasākumus Natura 2000 teritorijās</t>
  </si>
  <si>
    <t>DAP</t>
  </si>
  <si>
    <t>VARAM: Darbības programmas 2014.-2020.g. SAM pasākums 5.4.3., kur projektu īstenošana tikai sāksies un norisināsies līdz 2023.gadam.</t>
  </si>
  <si>
    <t>Biotopu aizsardzības plānu izstrāde</t>
  </si>
  <si>
    <t>Ietver arī 14.2. uzd.</t>
  </si>
  <si>
    <t>ietverts 14.1.uzd.</t>
  </si>
  <si>
    <t>Aizsargājamo biotopu apsaimniekošanas pasākumu efektivitātes novērtējuma metodikas izstrāde un aprobēšana</t>
  </si>
  <si>
    <t xml:space="preserve">Aizsargājamo biotopu un sugu dzīvotņu atjaunošana un apsaimniekošana </t>
  </si>
  <si>
    <t>2.2.3., 6.6.1.</t>
  </si>
  <si>
    <t>ZM: ELFLA 2021.-2022. Agrovides maksājums "Bioloģiskās daudzveidības uzturēšana zālājos" (11 milj.euro). ELFLA-KLP paredzēts neienesīgo investīciju atbalsts LA4.6.Bioloģiski vērtīgo zālāju atjaunošana (2 milj.euro) un platību maksājums LA10.5.Zālāju biotopu apsaimniekošana (36,9 milj.euro). 11 000 000+2 000 000+36 935 939= 49 935 939,00 euro</t>
  </si>
  <si>
    <t>16.4.</t>
  </si>
  <si>
    <t>Brīvprātīgās vienošanās ar zemes īpašniekiem par aizsargājamo biotopu un sugu dzīvotņu uzlabošanu  - normatīvā regulējuma izveide, aprobācija</t>
  </si>
  <si>
    <t>ZM visam RV17</t>
  </si>
  <si>
    <t>ZM: ELFLA-KLP agrovides pasākums LA10.4.  Biškopības vienību apsaimniekošana apputeksnēšanas vajadzībām (7,7 milj.euro), kur mērķis veidot dzīvotnes apputeksnētājiem.</t>
  </si>
  <si>
    <t xml:space="preserve">Centralizēta dabas aizsardzības jomas informācijas portāla izveide </t>
  </si>
  <si>
    <t>Specializētu zinātnisko pētniecības grupu izveide bioloģiskās daudzveidības aizsardzības u.tml. jautājumu risināšanai</t>
  </si>
  <si>
    <t>Bioloģiskās daudzveidības palielināšanas rezultātos balstītas atbalsta sistēmas pilot projektu plānošana un īstenošana lauksaimniecībā</t>
  </si>
  <si>
    <t>DAP, ZM</t>
  </si>
  <si>
    <t>17.5.</t>
  </si>
  <si>
    <t xml:space="preserve">Jaunu bioloģiskās daudzveidības novērtējuma indikatoru izstrāde un testēšana lauksaimniecības platībām </t>
  </si>
  <si>
    <t>Dabisku procesu plašāka pielietojuma veicināšana meža apsaimniekošanā</t>
  </si>
  <si>
    <t>VARAM vides/dabas izglītības stratēģijas ieviešana</t>
  </si>
  <si>
    <t>ZM: ELGF Nosacījumu sistēmas standartu piemērošana (LLVN 8 - latvāņu apkarošana) nav iezīmēts finansējums euro, jo nav speciāls atbalsts paredzēts, bet šādas prakses var būt iekļautas kā obligāti nosacījumi ELGF un ELFLA platību atbalsta saņemšanai.</t>
  </si>
  <si>
    <t>Rīcības plānu par invazīvu svešzemju sugu izplatības ceļiem revīzija un papildināšana</t>
  </si>
  <si>
    <t xml:space="preserve">Invazīvu svešzemju sugu izplatības monitoringa integrēšana vides monitoringa sistēmā </t>
  </si>
  <si>
    <t xml:space="preserve">Invazīvu svešzemju sugu izplatības ierobežošanas pasākumu plānošana un īstenošana </t>
  </si>
  <si>
    <t>RV19:Degradēto ekosistēmu apzināšana un atjaunošana</t>
  </si>
  <si>
    <t xml:space="preserve">Upju brīva plūduma atjaunošana, hidroloģisko šķēršļu samazināšana </t>
  </si>
  <si>
    <t>RV20: Rīcības virziens: Dabas kapitāla un ekosistēmu pārvaldības pieejas ieviešana</t>
  </si>
  <si>
    <t>Zaļās un zilās infrastruktūras elementu un multifunkcionālu risinājumu izvērtējums un integrēšana teritorijas attīstības plānošanas dokumentos</t>
  </si>
  <si>
    <t>ZM: ELFA2021-2022 NATURA 2000 meža zemēm kompensācijas (12 milj.EUR). ELFLA-KLP LA12.Natura 2000 maksājums mežiem (11,9 milj.EUR)</t>
  </si>
  <si>
    <t>ZM visam RV21</t>
  </si>
  <si>
    <t>Bioloģiskās daudzveidības saglabāšanai (sugu dzīvotņu un biotopu atjaunošana un apsaimniekošana) pieejamo finansēšanas instrumentu apzināšana un izvērtējums</t>
  </si>
  <si>
    <t>Finansējuma sistēmas pilnveidošana /paplašināšana atbalsta un kompensējošiem maksājumiem, t.sk. par saimnieciskās darbības ierobežojumiem un/vai papildus nosacījumiem aizsargājamās teritorijās, u.c.</t>
  </si>
  <si>
    <t>Invazīvu svešzemju sugu apkarošanas pasākumu īstenošana ( t.sk. finansējuma identificēšana pasākumu veikšanai)</t>
  </si>
  <si>
    <t xml:space="preserve">Uzlabot lietus notekūdeņu apsaimniekošanas sistēmu pilsētās un apdzīvotās vietās, izstrādājot vietējo pašvaldību pielāgošanās klimata pārmaiņām stratēģijas </t>
  </si>
  <si>
    <t>2.1.3.</t>
  </si>
  <si>
    <t>Ietverts 4.1. uzd.</t>
  </si>
  <si>
    <t xml:space="preserve">Pilnveidot un attīstīt plūdu riska informācijas sistēmu, t.sk. izstrādājot un integrējot lietus plūdu modeli, ietverot klimata pārmaiņu ietekmi un applūšanas scenārijus (reizi 5, 20, 50 gados)  </t>
  </si>
  <si>
    <t>22.5.</t>
  </si>
  <si>
    <t>Īstenot pasākumus upju un jūras krastu erozijas mazināšanai</t>
  </si>
  <si>
    <t>2.1.3.2.</t>
  </si>
  <si>
    <t>Ietverts 22.8. uzd.</t>
  </si>
  <si>
    <t>22.8.</t>
  </si>
  <si>
    <t>Izstrādāt plūdu riska pārvaldības plānošanas dokumentus (2022.-2027.g.) un ieviest pasākumu programmas, uzsākt plūdu riska pārvaldības plānu izstrādi 2028. – 2033.gadu periodam</t>
  </si>
  <si>
    <t>Izstrādāt notekūdeņu dūņu apsaimniekošanas stratēģiju un uzsākt tās īstenošanu</t>
  </si>
  <si>
    <t>Izveidot notekūdeņu dūņu apsaimniekošanas infrastruktūru</t>
  </si>
  <si>
    <t>2.2.1., 2.2.2.</t>
  </si>
  <si>
    <t xml:space="preserve">26.2. </t>
  </si>
  <si>
    <t>Atjaunot pazemes ūdeņu monitoringa tīkla infrastruktūru</t>
  </si>
  <si>
    <t>Ietverts 1.8. uzd.</t>
  </si>
  <si>
    <t>Izstrādāt ieteikumus hidrotehnisko būvju ekspluatācijai videi draudzīgā veidā</t>
  </si>
  <si>
    <t>ZM: ELFLA 2021-2022 atbalstam "Bioloģiskā lauksaimniecība" (70 milj.euro, t.sk. ESAI=32 milj.euro) un pārējiem agrovides pasākumiem  (22,2 milj.euro, t.sk.RLZP=19 milj.euro; VSMD= 3 milj.euro; SVIN=0,2 milj.euro). ELFLA-KLP LA11.Bioloģiskā lauksaimniecība (159,6 milj.euro) ; LA10.2.Vidi saudzējošā dārzkopība (7,6 milj.euro).  70000000+22200000+159615109+7609226= 259 424 335 euro</t>
  </si>
  <si>
    <t>Videi draudzīgu meliorācijas risinājumu demonstrēšana un īstenošana</t>
  </si>
  <si>
    <t>ZM, ZM NĪ</t>
  </si>
  <si>
    <t>ZM: ELFLA 2021-2022 valsts nozīmes un pašvaldību koplietošanas meliorācijas sistēmu atjaunošanai  pieejams finansējums 10 milj. euro apmērā, bet ELFLA-KLP  indikatīvi plānoti 36 milj. euro valsts nozīmes un pašvaldību koplietošanas meliorācijas sistēmu atjaunošanai LIZ un meža zemēs.
VARAM:  LIFE GoodWater IP kopumā pa visiem partneriem  demonstrējumiem meliorācijas sistēmās ieplānoti ~400 000 euro.</t>
  </si>
  <si>
    <t xml:space="preserve">Īstenot pasākumus noteces no lauksaimniecības zemēm ūdeņos samazināšanai, lai mazinātu piesārņojumu ūdeņos (t.sk. buferjoslu gar ūdenstilpnēm ierīkošanu un uzturēšanu, atbilstošu dzīvnieku mēslu krātuvju izbūve) </t>
  </si>
  <si>
    <t>ZM/ ZM NĪ</t>
  </si>
  <si>
    <t>ZM: 1) ELFLA-KLP Agrovides pasākums LA10.1.Zaļās joslas (24 milj.euro) un neienesīgās investīcijas LA 4.5. Mākslīgo mitrzemju izveide (1 milj.euro. ). Papildus RV13 ir iekļauts  ELFLA finansējums investīciju pasākumam "Atbalsts ieguldījumiem lauku saimniecībās ", kur daļa atteicināma uz dzīvnieku mēslu krātuvju izbūvi vai pārbūvi. Atsevišķi finansējums nav nodalīts.  2) ZM-LIFE GoodWater: C5 aktivitātes ietvaros (2022.-2025.) ir paredzēti 0,1 milj.euro., bet projektā kopējā summa ir 0,34 milj.euro.
VARAM:  LIFE GoodWater IP kopumā pa visiem partneriem lauksaimniecības sektorā ieplanots projektu finansējums ~450 000 euro.</t>
  </si>
  <si>
    <t>29.4.</t>
  </si>
  <si>
    <t xml:space="preserve">Akvakultūras ietekmes izvērtēšana uz virszemes ūdeņiem un mazināšanas pasākumu izstrāde </t>
  </si>
  <si>
    <t>ZM/ BIOR</t>
  </si>
  <si>
    <t>ietverts 29.3.uzd.</t>
  </si>
  <si>
    <t>29.6.</t>
  </si>
  <si>
    <t>Veikt pasākumus bīstamo ķīmisko vielu (t.sk. augu aizsardzības līdzekļu, farmaceitisko vielu) piesārņojuma mazināšanai un novēršanai iekšzemes ūdeņos</t>
  </si>
  <si>
    <t>ietverts 33.6.uzd.</t>
  </si>
  <si>
    <t>Veikt pētījumus datu un informācijas iegūšanai, lai apzinātu zemūdens trokšņa  avotus Latvijas jūras ūdeņos un ietekmi uz jūras ekosistēmu, t.sk., iesaistoties HELCOM “Reģionālā rīcības plāna zemūdens trokšņa mazināšanai” ieviešanā</t>
  </si>
  <si>
    <t>ietverts 31.3.uzd.</t>
  </si>
  <si>
    <t xml:space="preserve">Norādīts kopējais finansējums, kas EJZAF paredzēts jūras vides un bioloģiskās daudzveidības pasākumu, t.sk. pētniecības finansējumam. Sīkaks sadalījums pa projektiem pašlaik nav pieejams, tāpēc uz šo summu ir atsauce arī pie citiem pasākumiem. </t>
  </si>
  <si>
    <t>RV31; Jūras ekosistēmas atveseļošana, ilgtspējīgi izmantojot jūras resursus un īstenojot jūras stratēģiju</t>
  </si>
  <si>
    <t>Īstenot zinātniskos pētījumus, t.sk. piesaistot ES finansējumu, lai izstrādātu nacionālā mēroga politikas lēmumu pieņemšanas atbalsta analītiskus instrumentus</t>
  </si>
  <si>
    <t>Izstrādāt dabas aizsardzības plānus visām AJT</t>
  </si>
  <si>
    <t>Ietverts 14.2. uzd.</t>
  </si>
  <si>
    <t>Veikt esošo AJT efektivitātes izvērtējumu, lai pamatotu turpmāku aizsardzības/ saglabāšanas pasākumu nepieciešamību, īstenot monitoringu AJT un ārpus tām</t>
  </si>
  <si>
    <t xml:space="preserve">VARAM / ZM </t>
  </si>
  <si>
    <t>33.6.</t>
  </si>
  <si>
    <t xml:space="preserve">Apzināt iepriekš neregulētus piesārņotājus (t.sk. farmaceitiskās vielas, mikroplastmasa) vidē </t>
  </si>
  <si>
    <t xml:space="preserve">VARAM: Norādīts INTERREG Latvijas-Lietuvas programmas finansējums projekta MEDWwater (2021.-2022.gg.) Latvijas partneriem, kas īsteno atbilstošas aktivitātes.  </t>
  </si>
  <si>
    <t>33.7.</t>
  </si>
  <si>
    <t>Nodrošināt komunālo NAI pārbūvē un būvniecībā tādu tehnoloģisko risinājumu izmantošanu, kas padara iespējamu laba ūdensobjektu stāvokļa sasniegšanu, jo īpaši, riska ūdensobjektos</t>
  </si>
  <si>
    <t>2.2.1.</t>
  </si>
  <si>
    <t>VARAM/VVD</t>
  </si>
  <si>
    <t xml:space="preserve">Izpēte – ar klimata pārmaiņām saistīto biogēnu slodžu ietekmes novērtēšana </t>
  </si>
  <si>
    <t xml:space="preserve">Izpēte – kvantificēt dabīgo biogēnu piesārņojuma ienesi jūrā </t>
  </si>
  <si>
    <t>VARAM / LVĢMC</t>
  </si>
  <si>
    <t>34.4.</t>
  </si>
  <si>
    <t>Izpēte – kvantificēt pārrobežu biogēnu piesārņojumu</t>
  </si>
  <si>
    <t>Īstenot paliekošā piesārņojuma monitoringu un kontroli rūpniecības karstajos punktos, t.sk. neaktīvo, likvidēto objektu teritorijās (piem., bijusī sadzīves atkritumu izgāztuve “Kūdra”), un veikt vides atveseļošanas pasākumus</t>
  </si>
  <si>
    <t>VARAM (VVD, LVĢMC)</t>
  </si>
  <si>
    <t xml:space="preserve">Norādīts NFI finansējums sanācijas atklātā konkursa projektiem </t>
  </si>
  <si>
    <t>Īstenot pētījumus mikroplastmasas kvantitatīvai noteikšanai jūras ūdeņos un sedimentos</t>
  </si>
  <si>
    <t xml:space="preserve"> VARAM (LHEI)</t>
  </si>
  <si>
    <t>ietverts pie 31.3.</t>
  </si>
  <si>
    <t>40.1</t>
  </si>
  <si>
    <t>Piejūras pašvaldībām izstrādāt rīcības plānus jūru piesārņojošo atkritumu apsaimniekošanai vai paredzēt attiecīgas rīcības reģionālajos atkritumu apsaimniekošanas plānos.</t>
  </si>
  <si>
    <t>Veicināt zinātību un pratību sabiedrībā par atkritumu samazināšanu</t>
  </si>
  <si>
    <t>285, 292</t>
  </si>
  <si>
    <t>2.2.2.,   2.2.3.</t>
  </si>
  <si>
    <t>Ietver arī 17.8. uzd.</t>
  </si>
  <si>
    <t>VARAM: uzrādīts kopejais finansējums no LIFE Waste To Resources IP  un Interreg projekta Nr. Est-Lat182 "Informētības paaugstināšana par iepakojuma depozītu un stratēģisku pieeju iepakojuma depozīta sistēmu saskaņošanai Igaunijā un Latvijā" (PACKGDEPO, kur VARAM ir Latvijas puses partneris)</t>
  </si>
  <si>
    <t>Veikt izpēti un realizēt piesārņoto vietu sanācijas projektus</t>
  </si>
  <si>
    <t>Izstrādāt normatīvos aktus par atkritumu statusa piemērošanas izbeigšanu prioritārajām atkritumu plūsmām (BNA; nolietotām eļļām; tekstilam)</t>
  </si>
  <si>
    <t>Veicināt pētniecību un inovācijas par  ražošanas izejmateriālu atkritumu apjoma samazināšanu un tādu atjaunojamo resursu izmantošanu, kas nerada emisijas.</t>
  </si>
  <si>
    <t xml:space="preserve">VARAM  </t>
  </si>
  <si>
    <t>EM: kopējais pieejamais finansējums inovāciju un pētniecības aktivitātēm (MVU atbalstam pamatojoties uz RIS3 jomām) ir 22 865 000 euro šeit netiek norādīts, jo attiecīgais mērķis nav specificēts</t>
  </si>
  <si>
    <t>41.7.</t>
  </si>
  <si>
    <t>Attīstīt sadzīves atkritumu dalītās vākšanas infrastruktūru, aptverot jaunas materiālu grupas (bioloģiskie atkritumi, tekstilatkritumi, sadzīves bīstamie atkritumi)</t>
  </si>
  <si>
    <t xml:space="preserve">287, 292 </t>
  </si>
  <si>
    <t>2.2.2.</t>
  </si>
  <si>
    <t>41.8.</t>
  </si>
  <si>
    <t xml:space="preserve">Modernizēt atkritumu pārstrādei izmantotās esošās un plānotās iekārtas, palielinot materiālu pārstrādi </t>
  </si>
  <si>
    <t>285,  287</t>
  </si>
  <si>
    <t>Optimizēt atkritumu apsaimniekošanas reģionu skaitu, izvērtēt tajos esošo sadzīves atkritumu poligoniem darbību, veicinot to specializāciju un pārveidi  par reģionāliem atkritumu apsaimniekošanas centriem</t>
  </si>
  <si>
    <t xml:space="preserve">285,  287 </t>
  </si>
  <si>
    <t>Veikt esošā piesārņoto un potenciāli piesārņoto vietu pārvaldības modeļa pilnveidi (ieskaitot PPPV reģistru) un aktualizēt tajā informāciju par piesārņotajām un potenciāli piesārņotajām vietām</t>
  </si>
  <si>
    <t>VARAM  (VVD)</t>
  </si>
  <si>
    <t xml:space="preserve">Norādīts NFI finansējums VVD iepriekš noteiktajam projektam “Piesārņoto vietu pārvaldības modeļa digitālā transformācija” </t>
  </si>
  <si>
    <t>Radiācijas monitoringa staciju tehniskā aprīkojuma nomaiņa</t>
  </si>
  <si>
    <t>VARAM (VVD RDC)</t>
  </si>
  <si>
    <t>46.4.</t>
  </si>
  <si>
    <t>Sagatavotības un reaģēšanas radiācijas avārijās stiprināšana (institūciju darbinieku apmācības, tehniskā aprīkojuma iegāde)</t>
  </si>
  <si>
    <t>Radiācijas avāriju pārvaldības starptautiskai novērtējums</t>
  </si>
  <si>
    <t>Radiācijas drošības infrastruktūras un radioaktīvo atkritumu pārvaldības pašnovērtējums un starptautiskais novērtējums (starpposma)</t>
  </si>
  <si>
    <t>47.7.</t>
  </si>
  <si>
    <t>Normatīvā regulējuma radioaktīvo atkritumu pārvaldībā pārskatīšana un aktualizēšana atbilstoši starptautiskajām prasībām un vadlīnijām</t>
  </si>
  <si>
    <t>ietverts 46.4.uzd.</t>
  </si>
  <si>
    <t>47.8.</t>
  </si>
  <si>
    <t>Normatīvā regulējuma radioaktīvo materiālu transportēšanai pārskatīšana un aktualizēšana atbilstoši starptautiskajām prasībām un vadlīnijām, uzraudzībā iesaistīto institūciju sadarbības stiprināšana)</t>
  </si>
  <si>
    <t>total (F+G)=</t>
  </si>
  <si>
    <t>*  Finansējums plānots līdz ES fondu attiecināmības periodam 2029.gada 31.decembris.</t>
  </si>
  <si>
    <t>** Finansējums būs pieejams, ka EK apstiprinās "Taisnīgas pārkārtošanās teritoriālo plānu Latvijai".</t>
  </si>
  <si>
    <t>41.7</t>
  </si>
  <si>
    <t>33.5</t>
  </si>
  <si>
    <t>2.5.</t>
  </si>
  <si>
    <t>Plānotais finansējums *</t>
  </si>
  <si>
    <t>Nepieciešamais papildu finansējums *</t>
  </si>
  <si>
    <r>
      <t xml:space="preserve">Indikatīvais </t>
    </r>
    <r>
      <rPr>
        <b/>
        <u/>
        <sz val="18"/>
        <rFont val="Times New Roman"/>
        <family val="1"/>
        <charset val="186"/>
      </rPr>
      <t>ārējais finansējums</t>
    </r>
    <r>
      <rPr>
        <b/>
        <sz val="18"/>
        <rFont val="Times New Roman"/>
        <family val="1"/>
        <charset val="186"/>
      </rPr>
      <t xml:space="preserve"> atsevišķu Vides politikas pamatnostādņu 2021.-2027. gadam uzdevumu ieviešanai sadalījumā pa ārējiem finanšu avotiem</t>
    </r>
  </si>
  <si>
    <t>Summārais visam RV2</t>
  </si>
  <si>
    <t>Summārais visam RV3</t>
  </si>
  <si>
    <t>9.1. un 9.2. kopā</t>
  </si>
  <si>
    <t>10.4. kopā ar 10.2.</t>
  </si>
  <si>
    <t>9.2. kopā ar 9.1.</t>
  </si>
  <si>
    <t>15.4.</t>
  </si>
  <si>
    <t>visam RV17</t>
  </si>
  <si>
    <t>20.4.</t>
  </si>
  <si>
    <t>visam RV 21</t>
  </si>
  <si>
    <t>22.4.</t>
  </si>
  <si>
    <t>22.7.</t>
  </si>
  <si>
    <t>24.5.</t>
  </si>
  <si>
    <t>24.4.</t>
  </si>
  <si>
    <t>24.7.</t>
  </si>
  <si>
    <t>24.6.</t>
  </si>
  <si>
    <t>28.4.</t>
  </si>
  <si>
    <t>28.5.</t>
  </si>
  <si>
    <t>28.6.</t>
  </si>
  <si>
    <t>28.7.</t>
  </si>
  <si>
    <t>29.7.</t>
  </si>
  <si>
    <t>29.5.</t>
  </si>
  <si>
    <t>33.4.</t>
  </si>
  <si>
    <t>35.4.</t>
  </si>
  <si>
    <t>39.4.</t>
  </si>
  <si>
    <t>40.4.</t>
  </si>
  <si>
    <t>41.4.</t>
  </si>
  <si>
    <t>RV41</t>
  </si>
  <si>
    <t>44.4.</t>
  </si>
  <si>
    <t>44.7.</t>
  </si>
  <si>
    <t>44.8.</t>
  </si>
  <si>
    <t>45.4.</t>
  </si>
  <si>
    <t>45.8.</t>
  </si>
  <si>
    <t>47.4.</t>
  </si>
  <si>
    <t>48.4.</t>
  </si>
  <si>
    <t>49.4.</t>
  </si>
  <si>
    <t>49.8.</t>
  </si>
  <si>
    <r>
      <rPr>
        <b/>
        <i/>
        <sz val="12"/>
        <rFont val="Times New Roman"/>
        <family val="1"/>
        <charset val="186"/>
      </rPr>
      <t xml:space="preserve">* Skaidrojumi: </t>
    </r>
    <r>
      <rPr>
        <i/>
        <sz val="12"/>
        <rFont val="Times New Roman"/>
        <family val="1"/>
        <charset val="186"/>
      </rPr>
      <t xml:space="preserve">
1) Ņemot vērā, ka Pamatnostādnes tika nodotas starpinstitūciju saskaņošanai Vienotajā tiesību aktu projektu izstrādes un saskaņošanas portālā (TAP portālā) 2021.gada 5. novembrī, kā arī to, ka Pamatnostādnēs iekļauto uzdevumu un to pielikumā ietverto monitoringa programmu īstenošana notika 2021.gadā, lai nodrošinātu uzdevumu un vides datu nepārtrauktību, Pamatnostādņu 5.pielikumā tiek atspoguļots finansējums arī 2021.gadam.
2) Daļa VPP2027 uzdevumu tiks ieviesti esošā valsts un pašvaldību budžeta ietvaros. Finansējums uzdevumu izpildei esošā budžeta ietvaros netiek atsevišķi aprēķināts, līdz ar to tabulā norādīts kā “0”.  
3) Detalizētu finansējumu pa uzdevumiem nav iespējams norādīt, tā kā daudzi uzdevumi ir savstarpēji papildinoši un viens finansējuma avots var tikt izmantots vairākus uzdevumu izpildē, kas apgrūtina konkrēta uzdevuma finansējuma nodalīšanu. 
4) Finansējums tiek norādīts pretī gadiem, kad paredzēta konkrētā uzdevuma īstenošana. 
5) Nepieciešamības gadījumā jautājums par papildu valsts budžeta līdzekļu piešķiršanu VPP2027 paredzēto rīcības virzienu un to uzdevumu īstenošanai 2023. gadā un turpmākajos gados tiks izskatīts gadskārtējā valsts budžeta likumprojekta un vidēja termiņa budžeta ietvara likumprojekta sagatavošanas un izskatīšanas procesā kopā ar visu ministriju un citu centrālo valsts iestāžu iesniegtajiem prioritāro pasākumu pieteikumiem atbilstoši valsts budžeta finansiālajām iespējām.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</si>
</sst>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_(* \(#,##0.00\);_(* &quot;-&quot;??_);_(@_)"/>
    <numFmt numFmtId="165" formatCode="#,##0.00\ _€"/>
    <numFmt numFmtId="166" formatCode="_-* #,##0.00\ _€_-;\-* #,##0.00\ _€_-;_-* &quot;-&quot;??\ _€_-;_-@_-"/>
    <numFmt numFmtId="167" formatCode="#,##0\ &quot;€&quot;"/>
    <numFmt numFmtId="168" formatCode="#,##0\ _€"/>
  </numFmts>
  <fonts count="28" x14ac:knownFonts="1">
    <font>
      <sz val="11"/>
      <color theme="1"/>
      <name val="Calibri"/>
      <family val="2"/>
      <charset val="186"/>
      <scheme val="minor"/>
    </font>
    <font>
      <b/>
      <sz val="11"/>
      <name val="Times New Roman"/>
      <family val="1"/>
      <charset val="186"/>
    </font>
    <font>
      <sz val="11"/>
      <name val="Times New Roman"/>
      <family val="1"/>
      <charset val="186"/>
    </font>
    <font>
      <sz val="10"/>
      <name val="Times New Roman"/>
      <family val="1"/>
      <charset val="186"/>
    </font>
    <font>
      <b/>
      <sz val="10"/>
      <name val="Times New Roman"/>
      <family val="1"/>
      <charset val="186"/>
    </font>
    <font>
      <b/>
      <sz val="12"/>
      <name val="Times New Roman"/>
      <family val="1"/>
      <charset val="186"/>
    </font>
    <font>
      <sz val="12"/>
      <name val="Times New Roman"/>
      <family val="1"/>
      <charset val="186"/>
    </font>
    <font>
      <sz val="11"/>
      <color theme="1"/>
      <name val="Calibri"/>
      <family val="2"/>
      <charset val="186"/>
      <scheme val="minor"/>
    </font>
    <font>
      <sz val="11"/>
      <color rgb="FFFF0000"/>
      <name val="Times New Roman"/>
      <family val="1"/>
      <charset val="186"/>
    </font>
    <font>
      <sz val="16"/>
      <name val="Times New Roman"/>
      <family val="1"/>
      <charset val="186"/>
    </font>
    <font>
      <b/>
      <sz val="14"/>
      <name val="Times New Roman"/>
      <family val="1"/>
      <charset val="186"/>
    </font>
    <font>
      <b/>
      <sz val="11"/>
      <color rgb="FFFF0000"/>
      <name val="Times New Roman"/>
      <family val="1"/>
      <charset val="186"/>
    </font>
    <font>
      <sz val="11"/>
      <color theme="1"/>
      <name val="Times New Roman"/>
      <family val="1"/>
      <charset val="186"/>
    </font>
    <font>
      <b/>
      <sz val="11"/>
      <color theme="1"/>
      <name val="Times New Roman"/>
      <family val="1"/>
      <charset val="186"/>
    </font>
    <font>
      <i/>
      <sz val="11"/>
      <name val="Times New Roman"/>
      <family val="1"/>
      <charset val="186"/>
    </font>
    <font>
      <strike/>
      <sz val="11"/>
      <name val="Times New Roman"/>
      <family val="1"/>
      <charset val="186"/>
    </font>
    <font>
      <sz val="10"/>
      <color rgb="FFFF0000"/>
      <name val="Times New Roman"/>
      <family val="1"/>
      <charset val="186"/>
    </font>
    <font>
      <sz val="14"/>
      <name val="Times New Roman"/>
      <family val="1"/>
      <charset val="186"/>
    </font>
    <font>
      <sz val="12"/>
      <color rgb="FFFF0000"/>
      <name val="Times New Roman"/>
      <family val="1"/>
      <charset val="186"/>
    </font>
    <font>
      <b/>
      <i/>
      <sz val="11"/>
      <color rgb="FFFF0000"/>
      <name val="Times New Roman"/>
      <family val="1"/>
      <charset val="186"/>
    </font>
    <font>
      <i/>
      <sz val="11"/>
      <color rgb="FFFF0000"/>
      <name val="Times New Roman"/>
      <family val="1"/>
      <charset val="186"/>
    </font>
    <font>
      <b/>
      <u/>
      <sz val="11"/>
      <color theme="1"/>
      <name val="Times New Roman"/>
      <family val="1"/>
      <charset val="186"/>
    </font>
    <font>
      <u/>
      <sz val="11"/>
      <color theme="1"/>
      <name val="Times New Roman"/>
      <family val="1"/>
      <charset val="186"/>
    </font>
    <font>
      <b/>
      <sz val="12"/>
      <color rgb="FFFF0000"/>
      <name val="Times New Roman"/>
      <family val="1"/>
      <charset val="186"/>
    </font>
    <font>
      <b/>
      <sz val="18"/>
      <name val="Times New Roman"/>
      <family val="1"/>
      <charset val="186"/>
    </font>
    <font>
      <b/>
      <u/>
      <sz val="18"/>
      <name val="Times New Roman"/>
      <family val="1"/>
      <charset val="186"/>
    </font>
    <font>
      <i/>
      <sz val="12"/>
      <name val="Times New Roman"/>
      <family val="1"/>
      <charset val="186"/>
    </font>
    <font>
      <b/>
      <i/>
      <sz val="12"/>
      <name val="Times New Roman"/>
      <family val="1"/>
      <charset val="186"/>
    </font>
  </fonts>
  <fills count="13">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5" tint="-0.249977111117893"/>
        <bgColor indexed="64"/>
      </patternFill>
    </fill>
    <fill>
      <patternFill patternType="solid">
        <fgColor rgb="FF92D050"/>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79998168889431442"/>
        <bgColor indexed="64"/>
      </patternFill>
    </fill>
  </fills>
  <borders count="42">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4">
    <xf numFmtId="0" fontId="0" fillId="0" borderId="0"/>
    <xf numFmtId="164" fontId="7" fillId="0" borderId="0" applyFont="0" applyFill="0" applyBorder="0" applyAlignment="0" applyProtection="0"/>
    <xf numFmtId="43" fontId="7" fillId="0" borderId="0" applyFont="0" applyFill="0" applyBorder="0" applyAlignment="0" applyProtection="0"/>
    <xf numFmtId="0" fontId="7" fillId="0" borderId="0"/>
  </cellStyleXfs>
  <cellXfs count="267">
    <xf numFmtId="0" fontId="0" fillId="0" borderId="0" xfId="0"/>
    <xf numFmtId="0" fontId="2" fillId="0" borderId="0" xfId="0" applyFont="1" applyAlignment="1">
      <alignment wrapText="1"/>
    </xf>
    <xf numFmtId="0" fontId="1" fillId="0" borderId="0" xfId="0" applyFont="1" applyAlignment="1">
      <alignment horizontal="left" wrapText="1"/>
    </xf>
    <xf numFmtId="0" fontId="2" fillId="0" borderId="0" xfId="0" applyFont="1" applyAlignment="1">
      <alignment horizontal="left" wrapText="1"/>
    </xf>
    <xf numFmtId="0" fontId="2" fillId="3" borderId="0" xfId="0" applyFont="1" applyFill="1"/>
    <xf numFmtId="0" fontId="2" fillId="0" borderId="0" xfId="0" applyFont="1"/>
    <xf numFmtId="0" fontId="2" fillId="0" borderId="0" xfId="0" applyFont="1" applyAlignment="1">
      <alignment horizontal="center"/>
    </xf>
    <xf numFmtId="3" fontId="1" fillId="0" borderId="0" xfId="0" applyNumberFormat="1" applyFont="1"/>
    <xf numFmtId="3" fontId="2" fillId="0" borderId="0" xfId="0" applyNumberFormat="1" applyFont="1" applyAlignment="1">
      <alignment horizontal="center"/>
    </xf>
    <xf numFmtId="49" fontId="6" fillId="0" borderId="0" xfId="0" applyNumberFormat="1" applyFont="1" applyFill="1" applyAlignment="1">
      <alignment horizontal="left" vertical="center"/>
    </xf>
    <xf numFmtId="0" fontId="5" fillId="5" borderId="29" xfId="0" applyFont="1" applyFill="1" applyBorder="1" applyAlignment="1">
      <alignment horizontal="center"/>
    </xf>
    <xf numFmtId="0" fontId="5" fillId="5" borderId="23" xfId="0" applyFont="1" applyFill="1" applyBorder="1" applyAlignment="1">
      <alignment horizontal="left"/>
    </xf>
    <xf numFmtId="0" fontId="6" fillId="5" borderId="23" xfId="0" applyFont="1" applyFill="1" applyBorder="1" applyAlignment="1">
      <alignment wrapText="1"/>
    </xf>
    <xf numFmtId="0" fontId="6" fillId="5" borderId="23" xfId="0" applyFont="1" applyFill="1" applyBorder="1" applyAlignment="1">
      <alignment horizontal="center"/>
    </xf>
    <xf numFmtId="0" fontId="6" fillId="5" borderId="23" xfId="0" applyFont="1" applyFill="1" applyBorder="1"/>
    <xf numFmtId="3" fontId="5" fillId="5" borderId="23" xfId="0" applyNumberFormat="1" applyFont="1" applyFill="1" applyBorder="1"/>
    <xf numFmtId="3" fontId="6" fillId="5" borderId="23" xfId="0" applyNumberFormat="1" applyFont="1" applyFill="1" applyBorder="1" applyAlignment="1">
      <alignment horizontal="center"/>
    </xf>
    <xf numFmtId="3" fontId="6" fillId="5" borderId="24" xfId="0" applyNumberFormat="1" applyFont="1" applyFill="1" applyBorder="1" applyAlignment="1">
      <alignment horizontal="center"/>
    </xf>
    <xf numFmtId="0" fontId="6" fillId="0" borderId="0" xfId="0" applyFont="1"/>
    <xf numFmtId="0" fontId="6" fillId="3" borderId="30" xfId="0" applyFont="1" applyFill="1" applyBorder="1" applyAlignment="1">
      <alignment horizontal="center"/>
    </xf>
    <xf numFmtId="0" fontId="2" fillId="0" borderId="0" xfId="0" applyFont="1" applyBorder="1"/>
    <xf numFmtId="0" fontId="2" fillId="0" borderId="0" xfId="0" applyFont="1" applyBorder="1" applyAlignment="1">
      <alignment wrapText="1"/>
    </xf>
    <xf numFmtId="0" fontId="2" fillId="2" borderId="0" xfId="0" applyFont="1" applyFill="1" applyBorder="1" applyAlignment="1">
      <alignment horizontal="center"/>
    </xf>
    <xf numFmtId="49" fontId="1" fillId="4" borderId="20" xfId="0" applyNumberFormat="1" applyFont="1" applyFill="1" applyBorder="1" applyAlignment="1">
      <alignment horizontal="left" vertical="center" wrapText="1"/>
    </xf>
    <xf numFmtId="3" fontId="1" fillId="4" borderId="7" xfId="0" applyNumberFormat="1" applyFont="1" applyFill="1" applyBorder="1" applyAlignment="1">
      <alignment horizontal="center" vertical="center" wrapText="1"/>
    </xf>
    <xf numFmtId="3" fontId="1" fillId="4" borderId="8" xfId="0" applyNumberFormat="1" applyFont="1" applyFill="1" applyBorder="1" applyAlignment="1">
      <alignment horizontal="center" vertical="center" wrapText="1"/>
    </xf>
    <xf numFmtId="49" fontId="3" fillId="3" borderId="12" xfId="0" applyNumberFormat="1" applyFont="1" applyFill="1" applyBorder="1" applyAlignment="1">
      <alignment horizontal="left" vertical="center" wrapText="1"/>
    </xf>
    <xf numFmtId="3" fontId="1" fillId="0" borderId="12" xfId="0" applyNumberFormat="1" applyFont="1" applyBorder="1"/>
    <xf numFmtId="3" fontId="2" fillId="0" borderId="12" xfId="0" applyNumberFormat="1" applyFont="1" applyBorder="1" applyAlignment="1">
      <alignment horizontal="center"/>
    </xf>
    <xf numFmtId="3" fontId="2" fillId="0" borderId="17" xfId="0" applyNumberFormat="1" applyFont="1" applyBorder="1" applyAlignment="1">
      <alignment horizontal="center"/>
    </xf>
    <xf numFmtId="49" fontId="3" fillId="3" borderId="10" xfId="0" applyNumberFormat="1" applyFont="1" applyFill="1" applyBorder="1" applyAlignment="1">
      <alignment horizontal="left" vertical="center" wrapText="1"/>
    </xf>
    <xf numFmtId="3" fontId="1" fillId="0" borderId="10" xfId="0" applyNumberFormat="1" applyFont="1" applyBorder="1"/>
    <xf numFmtId="3" fontId="2" fillId="0" borderId="10" xfId="0" applyNumberFormat="1" applyFont="1" applyBorder="1" applyAlignment="1">
      <alignment horizontal="center"/>
    </xf>
    <xf numFmtId="3" fontId="2" fillId="0" borderId="18" xfId="0" applyNumberFormat="1" applyFont="1" applyBorder="1" applyAlignment="1">
      <alignment horizontal="center"/>
    </xf>
    <xf numFmtId="49" fontId="3" fillId="3" borderId="10" xfId="0" applyNumberFormat="1" applyFont="1" applyFill="1" applyBorder="1" applyAlignment="1">
      <alignment horizontal="left" vertical="center" wrapText="1" indent="5"/>
    </xf>
    <xf numFmtId="3" fontId="1" fillId="0" borderId="10" xfId="0" applyNumberFormat="1" applyFont="1" applyBorder="1" applyAlignment="1">
      <alignment horizontal="center"/>
    </xf>
    <xf numFmtId="0" fontId="1" fillId="2" borderId="0" xfId="0" applyFont="1" applyFill="1" applyBorder="1" applyAlignment="1">
      <alignment horizontal="center" wrapText="1"/>
    </xf>
    <xf numFmtId="0" fontId="1" fillId="2" borderId="0" xfId="0" applyFont="1" applyFill="1" applyBorder="1" applyAlignment="1">
      <alignment horizontal="center"/>
    </xf>
    <xf numFmtId="49" fontId="4" fillId="2" borderId="10" xfId="0" applyNumberFormat="1" applyFont="1" applyFill="1" applyBorder="1" applyAlignment="1">
      <alignment vertical="center" wrapText="1"/>
    </xf>
    <xf numFmtId="3" fontId="1" fillId="2" borderId="10" xfId="0" applyNumberFormat="1" applyFont="1" applyFill="1" applyBorder="1" applyAlignment="1">
      <alignment horizontal="center"/>
    </xf>
    <xf numFmtId="3" fontId="2" fillId="2" borderId="10" xfId="0" applyNumberFormat="1" applyFont="1" applyFill="1" applyBorder="1" applyAlignment="1">
      <alignment horizontal="center"/>
    </xf>
    <xf numFmtId="3" fontId="2" fillId="2" borderId="18" xfId="0" applyNumberFormat="1" applyFont="1" applyFill="1" applyBorder="1" applyAlignment="1">
      <alignment horizontal="center"/>
    </xf>
    <xf numFmtId="0" fontId="2" fillId="0" borderId="0" xfId="0" applyFont="1" applyBorder="1" applyAlignment="1">
      <alignment vertical="center" wrapText="1"/>
    </xf>
    <xf numFmtId="0" fontId="2" fillId="7" borderId="0" xfId="0" applyFont="1" applyFill="1" applyBorder="1" applyAlignment="1">
      <alignment horizontal="center" vertical="center" wrapText="1"/>
    </xf>
    <xf numFmtId="0" fontId="6" fillId="3" borderId="30" xfId="0" applyFont="1" applyFill="1" applyBorder="1"/>
    <xf numFmtId="3" fontId="1" fillId="0" borderId="10" xfId="0" applyNumberFormat="1" applyFont="1" applyFill="1" applyBorder="1" applyAlignment="1">
      <alignment horizontal="center"/>
    </xf>
    <xf numFmtId="3" fontId="2" fillId="0" borderId="10" xfId="0" applyNumberFormat="1" applyFont="1" applyFill="1" applyBorder="1" applyAlignment="1">
      <alignment horizontal="center"/>
    </xf>
    <xf numFmtId="3" fontId="2" fillId="0" borderId="18" xfId="0" applyNumberFormat="1" applyFont="1" applyFill="1" applyBorder="1" applyAlignment="1">
      <alignment horizontal="center"/>
    </xf>
    <xf numFmtId="0" fontId="2" fillId="0" borderId="0" xfId="0" applyFont="1" applyFill="1" applyAlignment="1">
      <alignment horizontal="left" wrapText="1"/>
    </xf>
    <xf numFmtId="0" fontId="6" fillId="3" borderId="31" xfId="0" applyFont="1" applyFill="1" applyBorder="1"/>
    <xf numFmtId="0" fontId="2" fillId="0" borderId="4" xfId="0" applyFont="1" applyBorder="1"/>
    <xf numFmtId="0" fontId="2" fillId="0" borderId="4" xfId="0" applyFont="1" applyBorder="1" applyAlignment="1">
      <alignment wrapText="1"/>
    </xf>
    <xf numFmtId="0" fontId="2" fillId="2" borderId="4" xfId="0" applyFont="1" applyFill="1" applyBorder="1" applyAlignment="1">
      <alignment horizontal="center"/>
    </xf>
    <xf numFmtId="49" fontId="3" fillId="3" borderId="13" xfId="0" applyNumberFormat="1" applyFont="1" applyFill="1" applyBorder="1" applyAlignment="1">
      <alignment horizontal="left" vertical="center" wrapText="1" indent="5"/>
    </xf>
    <xf numFmtId="3" fontId="1" fillId="0" borderId="13" xfId="0" applyNumberFormat="1" applyFont="1" applyBorder="1" applyAlignment="1">
      <alignment horizontal="center"/>
    </xf>
    <xf numFmtId="3" fontId="2" fillId="0" borderId="13" xfId="0" applyNumberFormat="1" applyFont="1" applyBorder="1" applyAlignment="1">
      <alignment horizontal="center"/>
    </xf>
    <xf numFmtId="3" fontId="2" fillId="0" borderId="14" xfId="0" applyNumberFormat="1" applyFont="1" applyBorder="1" applyAlignment="1">
      <alignment horizontal="center"/>
    </xf>
    <xf numFmtId="0" fontId="5" fillId="3" borderId="29" xfId="0" applyFont="1" applyFill="1" applyBorder="1" applyAlignment="1">
      <alignment horizontal="center"/>
    </xf>
    <xf numFmtId="49" fontId="4" fillId="6" borderId="10" xfId="0" applyNumberFormat="1" applyFont="1" applyFill="1" applyBorder="1" applyAlignment="1">
      <alignment horizontal="center" vertical="center" wrapText="1"/>
    </xf>
    <xf numFmtId="0" fontId="2" fillId="2" borderId="0" xfId="0" applyFont="1" applyFill="1" applyBorder="1" applyAlignment="1">
      <alignment horizontal="center" wrapText="1"/>
    </xf>
    <xf numFmtId="49" fontId="4" fillId="6" borderId="10" xfId="0" applyNumberFormat="1" applyFont="1" applyFill="1" applyBorder="1" applyAlignment="1">
      <alignment vertical="center" wrapText="1"/>
    </xf>
    <xf numFmtId="0" fontId="5" fillId="5" borderId="23" xfId="0" applyFont="1" applyFill="1" applyBorder="1" applyAlignment="1">
      <alignment horizontal="left" wrapText="1"/>
    </xf>
    <xf numFmtId="3" fontId="5" fillId="5" borderId="23" xfId="0" applyNumberFormat="1" applyFont="1" applyFill="1" applyBorder="1" applyAlignment="1">
      <alignment horizontal="left"/>
    </xf>
    <xf numFmtId="3" fontId="5" fillId="5" borderId="24" xfId="0" applyNumberFormat="1" applyFont="1" applyFill="1" applyBorder="1" applyAlignment="1">
      <alignment horizontal="left"/>
    </xf>
    <xf numFmtId="0" fontId="2" fillId="5" borderId="23" xfId="0" applyFont="1" applyFill="1" applyBorder="1" applyAlignment="1">
      <alignment wrapText="1"/>
    </xf>
    <xf numFmtId="0" fontId="2" fillId="5" borderId="23" xfId="0" applyFont="1" applyFill="1" applyBorder="1" applyAlignment="1">
      <alignment horizontal="center"/>
    </xf>
    <xf numFmtId="0" fontId="2" fillId="5" borderId="23" xfId="0" applyFont="1" applyFill="1" applyBorder="1"/>
    <xf numFmtId="3" fontId="1" fillId="5" borderId="23" xfId="0" applyNumberFormat="1" applyFont="1" applyFill="1" applyBorder="1"/>
    <xf numFmtId="3" fontId="2" fillId="5" borderId="23" xfId="0" applyNumberFormat="1" applyFont="1" applyFill="1" applyBorder="1" applyAlignment="1">
      <alignment horizontal="center"/>
    </xf>
    <xf numFmtId="3" fontId="2" fillId="5" borderId="24" xfId="0" applyNumberFormat="1" applyFont="1" applyFill="1" applyBorder="1" applyAlignment="1">
      <alignment horizontal="center"/>
    </xf>
    <xf numFmtId="3" fontId="1" fillId="0" borderId="18" xfId="0" applyNumberFormat="1" applyFont="1" applyBorder="1" applyAlignment="1">
      <alignment horizontal="center"/>
    </xf>
    <xf numFmtId="0" fontId="2" fillId="8" borderId="0" xfId="0" applyFont="1" applyFill="1" applyBorder="1" applyAlignment="1">
      <alignment horizontal="center" wrapText="1"/>
    </xf>
    <xf numFmtId="49" fontId="4" fillId="8" borderId="10" xfId="0" applyNumberFormat="1" applyFont="1" applyFill="1" applyBorder="1" applyAlignment="1">
      <alignment vertical="center" wrapText="1"/>
    </xf>
    <xf numFmtId="0" fontId="2" fillId="9" borderId="0" xfId="0" applyFont="1" applyFill="1" applyBorder="1" applyAlignment="1">
      <alignment horizontal="center" wrapText="1"/>
    </xf>
    <xf numFmtId="49" fontId="4" fillId="9" borderId="10" xfId="0" applyNumberFormat="1" applyFont="1" applyFill="1" applyBorder="1" applyAlignment="1">
      <alignment vertical="center" wrapText="1"/>
    </xf>
    <xf numFmtId="0" fontId="1" fillId="6" borderId="0" xfId="0" applyFont="1" applyFill="1" applyBorder="1" applyAlignment="1">
      <alignment horizontal="center" wrapText="1"/>
    </xf>
    <xf numFmtId="3" fontId="1" fillId="3" borderId="10" xfId="0" applyNumberFormat="1" applyFont="1" applyFill="1" applyBorder="1" applyAlignment="1">
      <alignment horizontal="center"/>
    </xf>
    <xf numFmtId="3" fontId="2" fillId="3" borderId="10" xfId="0" applyNumberFormat="1" applyFont="1" applyFill="1" applyBorder="1" applyAlignment="1">
      <alignment horizontal="center"/>
    </xf>
    <xf numFmtId="3" fontId="2" fillId="3" borderId="18" xfId="0" applyNumberFormat="1" applyFont="1" applyFill="1" applyBorder="1" applyAlignment="1">
      <alignment horizontal="center"/>
    </xf>
    <xf numFmtId="0" fontId="1" fillId="10" borderId="0" xfId="0" applyFont="1" applyFill="1" applyBorder="1" applyAlignment="1">
      <alignment horizontal="center" wrapText="1"/>
    </xf>
    <xf numFmtId="49" fontId="4" fillId="10" borderId="10" xfId="0" applyNumberFormat="1" applyFont="1" applyFill="1" applyBorder="1" applyAlignment="1">
      <alignment vertical="center" wrapText="1"/>
    </xf>
    <xf numFmtId="49" fontId="3" fillId="3" borderId="19" xfId="0" applyNumberFormat="1" applyFont="1" applyFill="1" applyBorder="1" applyAlignment="1">
      <alignment horizontal="left" vertical="center" wrapText="1" indent="5"/>
    </xf>
    <xf numFmtId="3" fontId="1" fillId="0" borderId="19" xfId="0" applyNumberFormat="1" applyFont="1" applyBorder="1" applyAlignment="1">
      <alignment horizontal="center"/>
    </xf>
    <xf numFmtId="3" fontId="2" fillId="0" borderId="19" xfId="0" applyNumberFormat="1" applyFont="1" applyBorder="1" applyAlignment="1">
      <alignment horizontal="center"/>
    </xf>
    <xf numFmtId="3" fontId="2" fillId="0" borderId="25" xfId="0" applyNumberFormat="1" applyFont="1" applyBorder="1" applyAlignment="1">
      <alignment horizontal="center"/>
    </xf>
    <xf numFmtId="3" fontId="6" fillId="5" borderId="26" xfId="0" applyNumberFormat="1" applyFont="1" applyFill="1" applyBorder="1" applyAlignment="1">
      <alignment horizontal="center"/>
    </xf>
    <xf numFmtId="3" fontId="1" fillId="4" borderId="11" xfId="0" applyNumberFormat="1" applyFont="1" applyFill="1" applyBorder="1" applyAlignment="1">
      <alignment horizontal="center" vertical="center" wrapText="1"/>
    </xf>
    <xf numFmtId="0" fontId="5" fillId="3" borderId="30" xfId="0" applyFont="1" applyFill="1" applyBorder="1" applyAlignment="1">
      <alignment horizontal="center"/>
    </xf>
    <xf numFmtId="0" fontId="5" fillId="5" borderId="0" xfId="0" applyFont="1" applyFill="1" applyAlignment="1">
      <alignment horizontal="left"/>
    </xf>
    <xf numFmtId="0" fontId="6" fillId="5" borderId="0" xfId="0" applyFont="1" applyFill="1" applyAlignment="1">
      <alignment wrapText="1"/>
    </xf>
    <xf numFmtId="0" fontId="6" fillId="5" borderId="0" xfId="0" applyFont="1" applyFill="1" applyAlignment="1">
      <alignment horizontal="center"/>
    </xf>
    <xf numFmtId="0" fontId="6" fillId="5" borderId="0" xfId="0" applyFont="1" applyFill="1"/>
    <xf numFmtId="3" fontId="5" fillId="5" borderId="0" xfId="0" applyNumberFormat="1" applyFont="1" applyFill="1"/>
    <xf numFmtId="3" fontId="6" fillId="5" borderId="0" xfId="0" applyNumberFormat="1" applyFont="1" applyFill="1" applyBorder="1" applyAlignment="1">
      <alignment horizontal="center"/>
    </xf>
    <xf numFmtId="3" fontId="6" fillId="5" borderId="0" xfId="0" applyNumberFormat="1" applyFont="1" applyFill="1" applyAlignment="1">
      <alignment horizontal="center"/>
    </xf>
    <xf numFmtId="3" fontId="6" fillId="5" borderId="22" xfId="0" applyNumberFormat="1" applyFont="1" applyFill="1" applyBorder="1" applyAlignment="1">
      <alignment horizontal="center"/>
    </xf>
    <xf numFmtId="0" fontId="6" fillId="3" borderId="29" xfId="0" applyFont="1" applyFill="1" applyBorder="1"/>
    <xf numFmtId="0" fontId="2" fillId="0" borderId="23" xfId="0" applyFont="1" applyBorder="1"/>
    <xf numFmtId="0" fontId="2" fillId="0" borderId="23" xfId="0" applyFont="1" applyBorder="1" applyAlignment="1">
      <alignment wrapText="1"/>
    </xf>
    <xf numFmtId="0" fontId="2" fillId="2" borderId="23" xfId="0" applyFont="1" applyFill="1" applyBorder="1" applyAlignment="1">
      <alignment horizontal="center"/>
    </xf>
    <xf numFmtId="49" fontId="1" fillId="4" borderId="27" xfId="0" applyNumberFormat="1" applyFont="1" applyFill="1" applyBorder="1" applyAlignment="1">
      <alignment horizontal="left" vertical="center" wrapText="1"/>
    </xf>
    <xf numFmtId="3" fontId="1" fillId="4" borderId="28" xfId="0" applyNumberFormat="1" applyFont="1" applyFill="1" applyBorder="1" applyAlignment="1">
      <alignment horizontal="center" vertical="center" wrapText="1"/>
    </xf>
    <xf numFmtId="3" fontId="1" fillId="4" borderId="3" xfId="0" applyNumberFormat="1" applyFont="1" applyFill="1" applyBorder="1" applyAlignment="1">
      <alignment horizontal="center" vertical="center" wrapText="1"/>
    </xf>
    <xf numFmtId="0" fontId="6" fillId="0" borderId="0" xfId="0" applyFont="1" applyAlignment="1">
      <alignment wrapText="1"/>
    </xf>
    <xf numFmtId="0" fontId="6" fillId="2" borderId="0" xfId="0" applyFont="1" applyFill="1" applyAlignment="1">
      <alignment horizontal="center"/>
    </xf>
    <xf numFmtId="49" fontId="5" fillId="4" borderId="20" xfId="0" applyNumberFormat="1" applyFont="1" applyFill="1" applyBorder="1" applyAlignment="1">
      <alignment horizontal="left" vertical="center" wrapText="1"/>
    </xf>
    <xf numFmtId="3" fontId="5" fillId="4" borderId="10" xfId="0" applyNumberFormat="1" applyFont="1" applyFill="1" applyBorder="1" applyAlignment="1">
      <alignment horizontal="center" vertical="center" wrapText="1"/>
    </xf>
    <xf numFmtId="0" fontId="2" fillId="2" borderId="0" xfId="0" applyFont="1" applyFill="1" applyAlignment="1">
      <alignment horizontal="center"/>
    </xf>
    <xf numFmtId="0" fontId="2" fillId="0" borderId="21" xfId="0" applyFont="1" applyBorder="1"/>
    <xf numFmtId="0" fontId="2" fillId="0" borderId="21" xfId="0" applyFont="1" applyBorder="1" applyAlignment="1">
      <alignment wrapText="1"/>
    </xf>
    <xf numFmtId="0" fontId="2" fillId="2" borderId="16" xfId="0" applyFont="1" applyFill="1" applyBorder="1" applyAlignment="1">
      <alignment horizontal="center"/>
    </xf>
    <xf numFmtId="3" fontId="2" fillId="0" borderId="0" xfId="2" applyNumberFormat="1" applyFont="1" applyFill="1" applyBorder="1" applyAlignment="1">
      <alignment horizontal="left" vertical="center" wrapText="1"/>
    </xf>
    <xf numFmtId="16" fontId="2" fillId="2" borderId="0" xfId="0" applyNumberFormat="1" applyFont="1" applyFill="1" applyBorder="1" applyAlignment="1">
      <alignment horizontal="center"/>
    </xf>
    <xf numFmtId="0" fontId="2" fillId="0" borderId="23" xfId="0" applyFont="1" applyBorder="1" applyAlignment="1">
      <alignment horizontal="left" wrapText="1"/>
    </xf>
    <xf numFmtId="0" fontId="2" fillId="0" borderId="0" xfId="0" applyFont="1" applyBorder="1" applyAlignment="1">
      <alignment horizontal="left" wrapText="1"/>
    </xf>
    <xf numFmtId="0" fontId="2" fillId="0" borderId="4" xfId="0" applyFont="1" applyBorder="1" applyAlignment="1">
      <alignment horizontal="left" wrapText="1"/>
    </xf>
    <xf numFmtId="3" fontId="2" fillId="0" borderId="0" xfId="0" applyNumberFormat="1" applyFont="1" applyAlignment="1">
      <alignment horizontal="left" wrapText="1"/>
    </xf>
    <xf numFmtId="0" fontId="8" fillId="3" borderId="0" xfId="0" applyFont="1" applyFill="1" applyAlignment="1">
      <alignment horizontal="left" wrapText="1"/>
    </xf>
    <xf numFmtId="0" fontId="6" fillId="0" borderId="13" xfId="2" applyNumberFormat="1" applyFont="1" applyFill="1" applyBorder="1" applyAlignment="1">
      <alignment horizontal="center" vertical="center" wrapText="1"/>
    </xf>
    <xf numFmtId="0" fontId="6" fillId="0" borderId="14" xfId="2" applyNumberFormat="1" applyFont="1" applyFill="1" applyBorder="1" applyAlignment="1">
      <alignment horizontal="center" vertical="center" wrapText="1"/>
    </xf>
    <xf numFmtId="0" fontId="9" fillId="0" borderId="0" xfId="0" applyFont="1"/>
    <xf numFmtId="0" fontId="3" fillId="3" borderId="0" xfId="0" applyFont="1" applyFill="1" applyAlignment="1">
      <alignment vertical="center"/>
    </xf>
    <xf numFmtId="0" fontId="12" fillId="3" borderId="0" xfId="0" applyFont="1" applyFill="1"/>
    <xf numFmtId="0" fontId="13" fillId="2" borderId="35"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2" fillId="12" borderId="37" xfId="0" applyFont="1" applyFill="1" applyBorder="1" applyAlignment="1">
      <alignment horizontal="center" vertical="top"/>
    </xf>
    <xf numFmtId="0" fontId="13" fillId="12" borderId="37" xfId="0" applyFont="1" applyFill="1" applyBorder="1" applyAlignment="1">
      <alignment horizontal="left" vertical="top" wrapText="1"/>
    </xf>
    <xf numFmtId="0" fontId="2" fillId="12" borderId="38" xfId="0" applyFont="1" applyFill="1" applyBorder="1" applyAlignment="1">
      <alignment horizontal="center"/>
    </xf>
    <xf numFmtId="0" fontId="2" fillId="12" borderId="17" xfId="0" applyFont="1" applyFill="1" applyBorder="1" applyAlignment="1">
      <alignment horizontal="center"/>
    </xf>
    <xf numFmtId="0" fontId="2" fillId="12" borderId="39" xfId="0" applyFont="1" applyFill="1" applyBorder="1"/>
    <xf numFmtId="2" fontId="2" fillId="12" borderId="16" xfId="0" applyNumberFormat="1" applyFont="1" applyFill="1" applyBorder="1" applyAlignment="1">
      <alignment horizontal="center" vertical="center"/>
    </xf>
    <xf numFmtId="165" fontId="2" fillId="12" borderId="17" xfId="0" applyNumberFormat="1" applyFont="1" applyFill="1" applyBorder="1" applyAlignment="1">
      <alignment horizontal="center" vertical="center"/>
    </xf>
    <xf numFmtId="165" fontId="2" fillId="12" borderId="38" xfId="0" applyNumberFormat="1" applyFont="1" applyFill="1" applyBorder="1" applyAlignment="1">
      <alignment horizontal="center" vertical="center" wrapText="1"/>
    </xf>
    <xf numFmtId="165" fontId="2" fillId="12" borderId="16" xfId="0" applyNumberFormat="1" applyFont="1" applyFill="1" applyBorder="1" applyAlignment="1">
      <alignment horizontal="center" vertical="center"/>
    </xf>
    <xf numFmtId="165" fontId="2" fillId="12" borderId="12" xfId="0" applyNumberFormat="1" applyFont="1" applyFill="1" applyBorder="1" applyAlignment="1">
      <alignment horizontal="center" vertical="center"/>
    </xf>
    <xf numFmtId="165" fontId="2" fillId="12" borderId="38" xfId="0" applyNumberFormat="1" applyFont="1" applyFill="1" applyBorder="1" applyAlignment="1">
      <alignment horizontal="center" vertical="center"/>
    </xf>
    <xf numFmtId="0" fontId="3" fillId="12" borderId="11" xfId="0" applyFont="1" applyFill="1" applyBorder="1" applyAlignment="1">
      <alignment horizontal="left" vertical="center" wrapText="1"/>
    </xf>
    <xf numFmtId="0" fontId="12" fillId="3" borderId="40" xfId="0" applyFont="1" applyFill="1" applyBorder="1" applyAlignment="1">
      <alignment horizontal="center" vertical="top"/>
    </xf>
    <xf numFmtId="0" fontId="12" fillId="3" borderId="40" xfId="0" applyFont="1" applyFill="1" applyBorder="1" applyAlignment="1">
      <alignment horizontal="left" vertical="top" wrapText="1"/>
    </xf>
    <xf numFmtId="0" fontId="2" fillId="3" borderId="41" xfId="0" applyFont="1" applyFill="1" applyBorder="1" applyAlignment="1">
      <alignment horizontal="center"/>
    </xf>
    <xf numFmtId="0" fontId="2" fillId="3" borderId="18" xfId="0" applyFont="1" applyFill="1" applyBorder="1" applyAlignment="1">
      <alignment horizontal="center"/>
    </xf>
    <xf numFmtId="0" fontId="2" fillId="3" borderId="8" xfId="0" applyFont="1" applyFill="1" applyBorder="1" applyAlignment="1">
      <alignment vertical="center"/>
    </xf>
    <xf numFmtId="166" fontId="6" fillId="3" borderId="11" xfId="0" applyNumberFormat="1" applyFont="1" applyFill="1" applyBorder="1" applyAlignment="1">
      <alignment horizontal="center" vertical="center"/>
    </xf>
    <xf numFmtId="165" fontId="6" fillId="3" borderId="18" xfId="0" applyNumberFormat="1" applyFont="1" applyFill="1" applyBorder="1" applyAlignment="1">
      <alignment horizontal="center" vertical="center"/>
    </xf>
    <xf numFmtId="165" fontId="2" fillId="3" borderId="41" xfId="0" applyNumberFormat="1" applyFont="1" applyFill="1" applyBorder="1" applyAlignment="1">
      <alignment horizontal="center" vertical="center" wrapText="1"/>
    </xf>
    <xf numFmtId="165" fontId="2" fillId="3" borderId="18" xfId="0" applyNumberFormat="1" applyFont="1" applyFill="1" applyBorder="1" applyAlignment="1">
      <alignment horizontal="center" vertical="center"/>
    </xf>
    <xf numFmtId="165" fontId="2" fillId="3" borderId="11" xfId="0" applyNumberFormat="1" applyFont="1" applyFill="1" applyBorder="1" applyAlignment="1">
      <alignment horizontal="center" vertical="center"/>
    </xf>
    <xf numFmtId="165" fontId="2" fillId="3" borderId="10" xfId="0" applyNumberFormat="1" applyFont="1" applyFill="1" applyBorder="1" applyAlignment="1">
      <alignment horizontal="center" vertical="center"/>
    </xf>
    <xf numFmtId="165" fontId="2" fillId="3" borderId="41" xfId="0" applyNumberFormat="1" applyFont="1" applyFill="1" applyBorder="1" applyAlignment="1">
      <alignment horizontal="center" vertical="center"/>
    </xf>
    <xf numFmtId="0" fontId="3" fillId="3" borderId="11" xfId="0" applyFont="1" applyFill="1" applyBorder="1" applyAlignment="1">
      <alignment horizontal="left" vertical="center" wrapText="1"/>
    </xf>
    <xf numFmtId="0" fontId="2" fillId="3" borderId="40" xfId="0" applyFont="1" applyFill="1" applyBorder="1" applyAlignment="1">
      <alignment horizontal="left" vertical="top" wrapText="1"/>
    </xf>
    <xf numFmtId="0" fontId="2" fillId="3" borderId="41" xfId="0" applyFont="1" applyFill="1" applyBorder="1" applyAlignment="1">
      <alignment horizontal="center" vertical="center"/>
    </xf>
    <xf numFmtId="0" fontId="2" fillId="3" borderId="18" xfId="0" applyFont="1" applyFill="1" applyBorder="1" applyAlignment="1">
      <alignment horizontal="center" vertical="center"/>
    </xf>
    <xf numFmtId="0" fontId="12" fillId="12" borderId="40" xfId="0" applyFont="1" applyFill="1" applyBorder="1" applyAlignment="1">
      <alignment horizontal="center" vertical="top"/>
    </xf>
    <xf numFmtId="0" fontId="13" fillId="12" borderId="40" xfId="0" applyFont="1" applyFill="1" applyBorder="1" applyAlignment="1">
      <alignment horizontal="left" vertical="top" wrapText="1"/>
    </xf>
    <xf numFmtId="0" fontId="2" fillId="12" borderId="41" xfId="0" applyFont="1" applyFill="1" applyBorder="1" applyAlignment="1">
      <alignment horizontal="center"/>
    </xf>
    <xf numFmtId="0" fontId="2" fillId="12" borderId="18" xfId="0" applyFont="1" applyFill="1" applyBorder="1" applyAlignment="1">
      <alignment horizontal="center"/>
    </xf>
    <xf numFmtId="0" fontId="14" fillId="12" borderId="8" xfId="0" applyFont="1" applyFill="1" applyBorder="1" applyAlignment="1">
      <alignment vertical="center"/>
    </xf>
    <xf numFmtId="166" fontId="6" fillId="12" borderId="11" xfId="0" applyNumberFormat="1" applyFont="1" applyFill="1" applyBorder="1" applyAlignment="1">
      <alignment horizontal="center" vertical="center"/>
    </xf>
    <xf numFmtId="165" fontId="6" fillId="12" borderId="18" xfId="0" applyNumberFormat="1" applyFont="1" applyFill="1" applyBorder="1" applyAlignment="1">
      <alignment horizontal="center" vertical="center"/>
    </xf>
    <xf numFmtId="165" fontId="2" fillId="12" borderId="41" xfId="0" applyNumberFormat="1" applyFont="1" applyFill="1" applyBorder="1" applyAlignment="1">
      <alignment horizontal="center" vertical="center" wrapText="1"/>
    </xf>
    <xf numFmtId="165" fontId="2" fillId="12" borderId="18" xfId="0" applyNumberFormat="1" applyFont="1" applyFill="1" applyBorder="1" applyAlignment="1">
      <alignment horizontal="center" vertical="center"/>
    </xf>
    <xf numFmtId="165" fontId="2" fillId="12" borderId="11" xfId="0" applyNumberFormat="1" applyFont="1" applyFill="1" applyBorder="1" applyAlignment="1">
      <alignment horizontal="center" vertical="center"/>
    </xf>
    <xf numFmtId="165" fontId="2" fillId="12" borderId="10" xfId="0" applyNumberFormat="1" applyFont="1" applyFill="1" applyBorder="1" applyAlignment="1">
      <alignment horizontal="center" vertical="center"/>
    </xf>
    <xf numFmtId="0" fontId="13" fillId="3" borderId="40" xfId="0" applyFont="1" applyFill="1" applyBorder="1" applyAlignment="1">
      <alignment horizontal="left" vertical="top" wrapText="1"/>
    </xf>
    <xf numFmtId="0" fontId="14" fillId="3" borderId="8" xfId="0" applyFont="1" applyFill="1" applyBorder="1" applyAlignment="1">
      <alignment vertical="center"/>
    </xf>
    <xf numFmtId="0" fontId="14" fillId="12" borderId="8" xfId="0" applyFont="1" applyFill="1" applyBorder="1" applyAlignment="1">
      <alignment vertical="center" wrapText="1"/>
    </xf>
    <xf numFmtId="165" fontId="2" fillId="12" borderId="41" xfId="0" applyNumberFormat="1" applyFont="1" applyFill="1" applyBorder="1" applyAlignment="1">
      <alignment horizontal="center" vertical="center"/>
    </xf>
    <xf numFmtId="0" fontId="2" fillId="3" borderId="8" xfId="0" applyFont="1" applyFill="1" applyBorder="1" applyAlignment="1">
      <alignment vertical="center" wrapText="1"/>
    </xf>
    <xf numFmtId="0" fontId="2" fillId="12" borderId="8" xfId="0" applyFont="1" applyFill="1" applyBorder="1" applyAlignment="1">
      <alignment vertical="center"/>
    </xf>
    <xf numFmtId="0" fontId="2" fillId="12" borderId="41" xfId="0" applyFont="1" applyFill="1" applyBorder="1" applyAlignment="1">
      <alignment horizontal="center" wrapText="1"/>
    </xf>
    <xf numFmtId="0" fontId="2" fillId="12" borderId="8" xfId="0" applyFont="1" applyFill="1" applyBorder="1" applyAlignment="1">
      <alignment horizontal="center" vertical="center" wrapText="1"/>
    </xf>
    <xf numFmtId="0" fontId="2" fillId="3" borderId="41" xfId="0" applyFont="1" applyFill="1" applyBorder="1" applyAlignment="1">
      <alignment horizontal="center" wrapText="1"/>
    </xf>
    <xf numFmtId="0" fontId="2" fillId="3" borderId="8" xfId="0" applyFont="1" applyFill="1" applyBorder="1" applyAlignment="1">
      <alignment horizontal="left" vertical="center" wrapText="1"/>
    </xf>
    <xf numFmtId="165" fontId="12" fillId="3" borderId="40" xfId="0" applyNumberFormat="1" applyFont="1" applyFill="1" applyBorder="1" applyAlignment="1">
      <alignment vertical="top"/>
    </xf>
    <xf numFmtId="165" fontId="12" fillId="3" borderId="40" xfId="0" applyNumberFormat="1" applyFont="1" applyFill="1" applyBorder="1" applyAlignment="1">
      <alignment horizontal="left" vertical="top" wrapText="1"/>
    </xf>
    <xf numFmtId="165" fontId="2" fillId="3" borderId="18" xfId="0" applyNumberFormat="1" applyFont="1" applyFill="1" applyBorder="1" applyAlignment="1">
      <alignment horizontal="center" vertical="center" wrapText="1"/>
    </xf>
    <xf numFmtId="165" fontId="2" fillId="3" borderId="8" xfId="0" applyNumberFormat="1" applyFont="1" applyFill="1" applyBorder="1" applyAlignment="1">
      <alignment vertical="center"/>
    </xf>
    <xf numFmtId="165" fontId="6" fillId="3" borderId="11" xfId="0" applyNumberFormat="1" applyFont="1" applyFill="1" applyBorder="1" applyAlignment="1">
      <alignment horizontal="center" vertical="center"/>
    </xf>
    <xf numFmtId="165" fontId="12" fillId="3" borderId="40" xfId="0" applyNumberFormat="1" applyFont="1" applyFill="1" applyBorder="1" applyAlignment="1">
      <alignment horizontal="left" vertical="top"/>
    </xf>
    <xf numFmtId="165" fontId="2" fillId="3" borderId="41" xfId="0" applyNumberFormat="1" applyFont="1" applyFill="1" applyBorder="1"/>
    <xf numFmtId="0" fontId="2" fillId="3" borderId="8" xfId="0" applyFont="1" applyFill="1" applyBorder="1" applyAlignment="1">
      <alignment horizontal="center" vertical="center"/>
    </xf>
    <xf numFmtId="0" fontId="12" fillId="3" borderId="40" xfId="0" applyFont="1" applyFill="1" applyBorder="1" applyAlignment="1">
      <alignment vertical="top"/>
    </xf>
    <xf numFmtId="165" fontId="6" fillId="3" borderId="18" xfId="0" applyNumberFormat="1" applyFont="1" applyFill="1" applyBorder="1" applyAlignment="1">
      <alignment horizontal="center" vertical="center" wrapText="1"/>
    </xf>
    <xf numFmtId="0" fontId="12" fillId="12" borderId="40" xfId="0" applyFont="1" applyFill="1" applyBorder="1" applyAlignment="1">
      <alignment vertical="top"/>
    </xf>
    <xf numFmtId="0" fontId="12" fillId="3" borderId="40" xfId="0" applyFont="1" applyFill="1" applyBorder="1" applyAlignment="1">
      <alignment horizontal="left" vertical="top"/>
    </xf>
    <xf numFmtId="14" fontId="2" fillId="3" borderId="18" xfId="0" applyNumberFormat="1" applyFont="1" applyFill="1" applyBorder="1" applyAlignment="1">
      <alignment horizontal="center"/>
    </xf>
    <xf numFmtId="0" fontId="13" fillId="12" borderId="40" xfId="0" applyFont="1" applyFill="1" applyBorder="1" applyAlignment="1">
      <alignment horizontal="left" vertical="top"/>
    </xf>
    <xf numFmtId="14" fontId="15" fillId="3" borderId="18" xfId="0" applyNumberFormat="1" applyFont="1" applyFill="1" applyBorder="1" applyAlignment="1">
      <alignment horizontal="center"/>
    </xf>
    <xf numFmtId="0" fontId="2" fillId="3" borderId="18" xfId="0" applyFont="1" applyFill="1" applyBorder="1" applyAlignment="1">
      <alignment horizontal="center" wrapText="1"/>
    </xf>
    <xf numFmtId="0" fontId="16" fillId="12" borderId="11" xfId="0" applyFont="1" applyFill="1" applyBorder="1" applyAlignment="1">
      <alignment horizontal="left" vertical="center" wrapText="1"/>
    </xf>
    <xf numFmtId="0" fontId="12" fillId="3" borderId="40" xfId="0" applyFont="1" applyFill="1" applyBorder="1" applyAlignment="1">
      <alignment vertical="top" wrapText="1"/>
    </xf>
    <xf numFmtId="16" fontId="12" fillId="3" borderId="40" xfId="0" applyNumberFormat="1" applyFont="1" applyFill="1" applyBorder="1" applyAlignment="1">
      <alignment vertical="top" wrapText="1"/>
    </xf>
    <xf numFmtId="0" fontId="13" fillId="3" borderId="40" xfId="0" applyFont="1" applyFill="1" applyBorder="1" applyAlignment="1">
      <alignment horizontal="left" vertical="top"/>
    </xf>
    <xf numFmtId="165" fontId="2" fillId="3" borderId="10" xfId="0" applyNumberFormat="1" applyFont="1" applyFill="1" applyBorder="1" applyAlignment="1">
      <alignment horizontal="center" vertical="center" wrapText="1"/>
    </xf>
    <xf numFmtId="0" fontId="17" fillId="3" borderId="8" xfId="0" applyFont="1" applyFill="1" applyBorder="1" applyAlignment="1">
      <alignment horizontal="left" vertical="center"/>
    </xf>
    <xf numFmtId="166" fontId="18" fillId="3" borderId="11" xfId="0" applyNumberFormat="1" applyFont="1" applyFill="1" applyBorder="1" applyAlignment="1">
      <alignment horizontal="center" vertical="center"/>
    </xf>
    <xf numFmtId="165" fontId="18" fillId="3" borderId="18" xfId="0" applyNumberFormat="1" applyFont="1" applyFill="1" applyBorder="1" applyAlignment="1">
      <alignment horizontal="center" vertical="center"/>
    </xf>
    <xf numFmtId="165" fontId="8" fillId="3" borderId="41" xfId="0" applyNumberFormat="1" applyFont="1" applyFill="1" applyBorder="1" applyAlignment="1">
      <alignment horizontal="center" vertical="center"/>
    </xf>
    <xf numFmtId="165" fontId="8" fillId="3" borderId="18" xfId="0" applyNumberFormat="1" applyFont="1" applyFill="1" applyBorder="1" applyAlignment="1">
      <alignment horizontal="center" vertical="center"/>
    </xf>
    <xf numFmtId="165" fontId="8" fillId="3" borderId="11" xfId="0" applyNumberFormat="1" applyFont="1" applyFill="1" applyBorder="1" applyAlignment="1">
      <alignment horizontal="center" vertical="center"/>
    </xf>
    <xf numFmtId="165" fontId="8" fillId="3" borderId="10" xfId="0" applyNumberFormat="1" applyFont="1" applyFill="1" applyBorder="1" applyAlignment="1">
      <alignment horizontal="center" vertical="center"/>
    </xf>
    <xf numFmtId="0" fontId="1" fillId="12" borderId="40" xfId="0" applyFont="1" applyFill="1" applyBorder="1" applyAlignment="1">
      <alignment horizontal="left" vertical="top"/>
    </xf>
    <xf numFmtId="0" fontId="6" fillId="12" borderId="11" xfId="0" applyFont="1" applyFill="1" applyBorder="1" applyAlignment="1">
      <alignment horizontal="center" vertical="center"/>
    </xf>
    <xf numFmtId="0" fontId="13" fillId="3" borderId="34" xfId="0" applyFont="1" applyFill="1" applyBorder="1"/>
    <xf numFmtId="0" fontId="5" fillId="2" borderId="34" xfId="0" applyFont="1" applyFill="1" applyBorder="1" applyAlignment="1">
      <alignment horizontal="right" vertical="center"/>
    </xf>
    <xf numFmtId="0" fontId="5" fillId="2" borderId="35"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36" xfId="0" applyFont="1" applyFill="1" applyBorder="1" applyAlignment="1">
      <alignment horizontal="center" vertical="center"/>
    </xf>
    <xf numFmtId="167" fontId="5" fillId="2" borderId="9" xfId="0" applyNumberFormat="1" applyFont="1" applyFill="1" applyBorder="1" applyAlignment="1">
      <alignment horizontal="center" vertical="center"/>
    </xf>
    <xf numFmtId="167" fontId="5" fillId="2" borderId="14" xfId="0" applyNumberFormat="1" applyFont="1" applyFill="1" applyBorder="1" applyAlignment="1">
      <alignment horizontal="center" vertical="center"/>
    </xf>
    <xf numFmtId="167" fontId="5" fillId="2" borderId="35" xfId="0" applyNumberFormat="1" applyFont="1" applyFill="1" applyBorder="1" applyAlignment="1">
      <alignment horizontal="center" vertical="center" wrapText="1"/>
    </xf>
    <xf numFmtId="167" fontId="5" fillId="2" borderId="13" xfId="0" applyNumberFormat="1" applyFont="1" applyFill="1" applyBorder="1" applyAlignment="1">
      <alignment horizontal="center" vertical="center"/>
    </xf>
    <xf numFmtId="167" fontId="5" fillId="2" borderId="35" xfId="0" applyNumberFormat="1" applyFont="1" applyFill="1" applyBorder="1" applyAlignment="1">
      <alignment horizontal="center" vertical="center"/>
    </xf>
    <xf numFmtId="0" fontId="12" fillId="3" borderId="0" xfId="0" applyFont="1" applyFill="1" applyAlignment="1">
      <alignment vertical="center"/>
    </xf>
    <xf numFmtId="2" fontId="12" fillId="3" borderId="0" xfId="0" applyNumberFormat="1" applyFont="1" applyFill="1" applyAlignment="1">
      <alignment horizontal="right"/>
    </xf>
    <xf numFmtId="167" fontId="12" fillId="3" borderId="0" xfId="0" applyNumberFormat="1" applyFont="1" applyFill="1"/>
    <xf numFmtId="0" fontId="12" fillId="3" borderId="0" xfId="0" applyFont="1" applyFill="1" applyAlignment="1">
      <alignment wrapText="1"/>
    </xf>
    <xf numFmtId="0" fontId="19" fillId="3" borderId="0" xfId="0" applyFont="1" applyFill="1"/>
    <xf numFmtId="166" fontId="20" fillId="3" borderId="0" xfId="0" applyNumberFormat="1" applyFont="1" applyFill="1" applyAlignment="1">
      <alignment vertical="center"/>
    </xf>
    <xf numFmtId="0" fontId="8" fillId="3" borderId="0" xfId="0" applyFont="1" applyFill="1"/>
    <xf numFmtId="2" fontId="20" fillId="3" borderId="0" xfId="0" applyNumberFormat="1" applyFont="1" applyFill="1" applyAlignment="1">
      <alignment horizontal="center"/>
    </xf>
    <xf numFmtId="166" fontId="11" fillId="3" borderId="0" xfId="0" applyNumberFormat="1" applyFont="1" applyFill="1"/>
    <xf numFmtId="166" fontId="12" fillId="3" borderId="0" xfId="0" applyNumberFormat="1" applyFont="1" applyFill="1"/>
    <xf numFmtId="0" fontId="13" fillId="3" borderId="0" xfId="0" applyFont="1" applyFill="1"/>
    <xf numFmtId="168" fontId="12" fillId="3" borderId="0" xfId="0" applyNumberFormat="1" applyFont="1" applyFill="1"/>
    <xf numFmtId="168" fontId="23" fillId="3" borderId="0" xfId="0" applyNumberFormat="1" applyFont="1" applyFill="1"/>
    <xf numFmtId="0" fontId="26" fillId="11" borderId="0" xfId="0" applyFont="1" applyFill="1" applyAlignment="1">
      <alignment horizontal="left" vertical="top" wrapText="1"/>
    </xf>
    <xf numFmtId="49" fontId="10" fillId="0" borderId="4" xfId="0" applyNumberFormat="1" applyFont="1" applyFill="1" applyBorder="1" applyAlignment="1">
      <alignment horizontal="center" vertical="center"/>
    </xf>
    <xf numFmtId="3" fontId="6" fillId="0" borderId="0" xfId="0" applyNumberFormat="1" applyFont="1" applyAlignment="1">
      <alignment horizontal="right" wrapText="1"/>
    </xf>
    <xf numFmtId="3" fontId="5" fillId="0" borderId="1" xfId="2" applyNumberFormat="1" applyFont="1" applyFill="1" applyBorder="1" applyAlignment="1">
      <alignment horizontal="center" vertical="center"/>
    </xf>
    <xf numFmtId="3" fontId="5" fillId="0" borderId="2" xfId="2" applyNumberFormat="1"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 fillId="3" borderId="1" xfId="0" applyFont="1" applyFill="1" applyBorder="1" applyAlignment="1">
      <alignment horizontal="center" wrapText="1"/>
    </xf>
    <xf numFmtId="0" fontId="2" fillId="3" borderId="13" xfId="0" applyFont="1" applyFill="1" applyBorder="1" applyAlignment="1">
      <alignment horizontal="center" wrapText="1"/>
    </xf>
    <xf numFmtId="3" fontId="5" fillId="0" borderId="1" xfId="0" applyNumberFormat="1" applyFont="1" applyFill="1" applyBorder="1" applyAlignment="1">
      <alignment horizontal="center" vertical="center" wrapText="1"/>
    </xf>
    <xf numFmtId="3" fontId="5" fillId="0" borderId="13" xfId="0" applyNumberFormat="1" applyFont="1" applyFill="1" applyBorder="1" applyAlignment="1">
      <alignment horizontal="center" vertical="center" wrapText="1"/>
    </xf>
    <xf numFmtId="0" fontId="13" fillId="2" borderId="15"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3" xfId="0" applyFont="1" applyFill="1" applyBorder="1" applyAlignment="1">
      <alignment horizontal="center" vertical="center" wrapText="1"/>
    </xf>
    <xf numFmtId="0" fontId="4" fillId="2" borderId="11" xfId="0" applyFont="1" applyFill="1" applyBorder="1" applyAlignment="1">
      <alignment horizontal="center" vertical="center" wrapText="1"/>
    </xf>
    <xf numFmtId="168" fontId="13" fillId="3" borderId="0" xfId="0" applyNumberFormat="1" applyFont="1" applyFill="1" applyAlignment="1">
      <alignment horizontal="center"/>
    </xf>
    <xf numFmtId="0" fontId="24" fillId="3" borderId="0" xfId="0" applyFont="1" applyFill="1" applyAlignment="1">
      <alignment horizontal="center" vertical="top" wrapText="1"/>
    </xf>
    <xf numFmtId="0" fontId="10" fillId="3" borderId="0" xfId="0" applyFont="1" applyFill="1" applyAlignment="1">
      <alignment horizontal="center" vertical="top" wrapText="1"/>
    </xf>
    <xf numFmtId="0" fontId="11" fillId="3" borderId="0" xfId="0" applyFont="1" applyFill="1" applyAlignment="1">
      <alignment horizontal="center"/>
    </xf>
    <xf numFmtId="0" fontId="13" fillId="2" borderId="32" xfId="0" applyFont="1" applyFill="1" applyBorder="1" applyAlignment="1">
      <alignment horizontal="center" vertical="center" wrapText="1"/>
    </xf>
    <xf numFmtId="0" fontId="13" fillId="2" borderId="34" xfId="0" applyFont="1" applyFill="1" applyBorder="1" applyAlignment="1">
      <alignment horizontal="center" vertical="center" wrapText="1"/>
    </xf>
    <xf numFmtId="0" fontId="13" fillId="2" borderId="32" xfId="0" applyFont="1" applyFill="1" applyBorder="1" applyAlignment="1">
      <alignment horizontal="center" vertical="center"/>
    </xf>
    <xf numFmtId="0" fontId="13" fillId="2" borderId="34" xfId="0" applyFont="1" applyFill="1" applyBorder="1" applyAlignment="1">
      <alignment horizontal="center" vertical="center"/>
    </xf>
    <xf numFmtId="0" fontId="13" fillId="2" borderId="35"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36"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4">
    <cellStyle name="Comma" xfId="2" builtinId="3"/>
    <cellStyle name="Comma 2" xfId="1" xr:uid="{CC653EA6-DA6D-4B4B-8432-1FDC56C1F6D1}"/>
    <cellStyle name="Normal" xfId="0" builtinId="0"/>
    <cellStyle name="Normal 7" xfId="3" xr:uid="{44BA1B4F-106E-48E8-A56A-5EED1F04FE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35BDD-8342-436C-84FB-1B333092FCA0}">
  <dimension ref="A1:Q1299"/>
  <sheetViews>
    <sheetView tabSelected="1" zoomScale="80" zoomScaleNormal="80" workbookViewId="0">
      <pane ySplit="6" topLeftCell="A1291" activePane="bottomLeft" state="frozen"/>
      <selection pane="bottomLeft" activeCell="A4" sqref="A4:P4"/>
    </sheetView>
  </sheetViews>
  <sheetFormatPr defaultColWidth="9.1796875" defaultRowHeight="14" outlineLevelRow="2" x14ac:dyDescent="0.3"/>
  <cols>
    <col min="1" max="1" width="9" style="4" customWidth="1"/>
    <col min="2" max="2" width="11.453125" style="5" customWidth="1"/>
    <col min="3" max="3" width="18.453125" style="1" customWidth="1"/>
    <col min="4" max="4" width="12.453125" style="6" customWidth="1"/>
    <col min="5" max="5" width="48.1796875" style="5" customWidth="1"/>
    <col min="6" max="6" width="14.26953125" style="7" customWidth="1"/>
    <col min="7" max="7" width="12.7265625" style="8" customWidth="1"/>
    <col min="8" max="9" width="9.1796875" style="8"/>
    <col min="10" max="10" width="0.453125" style="8" customWidth="1"/>
    <col min="11" max="11" width="14.54296875" style="8" customWidth="1"/>
    <col min="12" max="12" width="13.81640625" style="8" customWidth="1"/>
    <col min="13" max="13" width="14.26953125" style="8" customWidth="1"/>
    <col min="14" max="14" width="13.81640625" style="8" customWidth="1"/>
    <col min="15" max="15" width="13" style="8" customWidth="1"/>
    <col min="16" max="16" width="12" style="8" customWidth="1"/>
    <col min="17" max="17" width="30.26953125" style="3" customWidth="1"/>
    <col min="18" max="16384" width="9.1796875" style="5"/>
  </cols>
  <sheetData>
    <row r="1" spans="1:17" ht="13.9" customHeight="1" x14ac:dyDescent="0.3">
      <c r="A1" s="233" t="s">
        <v>251</v>
      </c>
      <c r="B1" s="233"/>
      <c r="C1" s="233"/>
      <c r="D1" s="233"/>
      <c r="E1" s="233"/>
      <c r="F1" s="233"/>
      <c r="G1" s="233"/>
      <c r="H1" s="233"/>
      <c r="I1" s="233"/>
      <c r="J1" s="233"/>
      <c r="K1" s="233"/>
      <c r="L1" s="233"/>
      <c r="M1" s="233"/>
      <c r="N1" s="233"/>
      <c r="O1" s="233"/>
      <c r="P1" s="233"/>
    </row>
    <row r="2" spans="1:17" ht="16.149999999999999" customHeight="1" x14ac:dyDescent="0.3">
      <c r="A2" s="233"/>
      <c r="B2" s="233"/>
      <c r="C2" s="233"/>
      <c r="D2" s="233"/>
      <c r="E2" s="233"/>
      <c r="F2" s="233"/>
      <c r="G2" s="233"/>
      <c r="H2" s="233"/>
      <c r="I2" s="233"/>
      <c r="J2" s="233"/>
      <c r="K2" s="233"/>
      <c r="L2" s="233"/>
      <c r="M2" s="233"/>
      <c r="N2" s="233"/>
      <c r="O2" s="233"/>
      <c r="P2" s="233"/>
    </row>
    <row r="3" spans="1:17" ht="18" customHeight="1" x14ac:dyDescent="0.35">
      <c r="A3" s="233" t="s">
        <v>252</v>
      </c>
      <c r="B3" s="233"/>
      <c r="C3" s="233"/>
      <c r="D3" s="233"/>
      <c r="E3" s="233"/>
      <c r="F3" s="233"/>
      <c r="G3" s="233"/>
      <c r="H3" s="233"/>
      <c r="I3" s="233"/>
      <c r="J3" s="233"/>
      <c r="K3" s="233"/>
      <c r="L3" s="233"/>
      <c r="M3" s="233"/>
      <c r="N3" s="233"/>
      <c r="O3" s="233"/>
      <c r="P3" s="233"/>
    </row>
    <row r="4" spans="1:17" s="9" customFormat="1" ht="32.5" customHeight="1" thickBot="1" x14ac:dyDescent="0.4">
      <c r="A4" s="232" t="s">
        <v>253</v>
      </c>
      <c r="B4" s="232"/>
      <c r="C4" s="232"/>
      <c r="D4" s="232"/>
      <c r="E4" s="232"/>
      <c r="F4" s="232"/>
      <c r="G4" s="232"/>
      <c r="H4" s="232"/>
      <c r="I4" s="232"/>
      <c r="J4" s="232"/>
      <c r="K4" s="232"/>
      <c r="L4" s="232"/>
      <c r="M4" s="232"/>
      <c r="N4" s="232"/>
      <c r="O4" s="232"/>
      <c r="P4" s="232"/>
      <c r="Q4" s="111"/>
    </row>
    <row r="5" spans="1:17" s="1" customFormat="1" ht="15" x14ac:dyDescent="0.3">
      <c r="A5" s="236" t="s">
        <v>250</v>
      </c>
      <c r="B5" s="238" t="s">
        <v>121</v>
      </c>
      <c r="C5" s="240"/>
      <c r="D5" s="242" t="s">
        <v>128</v>
      </c>
      <c r="E5" s="244"/>
      <c r="F5" s="246" t="s">
        <v>118</v>
      </c>
      <c r="G5" s="234" t="s">
        <v>497</v>
      </c>
      <c r="H5" s="234"/>
      <c r="I5" s="234"/>
      <c r="J5" s="234" t="s">
        <v>498</v>
      </c>
      <c r="K5" s="234"/>
      <c r="L5" s="234"/>
      <c r="M5" s="234"/>
      <c r="N5" s="234"/>
      <c r="O5" s="234"/>
      <c r="P5" s="235"/>
      <c r="Q5" s="2"/>
    </row>
    <row r="6" spans="1:17" s="1" customFormat="1" ht="31.15" customHeight="1" thickBot="1" x14ac:dyDescent="0.35">
      <c r="A6" s="237"/>
      <c r="B6" s="239"/>
      <c r="C6" s="241"/>
      <c r="D6" s="243"/>
      <c r="E6" s="245"/>
      <c r="F6" s="247"/>
      <c r="G6" s="118">
        <v>2021</v>
      </c>
      <c r="H6" s="118">
        <v>2022</v>
      </c>
      <c r="I6" s="118">
        <v>2023</v>
      </c>
      <c r="J6" s="118">
        <v>2021</v>
      </c>
      <c r="K6" s="118">
        <v>2022</v>
      </c>
      <c r="L6" s="118">
        <v>2023</v>
      </c>
      <c r="M6" s="118">
        <v>2024</v>
      </c>
      <c r="N6" s="118">
        <v>2025</v>
      </c>
      <c r="O6" s="118">
        <v>2026</v>
      </c>
      <c r="P6" s="119">
        <v>2027</v>
      </c>
      <c r="Q6" s="3"/>
    </row>
    <row r="7" spans="1:17" s="18" customFormat="1" ht="15.5" x14ac:dyDescent="0.35">
      <c r="A7" s="10">
        <v>1</v>
      </c>
      <c r="B7" s="11" t="s">
        <v>0</v>
      </c>
      <c r="C7" s="12"/>
      <c r="D7" s="13"/>
      <c r="E7" s="14"/>
      <c r="F7" s="15"/>
      <c r="G7" s="16"/>
      <c r="H7" s="16"/>
      <c r="I7" s="16"/>
      <c r="J7" s="16"/>
      <c r="K7" s="16"/>
      <c r="L7" s="16"/>
      <c r="M7" s="16"/>
      <c r="N7" s="16"/>
      <c r="O7" s="16"/>
      <c r="P7" s="17"/>
      <c r="Q7" s="3"/>
    </row>
    <row r="8" spans="1:17" ht="15.5" x14ac:dyDescent="0.35">
      <c r="A8" s="19"/>
      <c r="B8" s="20"/>
      <c r="C8" s="21"/>
      <c r="D8" s="22"/>
      <c r="E8" s="23" t="s">
        <v>119</v>
      </c>
      <c r="F8" s="24">
        <f>SUM(F13+F14)</f>
        <v>9492438</v>
      </c>
      <c r="G8" s="24">
        <f t="shared" ref="G8" si="0">SUM(G13+G14)</f>
        <v>1356062.5714285714</v>
      </c>
      <c r="H8" s="24">
        <f t="shared" ref="H8:P8" si="1">SUM(H13+H14)</f>
        <v>0</v>
      </c>
      <c r="I8" s="24">
        <f t="shared" si="1"/>
        <v>0</v>
      </c>
      <c r="J8" s="24"/>
      <c r="K8" s="24">
        <f t="shared" si="1"/>
        <v>1356062.5714285714</v>
      </c>
      <c r="L8" s="24">
        <f t="shared" si="1"/>
        <v>1356062.5714285714</v>
      </c>
      <c r="M8" s="24">
        <f t="shared" si="1"/>
        <v>1356062.5714285714</v>
      </c>
      <c r="N8" s="24">
        <f t="shared" si="1"/>
        <v>1356062.5714285714</v>
      </c>
      <c r="O8" s="24">
        <f t="shared" si="1"/>
        <v>1356062.5714285714</v>
      </c>
      <c r="P8" s="25">
        <f t="shared" si="1"/>
        <v>1356062.5714285714</v>
      </c>
    </row>
    <row r="9" spans="1:17" ht="15.5" x14ac:dyDescent="0.35">
      <c r="A9" s="19"/>
      <c r="B9" s="20"/>
      <c r="C9" s="21"/>
      <c r="D9" s="22"/>
      <c r="E9" s="26" t="s">
        <v>110</v>
      </c>
      <c r="F9" s="27"/>
      <c r="G9" s="28"/>
      <c r="H9" s="28"/>
      <c r="I9" s="28"/>
      <c r="J9" s="28"/>
      <c r="K9" s="28"/>
      <c r="L9" s="28"/>
      <c r="M9" s="28"/>
      <c r="N9" s="28"/>
      <c r="O9" s="28"/>
      <c r="P9" s="29"/>
    </row>
    <row r="10" spans="1:17" ht="15.5" x14ac:dyDescent="0.35">
      <c r="A10" s="19"/>
      <c r="B10" s="20"/>
      <c r="C10" s="21"/>
      <c r="D10" s="22"/>
      <c r="E10" s="30" t="s">
        <v>111</v>
      </c>
      <c r="F10" s="31"/>
      <c r="G10" s="32"/>
      <c r="H10" s="32"/>
      <c r="I10" s="32"/>
      <c r="J10" s="32"/>
      <c r="K10" s="32"/>
      <c r="L10" s="32"/>
      <c r="M10" s="32"/>
      <c r="N10" s="32"/>
      <c r="O10" s="32"/>
      <c r="P10" s="33"/>
    </row>
    <row r="11" spans="1:17" ht="15.5" x14ac:dyDescent="0.35">
      <c r="A11" s="19"/>
      <c r="B11" s="20"/>
      <c r="C11" s="21"/>
      <c r="D11" s="22"/>
      <c r="E11" s="30" t="s">
        <v>112</v>
      </c>
      <c r="F11" s="31"/>
      <c r="G11" s="32"/>
      <c r="H11" s="32"/>
      <c r="I11" s="32"/>
      <c r="J11" s="32"/>
      <c r="K11" s="32"/>
      <c r="L11" s="32"/>
      <c r="M11" s="32"/>
      <c r="N11" s="32"/>
      <c r="O11" s="32"/>
      <c r="P11" s="33"/>
    </row>
    <row r="12" spans="1:17" ht="15.5" x14ac:dyDescent="0.35">
      <c r="A12" s="19"/>
      <c r="B12" s="20"/>
      <c r="C12" s="21"/>
      <c r="D12" s="22"/>
      <c r="E12" s="30" t="s">
        <v>120</v>
      </c>
      <c r="F12" s="31"/>
      <c r="G12" s="32"/>
      <c r="H12" s="32"/>
      <c r="I12" s="32"/>
      <c r="J12" s="32"/>
      <c r="K12" s="32"/>
      <c r="L12" s="32"/>
      <c r="M12" s="32"/>
      <c r="N12" s="32"/>
      <c r="O12" s="32"/>
      <c r="P12" s="33"/>
    </row>
    <row r="13" spans="1:17" ht="15.5" x14ac:dyDescent="0.35">
      <c r="A13" s="19"/>
      <c r="B13" s="20"/>
      <c r="C13" s="21"/>
      <c r="D13" s="22"/>
      <c r="E13" s="34" t="s">
        <v>113</v>
      </c>
      <c r="F13" s="35">
        <f>F16</f>
        <v>0</v>
      </c>
      <c r="G13" s="32">
        <f>G16</f>
        <v>0</v>
      </c>
      <c r="H13" s="32"/>
      <c r="I13" s="32"/>
      <c r="J13" s="32"/>
      <c r="K13" s="32">
        <f t="shared" ref="K13:P13" si="2">K16</f>
        <v>0</v>
      </c>
      <c r="L13" s="32">
        <f t="shared" si="2"/>
        <v>0</v>
      </c>
      <c r="M13" s="32">
        <f t="shared" si="2"/>
        <v>0</v>
      </c>
      <c r="N13" s="32">
        <f t="shared" si="2"/>
        <v>0</v>
      </c>
      <c r="O13" s="32">
        <f t="shared" si="2"/>
        <v>0</v>
      </c>
      <c r="P13" s="33">
        <f t="shared" si="2"/>
        <v>0</v>
      </c>
    </row>
    <row r="14" spans="1:17" ht="36" customHeight="1" x14ac:dyDescent="0.35">
      <c r="A14" s="19"/>
      <c r="B14" s="20"/>
      <c r="C14" s="21"/>
      <c r="D14" s="22"/>
      <c r="E14" s="34" t="s">
        <v>247</v>
      </c>
      <c r="F14" s="35">
        <f>F17</f>
        <v>9492438</v>
      </c>
      <c r="G14" s="32">
        <f>G17</f>
        <v>1356062.5714285714</v>
      </c>
      <c r="H14" s="32"/>
      <c r="I14" s="32"/>
      <c r="J14" s="32"/>
      <c r="K14" s="32">
        <f t="shared" ref="K14:P14" si="3">K17</f>
        <v>1356062.5714285714</v>
      </c>
      <c r="L14" s="32">
        <f t="shared" si="3"/>
        <v>1356062.5714285714</v>
      </c>
      <c r="M14" s="32">
        <f t="shared" si="3"/>
        <v>1356062.5714285714</v>
      </c>
      <c r="N14" s="32">
        <f t="shared" si="3"/>
        <v>1356062.5714285714</v>
      </c>
      <c r="O14" s="32">
        <f t="shared" si="3"/>
        <v>1356062.5714285714</v>
      </c>
      <c r="P14" s="33">
        <f t="shared" si="3"/>
        <v>1356062.5714285714</v>
      </c>
    </row>
    <row r="15" spans="1:17" ht="15.5" x14ac:dyDescent="0.35">
      <c r="A15" s="19"/>
      <c r="B15" s="20"/>
      <c r="C15" s="36" t="s">
        <v>1</v>
      </c>
      <c r="D15" s="37"/>
      <c r="E15" s="38" t="s">
        <v>126</v>
      </c>
      <c r="F15" s="39">
        <f t="shared" ref="F15:G15" si="4">F16+F17</f>
        <v>9492438</v>
      </c>
      <c r="G15" s="40">
        <f t="shared" si="4"/>
        <v>1356062.5714285714</v>
      </c>
      <c r="H15" s="40"/>
      <c r="I15" s="40"/>
      <c r="J15" s="40"/>
      <c r="K15" s="40">
        <f t="shared" ref="K15" si="5">K16+K17</f>
        <v>1356062.5714285714</v>
      </c>
      <c r="L15" s="40">
        <f t="shared" ref="L15" si="6">L16+L17</f>
        <v>1356062.5714285714</v>
      </c>
      <c r="M15" s="40">
        <f t="shared" ref="M15" si="7">M16+M17</f>
        <v>1356062.5714285714</v>
      </c>
      <c r="N15" s="40">
        <f t="shared" ref="N15" si="8">N16+N17</f>
        <v>1356062.5714285714</v>
      </c>
      <c r="O15" s="40">
        <f t="shared" ref="O15" si="9">O16+O17</f>
        <v>1356062.5714285714</v>
      </c>
      <c r="P15" s="41">
        <f t="shared" ref="P15" si="10">P16+P17</f>
        <v>1356062.5714285714</v>
      </c>
    </row>
    <row r="16" spans="1:17" ht="21" customHeight="1" x14ac:dyDescent="0.35">
      <c r="A16" s="19"/>
      <c r="B16" s="20"/>
      <c r="C16" s="21"/>
      <c r="D16" s="22"/>
      <c r="E16" s="34" t="s">
        <v>113</v>
      </c>
      <c r="F16" s="35">
        <f>SUM(G16:P16)</f>
        <v>0</v>
      </c>
      <c r="G16" s="32">
        <f>G19+G22+G25+G28+G31+G34+G37+G40+G43+G46</f>
        <v>0</v>
      </c>
      <c r="H16" s="32"/>
      <c r="I16" s="32"/>
      <c r="J16" s="32"/>
      <c r="K16" s="32">
        <f t="shared" ref="K16:P16" si="11">K19+K22+K25+K28+K31+K34+K37+K40+K43+K46</f>
        <v>0</v>
      </c>
      <c r="L16" s="32">
        <f t="shared" si="11"/>
        <v>0</v>
      </c>
      <c r="M16" s="32">
        <f t="shared" si="11"/>
        <v>0</v>
      </c>
      <c r="N16" s="32">
        <f t="shared" si="11"/>
        <v>0</v>
      </c>
      <c r="O16" s="32">
        <f t="shared" si="11"/>
        <v>0</v>
      </c>
      <c r="P16" s="33">
        <f t="shared" si="11"/>
        <v>0</v>
      </c>
    </row>
    <row r="17" spans="1:17" ht="36" customHeight="1" x14ac:dyDescent="0.35">
      <c r="A17" s="19"/>
      <c r="B17" s="20"/>
      <c r="C17" s="21"/>
      <c r="D17" s="22"/>
      <c r="E17" s="34" t="s">
        <v>247</v>
      </c>
      <c r="F17" s="35">
        <f>F20+F23+F26+F29+F32+F35+F38+F41+F44+F47</f>
        <v>9492438</v>
      </c>
      <c r="G17" s="32">
        <f>$F$17/7</f>
        <v>1356062.5714285714</v>
      </c>
      <c r="H17" s="32"/>
      <c r="I17" s="32"/>
      <c r="J17" s="32"/>
      <c r="K17" s="32">
        <f t="shared" ref="K17:P17" si="12">$F$17/7</f>
        <v>1356062.5714285714</v>
      </c>
      <c r="L17" s="32">
        <f t="shared" si="12"/>
        <v>1356062.5714285714</v>
      </c>
      <c r="M17" s="32">
        <f t="shared" si="12"/>
        <v>1356062.5714285714</v>
      </c>
      <c r="N17" s="32">
        <f t="shared" si="12"/>
        <v>1356062.5714285714</v>
      </c>
      <c r="O17" s="32">
        <f t="shared" si="12"/>
        <v>1356062.5714285714</v>
      </c>
      <c r="P17" s="33">
        <f t="shared" si="12"/>
        <v>1356062.5714285714</v>
      </c>
    </row>
    <row r="18" spans="1:17" s="6" customFormat="1" ht="36" customHeight="1" outlineLevel="1" x14ac:dyDescent="0.35">
      <c r="A18" s="19"/>
      <c r="B18" s="42"/>
      <c r="C18" s="43" t="s">
        <v>248</v>
      </c>
      <c r="D18" s="22" t="s">
        <v>122</v>
      </c>
      <c r="E18" s="38" t="s">
        <v>126</v>
      </c>
      <c r="F18" s="35">
        <f t="shared" ref="F18:P18" si="13">F19+F20</f>
        <v>0</v>
      </c>
      <c r="G18" s="32">
        <f t="shared" ref="G18" si="14">G19+G20</f>
        <v>0</v>
      </c>
      <c r="H18" s="32"/>
      <c r="I18" s="32"/>
      <c r="J18" s="32"/>
      <c r="K18" s="32">
        <f t="shared" si="13"/>
        <v>0</v>
      </c>
      <c r="L18" s="32">
        <f t="shared" si="13"/>
        <v>0</v>
      </c>
      <c r="M18" s="32">
        <f t="shared" si="13"/>
        <v>0</v>
      </c>
      <c r="N18" s="32">
        <f t="shared" si="13"/>
        <v>0</v>
      </c>
      <c r="O18" s="32">
        <f t="shared" si="13"/>
        <v>0</v>
      </c>
      <c r="P18" s="33">
        <f t="shared" si="13"/>
        <v>0</v>
      </c>
      <c r="Q18" s="3"/>
    </row>
    <row r="19" spans="1:17" s="6" customFormat="1" ht="15.5" outlineLevel="1" x14ac:dyDescent="0.35">
      <c r="A19" s="19"/>
      <c r="B19" s="42"/>
      <c r="C19" s="42"/>
      <c r="D19" s="22"/>
      <c r="E19" s="34" t="s">
        <v>113</v>
      </c>
      <c r="F19" s="35">
        <f>SUM(G19:P19)</f>
        <v>0</v>
      </c>
      <c r="G19" s="32">
        <v>0</v>
      </c>
      <c r="H19" s="32"/>
      <c r="I19" s="32"/>
      <c r="J19" s="32"/>
      <c r="K19" s="32">
        <v>0</v>
      </c>
      <c r="L19" s="32">
        <v>0</v>
      </c>
      <c r="M19" s="32">
        <v>0</v>
      </c>
      <c r="N19" s="32">
        <v>0</v>
      </c>
      <c r="O19" s="32">
        <v>0</v>
      </c>
      <c r="P19" s="33">
        <v>0</v>
      </c>
      <c r="Q19" s="3"/>
    </row>
    <row r="20" spans="1:17" s="6" customFormat="1" ht="39" outlineLevel="1" x14ac:dyDescent="0.35">
      <c r="A20" s="44"/>
      <c r="B20" s="20"/>
      <c r="C20" s="21"/>
      <c r="D20" s="22"/>
      <c r="E20" s="34" t="s">
        <v>247</v>
      </c>
      <c r="F20" s="35">
        <f>SUM(G20:P20)</f>
        <v>0</v>
      </c>
      <c r="G20" s="32">
        <v>0</v>
      </c>
      <c r="H20" s="32"/>
      <c r="I20" s="32"/>
      <c r="J20" s="32"/>
      <c r="K20" s="32">
        <v>0</v>
      </c>
      <c r="L20" s="32">
        <v>0</v>
      </c>
      <c r="M20" s="32">
        <v>0</v>
      </c>
      <c r="N20" s="32">
        <v>0</v>
      </c>
      <c r="O20" s="32">
        <v>0</v>
      </c>
      <c r="P20" s="33">
        <v>0</v>
      </c>
      <c r="Q20" s="3"/>
    </row>
    <row r="21" spans="1:17" s="6" customFormat="1" ht="15.5" outlineLevel="1" x14ac:dyDescent="0.35">
      <c r="A21" s="44"/>
      <c r="B21" s="20"/>
      <c r="C21" s="21"/>
      <c r="D21" s="22" t="s">
        <v>123</v>
      </c>
      <c r="E21" s="38" t="s">
        <v>126</v>
      </c>
      <c r="F21" s="35">
        <f t="shared" ref="F21:G21" si="15">F22+F23</f>
        <v>0</v>
      </c>
      <c r="G21" s="32">
        <f t="shared" si="15"/>
        <v>0</v>
      </c>
      <c r="H21" s="32"/>
      <c r="I21" s="32"/>
      <c r="J21" s="32"/>
      <c r="K21" s="32">
        <f t="shared" ref="K21:P21" si="16">K22+K23</f>
        <v>0</v>
      </c>
      <c r="L21" s="32">
        <f t="shared" si="16"/>
        <v>0</v>
      </c>
      <c r="M21" s="32">
        <f t="shared" si="16"/>
        <v>0</v>
      </c>
      <c r="N21" s="32">
        <f t="shared" si="16"/>
        <v>0</v>
      </c>
      <c r="O21" s="32">
        <f t="shared" si="16"/>
        <v>0</v>
      </c>
      <c r="P21" s="33">
        <f t="shared" si="16"/>
        <v>0</v>
      </c>
      <c r="Q21" s="3"/>
    </row>
    <row r="22" spans="1:17" s="6" customFormat="1" ht="15.5" outlineLevel="1" x14ac:dyDescent="0.35">
      <c r="A22" s="44"/>
      <c r="B22" s="20"/>
      <c r="C22" s="21"/>
      <c r="D22" s="22"/>
      <c r="E22" s="34" t="s">
        <v>113</v>
      </c>
      <c r="F22" s="35">
        <f>SUM(G22:P22)</f>
        <v>0</v>
      </c>
      <c r="G22" s="32">
        <v>0</v>
      </c>
      <c r="H22" s="32"/>
      <c r="I22" s="32"/>
      <c r="J22" s="32"/>
      <c r="K22" s="32">
        <v>0</v>
      </c>
      <c r="L22" s="32">
        <v>0</v>
      </c>
      <c r="M22" s="32">
        <v>0</v>
      </c>
      <c r="N22" s="32">
        <v>0</v>
      </c>
      <c r="O22" s="32">
        <v>0</v>
      </c>
      <c r="P22" s="33">
        <v>0</v>
      </c>
      <c r="Q22" s="3"/>
    </row>
    <row r="23" spans="1:17" s="6" customFormat="1" ht="39" outlineLevel="1" x14ac:dyDescent="0.35">
      <c r="A23" s="44"/>
      <c r="B23" s="20"/>
      <c r="C23" s="21"/>
      <c r="D23" s="22"/>
      <c r="E23" s="34" t="s">
        <v>247</v>
      </c>
      <c r="F23" s="35">
        <f>SUM(G23:P23)</f>
        <v>0</v>
      </c>
      <c r="G23" s="32">
        <v>0</v>
      </c>
      <c r="H23" s="32"/>
      <c r="I23" s="32"/>
      <c r="J23" s="32"/>
      <c r="K23" s="32">
        <v>0</v>
      </c>
      <c r="L23" s="32">
        <v>0</v>
      </c>
      <c r="M23" s="32">
        <v>0</v>
      </c>
      <c r="N23" s="32">
        <v>0</v>
      </c>
      <c r="O23" s="32">
        <v>0</v>
      </c>
      <c r="P23" s="33">
        <v>0</v>
      </c>
      <c r="Q23" s="3"/>
    </row>
    <row r="24" spans="1:17" s="6" customFormat="1" ht="15.5" outlineLevel="1" x14ac:dyDescent="0.35">
      <c r="A24" s="44"/>
      <c r="B24" s="20"/>
      <c r="C24" s="21"/>
      <c r="D24" s="22" t="s">
        <v>124</v>
      </c>
      <c r="E24" s="38" t="s">
        <v>126</v>
      </c>
      <c r="F24" s="35">
        <f t="shared" ref="F24:G24" si="17">F25+F26</f>
        <v>0</v>
      </c>
      <c r="G24" s="32">
        <f t="shared" si="17"/>
        <v>0</v>
      </c>
      <c r="H24" s="32"/>
      <c r="I24" s="32"/>
      <c r="J24" s="32"/>
      <c r="K24" s="32">
        <f t="shared" ref="K24:P24" si="18">K25+K26</f>
        <v>0</v>
      </c>
      <c r="L24" s="32">
        <f t="shared" si="18"/>
        <v>0</v>
      </c>
      <c r="M24" s="32">
        <f t="shared" si="18"/>
        <v>0</v>
      </c>
      <c r="N24" s="32">
        <f t="shared" si="18"/>
        <v>0</v>
      </c>
      <c r="O24" s="32">
        <f t="shared" si="18"/>
        <v>0</v>
      </c>
      <c r="P24" s="33">
        <f t="shared" si="18"/>
        <v>0</v>
      </c>
      <c r="Q24" s="3"/>
    </row>
    <row r="25" spans="1:17" s="6" customFormat="1" ht="15.5" outlineLevel="1" x14ac:dyDescent="0.35">
      <c r="A25" s="44"/>
      <c r="B25" s="20"/>
      <c r="C25" s="21"/>
      <c r="D25" s="22"/>
      <c r="E25" s="34" t="s">
        <v>113</v>
      </c>
      <c r="F25" s="35">
        <f>SUM(G25:P25)</f>
        <v>0</v>
      </c>
      <c r="G25" s="32">
        <v>0</v>
      </c>
      <c r="H25" s="32"/>
      <c r="I25" s="32"/>
      <c r="J25" s="32"/>
      <c r="K25" s="32">
        <v>0</v>
      </c>
      <c r="L25" s="32">
        <v>0</v>
      </c>
      <c r="M25" s="32">
        <v>0</v>
      </c>
      <c r="N25" s="32">
        <v>0</v>
      </c>
      <c r="O25" s="32">
        <v>0</v>
      </c>
      <c r="P25" s="33">
        <v>0</v>
      </c>
      <c r="Q25" s="3"/>
    </row>
    <row r="26" spans="1:17" s="6" customFormat="1" ht="39" outlineLevel="1" x14ac:dyDescent="0.35">
      <c r="A26" s="44"/>
      <c r="B26" s="20"/>
      <c r="C26" s="21"/>
      <c r="D26" s="22"/>
      <c r="E26" s="34" t="s">
        <v>247</v>
      </c>
      <c r="F26" s="35">
        <f>SUM(G26:P26)</f>
        <v>0</v>
      </c>
      <c r="G26" s="32">
        <v>0</v>
      </c>
      <c r="H26" s="32"/>
      <c r="I26" s="32"/>
      <c r="J26" s="32"/>
      <c r="K26" s="32">
        <v>0</v>
      </c>
      <c r="L26" s="32">
        <v>0</v>
      </c>
      <c r="M26" s="32">
        <v>0</v>
      </c>
      <c r="N26" s="32">
        <v>0</v>
      </c>
      <c r="O26" s="32">
        <v>0</v>
      </c>
      <c r="P26" s="33">
        <v>0</v>
      </c>
      <c r="Q26" s="3"/>
    </row>
    <row r="27" spans="1:17" ht="15.5" outlineLevel="1" x14ac:dyDescent="0.35">
      <c r="A27" s="44"/>
      <c r="B27" s="20"/>
      <c r="C27" s="21"/>
      <c r="D27" s="22" t="s">
        <v>125</v>
      </c>
      <c r="E27" s="38" t="s">
        <v>126</v>
      </c>
      <c r="F27" s="35">
        <f t="shared" ref="F27:G27" si="19">F28+F29</f>
        <v>0</v>
      </c>
      <c r="G27" s="32">
        <f t="shared" si="19"/>
        <v>0</v>
      </c>
      <c r="H27" s="32"/>
      <c r="I27" s="32"/>
      <c r="J27" s="32"/>
      <c r="K27" s="32">
        <f t="shared" ref="K27:P27" si="20">K28+K29</f>
        <v>0</v>
      </c>
      <c r="L27" s="32">
        <f t="shared" si="20"/>
        <v>0</v>
      </c>
      <c r="M27" s="32">
        <f t="shared" si="20"/>
        <v>0</v>
      </c>
      <c r="N27" s="32">
        <f t="shared" si="20"/>
        <v>0</v>
      </c>
      <c r="O27" s="32">
        <f t="shared" si="20"/>
        <v>0</v>
      </c>
      <c r="P27" s="33">
        <f t="shared" si="20"/>
        <v>0</v>
      </c>
    </row>
    <row r="28" spans="1:17" ht="15.5" outlineLevel="1" x14ac:dyDescent="0.35">
      <c r="A28" s="44"/>
      <c r="B28" s="20"/>
      <c r="C28" s="21"/>
      <c r="D28" s="22"/>
      <c r="E28" s="34" t="s">
        <v>113</v>
      </c>
      <c r="F28" s="35">
        <f>SUM(G28:P28)</f>
        <v>0</v>
      </c>
      <c r="G28" s="32">
        <v>0</v>
      </c>
      <c r="H28" s="32"/>
      <c r="I28" s="32"/>
      <c r="J28" s="32"/>
      <c r="K28" s="32">
        <v>0</v>
      </c>
      <c r="L28" s="32">
        <v>0</v>
      </c>
      <c r="M28" s="32">
        <v>0</v>
      </c>
      <c r="N28" s="32">
        <v>0</v>
      </c>
      <c r="O28" s="32">
        <v>0</v>
      </c>
      <c r="P28" s="33">
        <v>0</v>
      </c>
    </row>
    <row r="29" spans="1:17" ht="39" outlineLevel="1" x14ac:dyDescent="0.35">
      <c r="A29" s="44"/>
      <c r="B29" s="20"/>
      <c r="C29" s="21"/>
      <c r="D29" s="22"/>
      <c r="E29" s="34" t="s">
        <v>247</v>
      </c>
      <c r="F29" s="35">
        <f>SUM(G29:P29)</f>
        <v>0</v>
      </c>
      <c r="G29" s="32">
        <v>0</v>
      </c>
      <c r="H29" s="32"/>
      <c r="I29" s="32"/>
      <c r="J29" s="32"/>
      <c r="K29" s="32">
        <v>0</v>
      </c>
      <c r="L29" s="32">
        <v>0</v>
      </c>
      <c r="M29" s="32">
        <v>0</v>
      </c>
      <c r="N29" s="32">
        <v>0</v>
      </c>
      <c r="O29" s="32">
        <v>0</v>
      </c>
      <c r="P29" s="33">
        <v>0</v>
      </c>
    </row>
    <row r="30" spans="1:17" ht="15.5" outlineLevel="1" x14ac:dyDescent="0.35">
      <c r="A30" s="44"/>
      <c r="B30" s="20"/>
      <c r="C30" s="21"/>
      <c r="D30" s="22" t="s">
        <v>257</v>
      </c>
      <c r="E30" s="38" t="s">
        <v>126</v>
      </c>
      <c r="F30" s="35">
        <f>F31+F32</f>
        <v>236776</v>
      </c>
      <c r="G30" s="32">
        <f>G31+G32</f>
        <v>33825.142857142855</v>
      </c>
      <c r="H30" s="32"/>
      <c r="I30" s="32"/>
      <c r="J30" s="32"/>
      <c r="K30" s="32">
        <f t="shared" ref="K30:P30" si="21">K31+K32</f>
        <v>33825.142857142855</v>
      </c>
      <c r="L30" s="32">
        <f t="shared" si="21"/>
        <v>33825.142857142855</v>
      </c>
      <c r="M30" s="32">
        <f t="shared" si="21"/>
        <v>33825.142857142855</v>
      </c>
      <c r="N30" s="32">
        <f t="shared" si="21"/>
        <v>33825.142857142855</v>
      </c>
      <c r="O30" s="32">
        <f t="shared" si="21"/>
        <v>33825.142857142855</v>
      </c>
      <c r="P30" s="33">
        <f t="shared" si="21"/>
        <v>33825.142857142855</v>
      </c>
    </row>
    <row r="31" spans="1:17" ht="15.5" outlineLevel="1" x14ac:dyDescent="0.35">
      <c r="A31" s="44"/>
      <c r="B31" s="20"/>
      <c r="C31" s="21"/>
      <c r="D31" s="22"/>
      <c r="E31" s="34" t="s">
        <v>113</v>
      </c>
      <c r="F31" s="35">
        <f>SUM(G31:P31)</f>
        <v>0</v>
      </c>
      <c r="G31" s="32">
        <v>0</v>
      </c>
      <c r="H31" s="32"/>
      <c r="I31" s="32"/>
      <c r="J31" s="32"/>
      <c r="K31" s="32">
        <v>0</v>
      </c>
      <c r="L31" s="32">
        <v>0</v>
      </c>
      <c r="M31" s="32">
        <v>0</v>
      </c>
      <c r="N31" s="32">
        <v>0</v>
      </c>
      <c r="O31" s="32">
        <v>0</v>
      </c>
      <c r="P31" s="33">
        <v>0</v>
      </c>
    </row>
    <row r="32" spans="1:17" ht="39" outlineLevel="1" x14ac:dyDescent="0.35">
      <c r="A32" s="44"/>
      <c r="B32" s="20"/>
      <c r="C32" s="21"/>
      <c r="D32" s="22"/>
      <c r="E32" s="34" t="s">
        <v>247</v>
      </c>
      <c r="F32" s="35">
        <v>236776</v>
      </c>
      <c r="G32" s="32">
        <f>$F$32/7</f>
        <v>33825.142857142855</v>
      </c>
      <c r="H32" s="32"/>
      <c r="I32" s="32"/>
      <c r="J32" s="32"/>
      <c r="K32" s="32">
        <f t="shared" ref="K32:P32" si="22">$F$32/7</f>
        <v>33825.142857142855</v>
      </c>
      <c r="L32" s="32">
        <f t="shared" si="22"/>
        <v>33825.142857142855</v>
      </c>
      <c r="M32" s="32">
        <f t="shared" si="22"/>
        <v>33825.142857142855</v>
      </c>
      <c r="N32" s="32">
        <f t="shared" si="22"/>
        <v>33825.142857142855</v>
      </c>
      <c r="O32" s="32">
        <f t="shared" si="22"/>
        <v>33825.142857142855</v>
      </c>
      <c r="P32" s="33">
        <f t="shared" si="22"/>
        <v>33825.142857142855</v>
      </c>
    </row>
    <row r="33" spans="1:17" ht="15.5" outlineLevel="1" x14ac:dyDescent="0.35">
      <c r="A33" s="44"/>
      <c r="B33" s="20"/>
      <c r="C33" s="21"/>
      <c r="D33" s="22" t="s">
        <v>2</v>
      </c>
      <c r="E33" s="38" t="s">
        <v>126</v>
      </c>
      <c r="F33" s="35">
        <f t="shared" ref="F33" si="23">F34+F35</f>
        <v>6600000</v>
      </c>
      <c r="G33" s="32">
        <f>G34+G35</f>
        <v>942857.14285714284</v>
      </c>
      <c r="H33" s="32"/>
      <c r="I33" s="32"/>
      <c r="J33" s="32"/>
      <c r="K33" s="32">
        <f t="shared" ref="K33:P33" si="24">K34+K35</f>
        <v>942857.14285714284</v>
      </c>
      <c r="L33" s="32">
        <f t="shared" si="24"/>
        <v>942857.14285714284</v>
      </c>
      <c r="M33" s="32">
        <f t="shared" si="24"/>
        <v>942857.14285714284</v>
      </c>
      <c r="N33" s="32">
        <f t="shared" si="24"/>
        <v>942857.14285714284</v>
      </c>
      <c r="O33" s="32">
        <f t="shared" si="24"/>
        <v>942857.14285714284</v>
      </c>
      <c r="P33" s="33">
        <f t="shared" si="24"/>
        <v>942857.14285714284</v>
      </c>
    </row>
    <row r="34" spans="1:17" ht="15.5" outlineLevel="1" x14ac:dyDescent="0.35">
      <c r="A34" s="44"/>
      <c r="B34" s="20"/>
      <c r="C34" s="21"/>
      <c r="D34" s="22"/>
      <c r="E34" s="34" t="s">
        <v>113</v>
      </c>
      <c r="F34" s="35">
        <f>SUM(G34:P34)</f>
        <v>0</v>
      </c>
      <c r="G34" s="32">
        <v>0</v>
      </c>
      <c r="H34" s="32"/>
      <c r="I34" s="32"/>
      <c r="J34" s="32"/>
      <c r="K34" s="32">
        <v>0</v>
      </c>
      <c r="L34" s="32">
        <v>0</v>
      </c>
      <c r="M34" s="32">
        <v>0</v>
      </c>
      <c r="N34" s="32">
        <v>0</v>
      </c>
      <c r="O34" s="32">
        <v>0</v>
      </c>
      <c r="P34" s="33">
        <v>0</v>
      </c>
    </row>
    <row r="35" spans="1:17" ht="39" outlineLevel="1" x14ac:dyDescent="0.35">
      <c r="A35" s="44"/>
      <c r="B35" s="20"/>
      <c r="C35" s="21"/>
      <c r="D35" s="22"/>
      <c r="E35" s="34" t="s">
        <v>247</v>
      </c>
      <c r="F35" s="35">
        <f>4500000+2100000</f>
        <v>6600000</v>
      </c>
      <c r="G35" s="32">
        <f>$F$35/7</f>
        <v>942857.14285714284</v>
      </c>
      <c r="H35" s="32"/>
      <c r="I35" s="32"/>
      <c r="J35" s="32"/>
      <c r="K35" s="32">
        <f t="shared" ref="K35:P35" si="25">$F$35/7</f>
        <v>942857.14285714284</v>
      </c>
      <c r="L35" s="32">
        <f t="shared" si="25"/>
        <v>942857.14285714284</v>
      </c>
      <c r="M35" s="32">
        <f t="shared" si="25"/>
        <v>942857.14285714284</v>
      </c>
      <c r="N35" s="32">
        <f t="shared" si="25"/>
        <v>942857.14285714284</v>
      </c>
      <c r="O35" s="32">
        <f t="shared" si="25"/>
        <v>942857.14285714284</v>
      </c>
      <c r="P35" s="33">
        <f t="shared" si="25"/>
        <v>942857.14285714284</v>
      </c>
    </row>
    <row r="36" spans="1:17" s="6" customFormat="1" ht="15.5" outlineLevel="1" x14ac:dyDescent="0.35">
      <c r="A36" s="44"/>
      <c r="B36" s="20"/>
      <c r="C36" s="21"/>
      <c r="D36" s="22" t="s">
        <v>127</v>
      </c>
      <c r="E36" s="38" t="s">
        <v>126</v>
      </c>
      <c r="F36" s="35">
        <f t="shared" ref="F36:G36" si="26">F37+F38</f>
        <v>0</v>
      </c>
      <c r="G36" s="32">
        <f t="shared" si="26"/>
        <v>0</v>
      </c>
      <c r="H36" s="32"/>
      <c r="I36" s="32"/>
      <c r="J36" s="32"/>
      <c r="K36" s="32">
        <f t="shared" ref="K36:P36" si="27">K37+K38</f>
        <v>0</v>
      </c>
      <c r="L36" s="32">
        <f t="shared" si="27"/>
        <v>0</v>
      </c>
      <c r="M36" s="32">
        <f t="shared" si="27"/>
        <v>0</v>
      </c>
      <c r="N36" s="32">
        <f t="shared" si="27"/>
        <v>0</v>
      </c>
      <c r="O36" s="32">
        <f t="shared" si="27"/>
        <v>0</v>
      </c>
      <c r="P36" s="33">
        <f t="shared" si="27"/>
        <v>0</v>
      </c>
      <c r="Q36" s="3"/>
    </row>
    <row r="37" spans="1:17" s="6" customFormat="1" ht="15.5" outlineLevel="1" x14ac:dyDescent="0.35">
      <c r="A37" s="44"/>
      <c r="B37" s="20"/>
      <c r="C37" s="21"/>
      <c r="D37" s="22"/>
      <c r="E37" s="34" t="s">
        <v>113</v>
      </c>
      <c r="F37" s="35">
        <f>SUM(G37:P37)</f>
        <v>0</v>
      </c>
      <c r="G37" s="32">
        <v>0</v>
      </c>
      <c r="H37" s="32"/>
      <c r="I37" s="32"/>
      <c r="J37" s="32"/>
      <c r="K37" s="32">
        <v>0</v>
      </c>
      <c r="L37" s="32">
        <v>0</v>
      </c>
      <c r="M37" s="32">
        <v>0</v>
      </c>
      <c r="N37" s="32">
        <v>0</v>
      </c>
      <c r="O37" s="32">
        <v>0</v>
      </c>
      <c r="P37" s="33">
        <v>0</v>
      </c>
      <c r="Q37" s="3"/>
    </row>
    <row r="38" spans="1:17" s="6" customFormat="1" ht="39" outlineLevel="1" x14ac:dyDescent="0.35">
      <c r="A38" s="44"/>
      <c r="B38" s="20"/>
      <c r="C38" s="21"/>
      <c r="D38" s="22"/>
      <c r="E38" s="34" t="s">
        <v>247</v>
      </c>
      <c r="F38" s="35">
        <f>SUM(G38:P38)</f>
        <v>0</v>
      </c>
      <c r="G38" s="32">
        <v>0</v>
      </c>
      <c r="H38" s="32"/>
      <c r="I38" s="32"/>
      <c r="J38" s="32"/>
      <c r="K38" s="32">
        <v>0</v>
      </c>
      <c r="L38" s="32">
        <v>0</v>
      </c>
      <c r="M38" s="32">
        <v>0</v>
      </c>
      <c r="N38" s="32">
        <v>0</v>
      </c>
      <c r="O38" s="32">
        <v>0</v>
      </c>
      <c r="P38" s="33">
        <v>0</v>
      </c>
      <c r="Q38" s="3"/>
    </row>
    <row r="39" spans="1:17" s="6" customFormat="1" ht="15.5" outlineLevel="1" x14ac:dyDescent="0.35">
      <c r="A39" s="44"/>
      <c r="B39" s="20"/>
      <c r="C39" s="21"/>
      <c r="D39" s="22" t="s">
        <v>3</v>
      </c>
      <c r="E39" s="38" t="s">
        <v>126</v>
      </c>
      <c r="F39" s="35">
        <f>F40+F41</f>
        <v>2655662</v>
      </c>
      <c r="G39" s="32">
        <f>G40+G41</f>
        <v>379380.28571428574</v>
      </c>
      <c r="H39" s="32"/>
      <c r="I39" s="32"/>
      <c r="J39" s="32"/>
      <c r="K39" s="32">
        <f t="shared" ref="K39" si="28">K40+K41</f>
        <v>379380.28571428574</v>
      </c>
      <c r="L39" s="32">
        <f t="shared" ref="L39" si="29">L40+L41</f>
        <v>379380.28571428574</v>
      </c>
      <c r="M39" s="32">
        <f t="shared" ref="M39" si="30">M40+M41</f>
        <v>379380.28571428574</v>
      </c>
      <c r="N39" s="32">
        <f t="shared" ref="N39" si="31">N40+N41</f>
        <v>379380.28571428574</v>
      </c>
      <c r="O39" s="32">
        <f t="shared" ref="O39" si="32">O40+O41</f>
        <v>379380.28571428574</v>
      </c>
      <c r="P39" s="33">
        <f t="shared" ref="P39" si="33">P40+P41</f>
        <v>379380.28571428574</v>
      </c>
      <c r="Q39" s="3"/>
    </row>
    <row r="40" spans="1:17" s="6" customFormat="1" ht="15.5" outlineLevel="1" x14ac:dyDescent="0.35">
      <c r="A40" s="44"/>
      <c r="B40" s="20"/>
      <c r="C40" s="21"/>
      <c r="D40" s="22"/>
      <c r="E40" s="34" t="s">
        <v>113</v>
      </c>
      <c r="F40" s="35">
        <f>SUM(G40:P40)</f>
        <v>0</v>
      </c>
      <c r="G40" s="32">
        <v>0</v>
      </c>
      <c r="H40" s="32"/>
      <c r="I40" s="32"/>
      <c r="J40" s="32"/>
      <c r="K40" s="32">
        <v>0</v>
      </c>
      <c r="L40" s="32">
        <v>0</v>
      </c>
      <c r="M40" s="32">
        <v>0</v>
      </c>
      <c r="N40" s="32">
        <v>0</v>
      </c>
      <c r="O40" s="32">
        <v>0</v>
      </c>
      <c r="P40" s="33">
        <v>0</v>
      </c>
      <c r="Q40" s="3"/>
    </row>
    <row r="41" spans="1:17" s="6" customFormat="1" ht="39" outlineLevel="1" x14ac:dyDescent="0.35">
      <c r="A41" s="44"/>
      <c r="B41" s="20"/>
      <c r="C41" s="21"/>
      <c r="D41" s="22"/>
      <c r="E41" s="34" t="s">
        <v>247</v>
      </c>
      <c r="F41" s="45">
        <f>2655662</f>
        <v>2655662</v>
      </c>
      <c r="G41" s="46">
        <f>$F$41/7</f>
        <v>379380.28571428574</v>
      </c>
      <c r="H41" s="46"/>
      <c r="I41" s="46"/>
      <c r="J41" s="46"/>
      <c r="K41" s="46">
        <f t="shared" ref="K41:P41" si="34">$F$41/7</f>
        <v>379380.28571428574</v>
      </c>
      <c r="L41" s="46">
        <f t="shared" si="34"/>
        <v>379380.28571428574</v>
      </c>
      <c r="M41" s="46">
        <f t="shared" si="34"/>
        <v>379380.28571428574</v>
      </c>
      <c r="N41" s="46">
        <f t="shared" si="34"/>
        <v>379380.28571428574</v>
      </c>
      <c r="O41" s="46">
        <f t="shared" si="34"/>
        <v>379380.28571428574</v>
      </c>
      <c r="P41" s="47">
        <f t="shared" si="34"/>
        <v>379380.28571428574</v>
      </c>
      <c r="Q41" s="48"/>
    </row>
    <row r="42" spans="1:17" s="6" customFormat="1" ht="15.5" outlineLevel="1" x14ac:dyDescent="0.35">
      <c r="A42" s="44"/>
      <c r="B42" s="20"/>
      <c r="C42" s="21"/>
      <c r="D42" s="22" t="s">
        <v>129</v>
      </c>
      <c r="E42" s="38" t="s">
        <v>126</v>
      </c>
      <c r="F42" s="35">
        <f>F43+F45</f>
        <v>0</v>
      </c>
      <c r="G42" s="32">
        <f t="shared" ref="G42" si="35">G43+G45</f>
        <v>0</v>
      </c>
      <c r="H42" s="32"/>
      <c r="I42" s="32"/>
      <c r="J42" s="32"/>
      <c r="K42" s="32">
        <f t="shared" ref="K42:P42" si="36">K43+K45</f>
        <v>0</v>
      </c>
      <c r="L42" s="32">
        <f t="shared" si="36"/>
        <v>0</v>
      </c>
      <c r="M42" s="32">
        <f t="shared" si="36"/>
        <v>0</v>
      </c>
      <c r="N42" s="32">
        <f t="shared" si="36"/>
        <v>0</v>
      </c>
      <c r="O42" s="32">
        <f t="shared" si="36"/>
        <v>0</v>
      </c>
      <c r="P42" s="33">
        <f t="shared" si="36"/>
        <v>0</v>
      </c>
      <c r="Q42" s="3"/>
    </row>
    <row r="43" spans="1:17" s="6" customFormat="1" ht="15.5" outlineLevel="1" x14ac:dyDescent="0.35">
      <c r="A43" s="44"/>
      <c r="B43" s="20"/>
      <c r="C43" s="21"/>
      <c r="D43" s="22"/>
      <c r="E43" s="34" t="s">
        <v>113</v>
      </c>
      <c r="F43" s="35">
        <f>SUM(G43:P43)</f>
        <v>0</v>
      </c>
      <c r="G43" s="32">
        <v>0</v>
      </c>
      <c r="H43" s="32"/>
      <c r="I43" s="32"/>
      <c r="J43" s="32"/>
      <c r="K43" s="32">
        <v>0</v>
      </c>
      <c r="L43" s="32">
        <v>0</v>
      </c>
      <c r="M43" s="32">
        <v>0</v>
      </c>
      <c r="N43" s="32">
        <v>0</v>
      </c>
      <c r="O43" s="32">
        <v>0</v>
      </c>
      <c r="P43" s="33">
        <v>0</v>
      </c>
      <c r="Q43" s="3"/>
    </row>
    <row r="44" spans="1:17" s="6" customFormat="1" ht="39" outlineLevel="1" x14ac:dyDescent="0.35">
      <c r="A44" s="44"/>
      <c r="B44" s="20"/>
      <c r="C44" s="21"/>
      <c r="D44" s="22"/>
      <c r="E44" s="34" t="s">
        <v>247</v>
      </c>
      <c r="F44" s="35">
        <f>SUM(G45:P45)</f>
        <v>0</v>
      </c>
      <c r="G44" s="32">
        <v>0</v>
      </c>
      <c r="H44" s="32"/>
      <c r="I44" s="32"/>
      <c r="J44" s="32"/>
      <c r="K44" s="32">
        <v>0</v>
      </c>
      <c r="L44" s="32">
        <v>0</v>
      </c>
      <c r="M44" s="32">
        <v>0</v>
      </c>
      <c r="N44" s="32">
        <v>0</v>
      </c>
      <c r="O44" s="32">
        <v>0</v>
      </c>
      <c r="P44" s="33">
        <v>0</v>
      </c>
      <c r="Q44" s="3"/>
    </row>
    <row r="45" spans="1:17" s="6" customFormat="1" ht="15.5" outlineLevel="1" x14ac:dyDescent="0.35">
      <c r="A45" s="44"/>
      <c r="B45" s="20"/>
      <c r="C45" s="21"/>
      <c r="D45" s="22" t="s">
        <v>130</v>
      </c>
      <c r="E45" s="38" t="s">
        <v>126</v>
      </c>
      <c r="F45" s="35">
        <f t="shared" ref="F45:G45" si="37">F46+F47</f>
        <v>0</v>
      </c>
      <c r="G45" s="32">
        <f t="shared" si="37"/>
        <v>0</v>
      </c>
      <c r="H45" s="32"/>
      <c r="I45" s="32"/>
      <c r="J45" s="32"/>
      <c r="K45" s="32">
        <f t="shared" ref="K45" si="38">K46+K47</f>
        <v>0</v>
      </c>
      <c r="L45" s="32">
        <f t="shared" ref="L45" si="39">L46+L47</f>
        <v>0</v>
      </c>
      <c r="M45" s="32">
        <f t="shared" ref="M45" si="40">M46+M47</f>
        <v>0</v>
      </c>
      <c r="N45" s="32">
        <f t="shared" ref="N45" si="41">N46+N47</f>
        <v>0</v>
      </c>
      <c r="O45" s="32">
        <f t="shared" ref="O45" si="42">O46+O47</f>
        <v>0</v>
      </c>
      <c r="P45" s="33">
        <f t="shared" ref="P45" si="43">P46+P47</f>
        <v>0</v>
      </c>
      <c r="Q45" s="3"/>
    </row>
    <row r="46" spans="1:17" s="6" customFormat="1" ht="15.5" outlineLevel="1" x14ac:dyDescent="0.35">
      <c r="A46" s="44"/>
      <c r="B46" s="20"/>
      <c r="C46" s="21"/>
      <c r="D46" s="22"/>
      <c r="E46" s="34" t="s">
        <v>113</v>
      </c>
      <c r="F46" s="35">
        <f>SUM(G46:P46)</f>
        <v>0</v>
      </c>
      <c r="G46" s="32">
        <v>0</v>
      </c>
      <c r="H46" s="32"/>
      <c r="I46" s="32"/>
      <c r="J46" s="32"/>
      <c r="K46" s="32">
        <v>0</v>
      </c>
      <c r="L46" s="32">
        <v>0</v>
      </c>
      <c r="M46" s="32">
        <v>0</v>
      </c>
      <c r="N46" s="32">
        <v>0</v>
      </c>
      <c r="O46" s="32">
        <v>0</v>
      </c>
      <c r="P46" s="33">
        <v>0</v>
      </c>
      <c r="Q46" s="3"/>
    </row>
    <row r="47" spans="1:17" ht="39.5" outlineLevel="1" thickBot="1" x14ac:dyDescent="0.4">
      <c r="A47" s="49"/>
      <c r="B47" s="50"/>
      <c r="C47" s="51"/>
      <c r="D47" s="52"/>
      <c r="E47" s="53" t="s">
        <v>247</v>
      </c>
      <c r="F47" s="54">
        <f>SUM(G47:P47)</f>
        <v>0</v>
      </c>
      <c r="G47" s="55">
        <v>0</v>
      </c>
      <c r="H47" s="55"/>
      <c r="I47" s="55"/>
      <c r="J47" s="55"/>
      <c r="K47" s="55">
        <v>0</v>
      </c>
      <c r="L47" s="55">
        <v>0</v>
      </c>
      <c r="M47" s="55">
        <v>0</v>
      </c>
      <c r="N47" s="55">
        <v>0</v>
      </c>
      <c r="O47" s="55">
        <v>0</v>
      </c>
      <c r="P47" s="56">
        <v>0</v>
      </c>
    </row>
    <row r="48" spans="1:17" s="18" customFormat="1" ht="15.5" x14ac:dyDescent="0.35">
      <c r="A48" s="57">
        <v>2</v>
      </c>
      <c r="B48" s="11" t="s">
        <v>4</v>
      </c>
      <c r="C48" s="12"/>
      <c r="D48" s="13"/>
      <c r="E48" s="14"/>
      <c r="F48" s="15"/>
      <c r="G48" s="16"/>
      <c r="H48" s="16"/>
      <c r="I48" s="16"/>
      <c r="J48" s="16"/>
      <c r="K48" s="16"/>
      <c r="L48" s="16"/>
      <c r="M48" s="16"/>
      <c r="N48" s="16"/>
      <c r="O48" s="16"/>
      <c r="P48" s="17"/>
      <c r="Q48" s="3"/>
    </row>
    <row r="49" spans="1:16" ht="15.5" x14ac:dyDescent="0.35">
      <c r="A49" s="44"/>
      <c r="B49" s="20"/>
      <c r="C49" s="21"/>
      <c r="D49" s="22"/>
      <c r="E49" s="23" t="s">
        <v>109</v>
      </c>
      <c r="F49" s="24">
        <f>SUM(F54+F55)</f>
        <v>18272760</v>
      </c>
      <c r="G49" s="24">
        <f t="shared" ref="G49" si="44">SUM(G54+G55)</f>
        <v>9036753.333333334</v>
      </c>
      <c r="H49" s="24">
        <f t="shared" ref="H49:P49" si="45">SUM(H54+H55)</f>
        <v>0</v>
      </c>
      <c r="I49" s="24">
        <f t="shared" si="45"/>
        <v>0</v>
      </c>
      <c r="J49" s="24"/>
      <c r="K49" s="24">
        <f t="shared" si="45"/>
        <v>9036753.333333334</v>
      </c>
      <c r="L49" s="24">
        <f t="shared" si="45"/>
        <v>199253.33333333334</v>
      </c>
      <c r="M49" s="24">
        <f t="shared" si="45"/>
        <v>0</v>
      </c>
      <c r="N49" s="24">
        <f t="shared" si="45"/>
        <v>0</v>
      </c>
      <c r="O49" s="24">
        <f t="shared" si="45"/>
        <v>0</v>
      </c>
      <c r="P49" s="25">
        <f t="shared" si="45"/>
        <v>0</v>
      </c>
    </row>
    <row r="50" spans="1:16" ht="15.5" x14ac:dyDescent="0.35">
      <c r="A50" s="44"/>
      <c r="B50" s="20"/>
      <c r="C50" s="21"/>
      <c r="D50" s="22"/>
      <c r="E50" s="26" t="s">
        <v>110</v>
      </c>
      <c r="F50" s="27"/>
      <c r="G50" s="28"/>
      <c r="H50" s="28"/>
      <c r="I50" s="28"/>
      <c r="J50" s="28"/>
      <c r="K50" s="28"/>
      <c r="L50" s="28"/>
      <c r="M50" s="28"/>
      <c r="N50" s="28"/>
      <c r="O50" s="28"/>
      <c r="P50" s="29"/>
    </row>
    <row r="51" spans="1:16" ht="15.5" x14ac:dyDescent="0.35">
      <c r="A51" s="44"/>
      <c r="B51" s="20"/>
      <c r="C51" s="21"/>
      <c r="D51" s="22"/>
      <c r="E51" s="30" t="s">
        <v>111</v>
      </c>
      <c r="F51" s="31"/>
      <c r="G51" s="32"/>
      <c r="H51" s="32"/>
      <c r="I51" s="32"/>
      <c r="J51" s="32"/>
      <c r="K51" s="32"/>
      <c r="L51" s="32"/>
      <c r="M51" s="32"/>
      <c r="N51" s="32"/>
      <c r="O51" s="32"/>
      <c r="P51" s="33"/>
    </row>
    <row r="52" spans="1:16" ht="15.5" x14ac:dyDescent="0.35">
      <c r="A52" s="44"/>
      <c r="B52" s="20"/>
      <c r="C52" s="21"/>
      <c r="D52" s="22"/>
      <c r="E52" s="30" t="s">
        <v>112</v>
      </c>
      <c r="F52" s="31"/>
      <c r="G52" s="32"/>
      <c r="H52" s="32"/>
      <c r="I52" s="32"/>
      <c r="J52" s="32"/>
      <c r="K52" s="32"/>
      <c r="L52" s="32"/>
      <c r="M52" s="32"/>
      <c r="N52" s="32"/>
      <c r="O52" s="32"/>
      <c r="P52" s="33"/>
    </row>
    <row r="53" spans="1:16" ht="15.5" x14ac:dyDescent="0.35">
      <c r="A53" s="44"/>
      <c r="B53" s="20"/>
      <c r="C53" s="21"/>
      <c r="D53" s="22"/>
      <c r="E53" s="30" t="s">
        <v>120</v>
      </c>
      <c r="F53" s="31"/>
      <c r="G53" s="32"/>
      <c r="H53" s="32"/>
      <c r="I53" s="32"/>
      <c r="J53" s="32"/>
      <c r="K53" s="32"/>
      <c r="L53" s="32"/>
      <c r="M53" s="32"/>
      <c r="N53" s="32"/>
      <c r="O53" s="32"/>
      <c r="P53" s="33"/>
    </row>
    <row r="54" spans="1:16" ht="15.5" x14ac:dyDescent="0.35">
      <c r="A54" s="44"/>
      <c r="B54" s="20"/>
      <c r="C54" s="21"/>
      <c r="D54" s="22"/>
      <c r="E54" s="34" t="s">
        <v>113</v>
      </c>
      <c r="F54" s="35">
        <f>F57</f>
        <v>0</v>
      </c>
      <c r="G54" s="32">
        <f>G57</f>
        <v>0</v>
      </c>
      <c r="H54" s="32"/>
      <c r="I54" s="32"/>
      <c r="J54" s="32"/>
      <c r="K54" s="32">
        <f t="shared" ref="K54:P54" si="46">K57</f>
        <v>0</v>
      </c>
      <c r="L54" s="32">
        <f t="shared" si="46"/>
        <v>0</v>
      </c>
      <c r="M54" s="32">
        <f t="shared" si="46"/>
        <v>0</v>
      </c>
      <c r="N54" s="32">
        <f t="shared" si="46"/>
        <v>0</v>
      </c>
      <c r="O54" s="32">
        <f t="shared" si="46"/>
        <v>0</v>
      </c>
      <c r="P54" s="33">
        <f t="shared" si="46"/>
        <v>0</v>
      </c>
    </row>
    <row r="55" spans="1:16" ht="34.5" customHeight="1" x14ac:dyDescent="0.35">
      <c r="A55" s="44"/>
      <c r="B55" s="20"/>
      <c r="C55" s="21"/>
      <c r="D55" s="22"/>
      <c r="E55" s="34" t="s">
        <v>247</v>
      </c>
      <c r="F55" s="35">
        <f>F58+F94</f>
        <v>18272760</v>
      </c>
      <c r="G55" s="32">
        <f>G58+G94</f>
        <v>9036753.333333334</v>
      </c>
      <c r="H55" s="32"/>
      <c r="I55" s="32"/>
      <c r="J55" s="32"/>
      <c r="K55" s="32">
        <f>K58+K94</f>
        <v>9036753.333333334</v>
      </c>
      <c r="L55" s="32">
        <f>L58+L94</f>
        <v>199253.33333333334</v>
      </c>
      <c r="M55" s="32">
        <f t="shared" ref="M55:P55" si="47">M58</f>
        <v>0</v>
      </c>
      <c r="N55" s="32">
        <f t="shared" si="47"/>
        <v>0</v>
      </c>
      <c r="O55" s="32">
        <f t="shared" si="47"/>
        <v>0</v>
      </c>
      <c r="P55" s="33">
        <f t="shared" si="47"/>
        <v>0</v>
      </c>
    </row>
    <row r="56" spans="1:16" ht="15.5" x14ac:dyDescent="0.35">
      <c r="A56" s="44"/>
      <c r="B56" s="20"/>
      <c r="C56" s="36" t="s">
        <v>1</v>
      </c>
      <c r="D56" s="37" t="s">
        <v>131</v>
      </c>
      <c r="E56" s="38" t="s">
        <v>126</v>
      </c>
      <c r="F56" s="39">
        <f t="shared" ref="F56:G56" si="48">F57+F58</f>
        <v>597760</v>
      </c>
      <c r="G56" s="40">
        <f t="shared" si="48"/>
        <v>199253.33333333334</v>
      </c>
      <c r="H56" s="40"/>
      <c r="I56" s="40"/>
      <c r="J56" s="40"/>
      <c r="K56" s="40">
        <f t="shared" ref="K56" si="49">K57+K58</f>
        <v>199253.33333333334</v>
      </c>
      <c r="L56" s="40">
        <f t="shared" ref="L56" si="50">L57+L58</f>
        <v>199253.33333333334</v>
      </c>
      <c r="M56" s="40">
        <f t="shared" ref="M56" si="51">M57+M58</f>
        <v>0</v>
      </c>
      <c r="N56" s="40">
        <f t="shared" ref="N56" si="52">N57+N58</f>
        <v>0</v>
      </c>
      <c r="O56" s="40">
        <f t="shared" ref="O56" si="53">O57+O58</f>
        <v>0</v>
      </c>
      <c r="P56" s="41">
        <f t="shared" ref="P56" si="54">P57+P58</f>
        <v>0</v>
      </c>
    </row>
    <row r="57" spans="1:16" ht="15.5" x14ac:dyDescent="0.35">
      <c r="A57" s="44"/>
      <c r="B57" s="20"/>
      <c r="C57" s="21"/>
      <c r="D57" s="22"/>
      <c r="E57" s="34" t="s">
        <v>113</v>
      </c>
      <c r="F57" s="35">
        <f>SUM(G57:P57)</f>
        <v>0</v>
      </c>
      <c r="G57" s="32">
        <f>G60+G63+G66+G69+G72+G75+G78+G81+G84+G87</f>
        <v>0</v>
      </c>
      <c r="H57" s="32"/>
      <c r="I57" s="32"/>
      <c r="J57" s="32"/>
      <c r="K57" s="32">
        <f t="shared" ref="K57:P57" si="55">K60+K63+K66+K69+K72+K75+K78+K81+K84+K87</f>
        <v>0</v>
      </c>
      <c r="L57" s="32">
        <f t="shared" si="55"/>
        <v>0</v>
      </c>
      <c r="M57" s="32">
        <f t="shared" si="55"/>
        <v>0</v>
      </c>
      <c r="N57" s="32">
        <f t="shared" si="55"/>
        <v>0</v>
      </c>
      <c r="O57" s="32">
        <f t="shared" si="55"/>
        <v>0</v>
      </c>
      <c r="P57" s="33">
        <f t="shared" si="55"/>
        <v>0</v>
      </c>
    </row>
    <row r="58" spans="1:16" ht="39" x14ac:dyDescent="0.35">
      <c r="A58" s="44"/>
      <c r="B58" s="20"/>
      <c r="C58" s="21"/>
      <c r="D58" s="22"/>
      <c r="E58" s="34" t="s">
        <v>247</v>
      </c>
      <c r="F58" s="35">
        <f>F64+F67+F70+F73+F76+F79+F82+F85+F88+F91</f>
        <v>597760</v>
      </c>
      <c r="G58" s="32">
        <f>G61+G64+G67+G70+G73+G76+G79+G82+G85+G88+G91</f>
        <v>199253.33333333334</v>
      </c>
      <c r="H58" s="32"/>
      <c r="I58" s="32"/>
      <c r="J58" s="32"/>
      <c r="K58" s="32">
        <f t="shared" ref="K58:P58" si="56">K61+K64+K67+K70+K73+K76+K79+K82+K85+K88+K91</f>
        <v>199253.33333333334</v>
      </c>
      <c r="L58" s="32">
        <f t="shared" si="56"/>
        <v>199253.33333333334</v>
      </c>
      <c r="M58" s="32">
        <f t="shared" si="56"/>
        <v>0</v>
      </c>
      <c r="N58" s="32">
        <f t="shared" si="56"/>
        <v>0</v>
      </c>
      <c r="O58" s="32">
        <f t="shared" si="56"/>
        <v>0</v>
      </c>
      <c r="P58" s="33">
        <f t="shared" si="56"/>
        <v>0</v>
      </c>
    </row>
    <row r="59" spans="1:16" ht="28" outlineLevel="1" x14ac:dyDescent="0.35">
      <c r="A59" s="44"/>
      <c r="B59" s="20"/>
      <c r="C59" s="43" t="s">
        <v>248</v>
      </c>
      <c r="D59" s="22" t="s">
        <v>132</v>
      </c>
      <c r="E59" s="38" t="s">
        <v>126</v>
      </c>
      <c r="F59" s="35">
        <f t="shared" ref="F59:G59" si="57">F60+F61</f>
        <v>0</v>
      </c>
      <c r="G59" s="32">
        <f t="shared" si="57"/>
        <v>0</v>
      </c>
      <c r="H59" s="32"/>
      <c r="I59" s="32"/>
      <c r="J59" s="32"/>
      <c r="K59" s="32">
        <f t="shared" ref="K59" si="58">K60+K61</f>
        <v>0</v>
      </c>
      <c r="L59" s="32">
        <f t="shared" ref="L59" si="59">L60+L61</f>
        <v>0</v>
      </c>
      <c r="M59" s="32">
        <f t="shared" ref="M59" si="60">M60+M61</f>
        <v>0</v>
      </c>
      <c r="N59" s="32">
        <f t="shared" ref="N59" si="61">N60+N61</f>
        <v>0</v>
      </c>
      <c r="O59" s="32">
        <f t="shared" ref="O59" si="62">O60+O61</f>
        <v>0</v>
      </c>
      <c r="P59" s="33">
        <f t="shared" ref="P59" si="63">P60+P61</f>
        <v>0</v>
      </c>
    </row>
    <row r="60" spans="1:16" ht="15.5" outlineLevel="1" x14ac:dyDescent="0.35">
      <c r="A60" s="44"/>
      <c r="B60" s="20"/>
      <c r="C60" s="21"/>
      <c r="D60" s="22"/>
      <c r="E60" s="34" t="s">
        <v>113</v>
      </c>
      <c r="F60" s="35">
        <f>SUM(G60:P60)</f>
        <v>0</v>
      </c>
      <c r="G60" s="32">
        <v>0</v>
      </c>
      <c r="H60" s="32"/>
      <c r="I60" s="32"/>
      <c r="J60" s="32"/>
      <c r="K60" s="32">
        <v>0</v>
      </c>
      <c r="L60" s="32">
        <v>0</v>
      </c>
      <c r="M60" s="32">
        <v>0</v>
      </c>
      <c r="N60" s="32">
        <v>0</v>
      </c>
      <c r="O60" s="32">
        <v>0</v>
      </c>
      <c r="P60" s="33">
        <v>0</v>
      </c>
    </row>
    <row r="61" spans="1:16" ht="39" outlineLevel="1" x14ac:dyDescent="0.35">
      <c r="A61" s="44"/>
      <c r="B61" s="20"/>
      <c r="C61" s="21"/>
      <c r="D61" s="22"/>
      <c r="E61" s="34" t="s">
        <v>247</v>
      </c>
      <c r="F61" s="35">
        <f>SUM(G61:P61)</f>
        <v>0</v>
      </c>
      <c r="G61" s="32">
        <v>0</v>
      </c>
      <c r="H61" s="32"/>
      <c r="I61" s="32"/>
      <c r="J61" s="32"/>
      <c r="K61" s="32">
        <v>0</v>
      </c>
      <c r="L61" s="32">
        <v>0</v>
      </c>
      <c r="M61" s="32">
        <v>0</v>
      </c>
      <c r="N61" s="32">
        <v>0</v>
      </c>
      <c r="O61" s="32">
        <v>0</v>
      </c>
      <c r="P61" s="33">
        <v>0</v>
      </c>
    </row>
    <row r="62" spans="1:16" ht="15.5" outlineLevel="1" x14ac:dyDescent="0.35">
      <c r="A62" s="44"/>
      <c r="B62" s="20"/>
      <c r="C62" s="21"/>
      <c r="D62" s="22" t="s">
        <v>5</v>
      </c>
      <c r="E62" s="38" t="s">
        <v>126</v>
      </c>
      <c r="F62" s="35">
        <f t="shared" ref="F62:G62" si="64">F63+F64</f>
        <v>129800</v>
      </c>
      <c r="G62" s="32">
        <f t="shared" si="64"/>
        <v>43266.666666666664</v>
      </c>
      <c r="H62" s="32"/>
      <c r="I62" s="32"/>
      <c r="J62" s="32"/>
      <c r="K62" s="32">
        <f t="shared" ref="K62" si="65">K63+K64</f>
        <v>43266.666666666664</v>
      </c>
      <c r="L62" s="32">
        <f t="shared" ref="L62" si="66">L63+L64</f>
        <v>43266.666666666664</v>
      </c>
      <c r="M62" s="32">
        <f t="shared" ref="M62" si="67">M63+M64</f>
        <v>0</v>
      </c>
      <c r="N62" s="32">
        <f t="shared" ref="N62" si="68">N63+N64</f>
        <v>0</v>
      </c>
      <c r="O62" s="32">
        <f t="shared" ref="O62" si="69">O63+O64</f>
        <v>0</v>
      </c>
      <c r="P62" s="33">
        <f t="shared" ref="P62" si="70">P63+P64</f>
        <v>0</v>
      </c>
    </row>
    <row r="63" spans="1:16" ht="15.5" outlineLevel="1" x14ac:dyDescent="0.35">
      <c r="A63" s="44"/>
      <c r="B63" s="20"/>
      <c r="C63" s="21"/>
      <c r="D63" s="22"/>
      <c r="E63" s="34" t="s">
        <v>113</v>
      </c>
      <c r="F63" s="35">
        <f>SUM(G63:P63)</f>
        <v>0</v>
      </c>
      <c r="G63" s="32">
        <v>0</v>
      </c>
      <c r="H63" s="32"/>
      <c r="I63" s="32"/>
      <c r="J63" s="32"/>
      <c r="K63" s="32">
        <v>0</v>
      </c>
      <c r="L63" s="32">
        <v>0</v>
      </c>
      <c r="M63" s="32"/>
      <c r="N63" s="32"/>
      <c r="O63" s="32"/>
      <c r="P63" s="33"/>
    </row>
    <row r="64" spans="1:16" ht="39" outlineLevel="1" x14ac:dyDescent="0.35">
      <c r="A64" s="44"/>
      <c r="B64" s="20"/>
      <c r="C64" s="21"/>
      <c r="D64" s="22"/>
      <c r="E64" s="34" t="s">
        <v>247</v>
      </c>
      <c r="F64" s="35">
        <f>129800</f>
        <v>129800</v>
      </c>
      <c r="G64" s="32">
        <f>$F$64/3</f>
        <v>43266.666666666664</v>
      </c>
      <c r="H64" s="32"/>
      <c r="I64" s="32"/>
      <c r="J64" s="32"/>
      <c r="K64" s="32">
        <f t="shared" ref="K64:L64" si="71">$F$64/3</f>
        <v>43266.666666666664</v>
      </c>
      <c r="L64" s="32">
        <f t="shared" si="71"/>
        <v>43266.666666666664</v>
      </c>
      <c r="M64" s="32"/>
      <c r="N64" s="32"/>
      <c r="O64" s="32"/>
      <c r="P64" s="33"/>
    </row>
    <row r="65" spans="1:16" ht="15.5" outlineLevel="1" x14ac:dyDescent="0.35">
      <c r="A65" s="44"/>
      <c r="B65" s="20"/>
      <c r="C65" s="21"/>
      <c r="D65" s="22" t="s">
        <v>133</v>
      </c>
      <c r="E65" s="38" t="s">
        <v>126</v>
      </c>
      <c r="F65" s="35">
        <f t="shared" ref="F65:G65" si="72">F66+F67</f>
        <v>0</v>
      </c>
      <c r="G65" s="32">
        <f t="shared" si="72"/>
        <v>0</v>
      </c>
      <c r="H65" s="32"/>
      <c r="I65" s="32"/>
      <c r="J65" s="32"/>
      <c r="K65" s="32">
        <f t="shared" ref="K65" si="73">K66+K67</f>
        <v>0</v>
      </c>
      <c r="L65" s="32">
        <f t="shared" ref="L65" si="74">L66+L67</f>
        <v>0</v>
      </c>
      <c r="M65" s="32">
        <f t="shared" ref="M65" si="75">M66+M67</f>
        <v>0</v>
      </c>
      <c r="N65" s="32">
        <f t="shared" ref="N65" si="76">N66+N67</f>
        <v>0</v>
      </c>
      <c r="O65" s="32">
        <f t="shared" ref="O65" si="77">O66+O67</f>
        <v>0</v>
      </c>
      <c r="P65" s="33">
        <f t="shared" ref="P65" si="78">P66+P67</f>
        <v>0</v>
      </c>
    </row>
    <row r="66" spans="1:16" ht="15.5" outlineLevel="1" x14ac:dyDescent="0.35">
      <c r="A66" s="44"/>
      <c r="B66" s="20"/>
      <c r="C66" s="21"/>
      <c r="D66" s="22"/>
      <c r="E66" s="34" t="s">
        <v>113</v>
      </c>
      <c r="F66" s="35">
        <f>SUM(G66:P66)</f>
        <v>0</v>
      </c>
      <c r="G66" s="32">
        <v>0</v>
      </c>
      <c r="H66" s="32"/>
      <c r="I66" s="32"/>
      <c r="J66" s="32"/>
      <c r="K66" s="32">
        <v>0</v>
      </c>
      <c r="L66" s="32">
        <v>0</v>
      </c>
      <c r="M66" s="32">
        <v>0</v>
      </c>
      <c r="N66" s="32">
        <v>0</v>
      </c>
      <c r="O66" s="32">
        <v>0</v>
      </c>
      <c r="P66" s="33">
        <v>0</v>
      </c>
    </row>
    <row r="67" spans="1:16" ht="39" outlineLevel="1" x14ac:dyDescent="0.35">
      <c r="A67" s="44"/>
      <c r="B67" s="20"/>
      <c r="C67" s="21"/>
      <c r="D67" s="22"/>
      <c r="E67" s="34" t="s">
        <v>247</v>
      </c>
      <c r="F67" s="35">
        <f>SUM(G67:P67)</f>
        <v>0</v>
      </c>
      <c r="G67" s="32">
        <v>0</v>
      </c>
      <c r="H67" s="32"/>
      <c r="I67" s="32"/>
      <c r="J67" s="32"/>
      <c r="K67" s="32">
        <v>0</v>
      </c>
      <c r="L67" s="32">
        <v>0</v>
      </c>
      <c r="M67" s="32">
        <v>0</v>
      </c>
      <c r="N67" s="32">
        <v>0</v>
      </c>
      <c r="O67" s="32">
        <v>0</v>
      </c>
      <c r="P67" s="33">
        <v>0</v>
      </c>
    </row>
    <row r="68" spans="1:16" ht="15.5" outlineLevel="1" x14ac:dyDescent="0.35">
      <c r="A68" s="44"/>
      <c r="B68" s="20"/>
      <c r="C68" s="21"/>
      <c r="D68" s="22" t="s">
        <v>6</v>
      </c>
      <c r="E68" s="38" t="s">
        <v>126</v>
      </c>
      <c r="F68" s="35">
        <f t="shared" ref="F68:G68" si="79">F69+F70</f>
        <v>235102</v>
      </c>
      <c r="G68" s="32">
        <f t="shared" si="79"/>
        <v>78367.333333333328</v>
      </c>
      <c r="H68" s="32"/>
      <c r="I68" s="32"/>
      <c r="J68" s="32"/>
      <c r="K68" s="32">
        <f t="shared" ref="K68" si="80">K69+K70</f>
        <v>78367.333333333328</v>
      </c>
      <c r="L68" s="32">
        <f t="shared" ref="L68" si="81">L69+L70</f>
        <v>78367.333333333328</v>
      </c>
      <c r="M68" s="32">
        <f t="shared" ref="M68" si="82">M69+M70</f>
        <v>0</v>
      </c>
      <c r="N68" s="32">
        <f t="shared" ref="N68" si="83">N69+N70</f>
        <v>0</v>
      </c>
      <c r="O68" s="32">
        <f t="shared" ref="O68" si="84">O69+O70</f>
        <v>0</v>
      </c>
      <c r="P68" s="33">
        <f t="shared" ref="P68" si="85">P69+P70</f>
        <v>0</v>
      </c>
    </row>
    <row r="69" spans="1:16" ht="15.5" outlineLevel="1" x14ac:dyDescent="0.35">
      <c r="A69" s="44"/>
      <c r="B69" s="20"/>
      <c r="C69" s="21"/>
      <c r="D69" s="22"/>
      <c r="E69" s="34" t="s">
        <v>113</v>
      </c>
      <c r="F69" s="35">
        <f>SUM(G69:P69)</f>
        <v>0</v>
      </c>
      <c r="G69" s="32">
        <v>0</v>
      </c>
      <c r="H69" s="32"/>
      <c r="I69" s="32"/>
      <c r="J69" s="32"/>
      <c r="K69" s="32">
        <v>0</v>
      </c>
      <c r="L69" s="32">
        <v>0</v>
      </c>
      <c r="M69" s="32"/>
      <c r="N69" s="32"/>
      <c r="O69" s="32"/>
      <c r="P69" s="33"/>
    </row>
    <row r="70" spans="1:16" ht="39" outlineLevel="1" x14ac:dyDescent="0.35">
      <c r="A70" s="44"/>
      <c r="B70" s="20"/>
      <c r="C70" s="21"/>
      <c r="D70" s="22"/>
      <c r="E70" s="34" t="s">
        <v>247</v>
      </c>
      <c r="F70" s="35">
        <f>235102</f>
        <v>235102</v>
      </c>
      <c r="G70" s="32">
        <f>$F$70/3</f>
        <v>78367.333333333328</v>
      </c>
      <c r="H70" s="32"/>
      <c r="I70" s="32"/>
      <c r="J70" s="32"/>
      <c r="K70" s="32">
        <f t="shared" ref="K70:L70" si="86">$F$70/3</f>
        <v>78367.333333333328</v>
      </c>
      <c r="L70" s="32">
        <f t="shared" si="86"/>
        <v>78367.333333333328</v>
      </c>
      <c r="M70" s="32"/>
      <c r="N70" s="32"/>
      <c r="O70" s="32"/>
      <c r="P70" s="33"/>
    </row>
    <row r="71" spans="1:16" ht="15.5" outlineLevel="1" x14ac:dyDescent="0.35">
      <c r="A71" s="44"/>
      <c r="B71" s="20"/>
      <c r="C71" s="21"/>
      <c r="D71" s="22" t="s">
        <v>496</v>
      </c>
      <c r="E71" s="38" t="s">
        <v>126</v>
      </c>
      <c r="F71" s="35">
        <f t="shared" ref="F71:G71" si="87">F72+F73</f>
        <v>0</v>
      </c>
      <c r="G71" s="32">
        <f t="shared" si="87"/>
        <v>0</v>
      </c>
      <c r="H71" s="32"/>
      <c r="I71" s="32"/>
      <c r="J71" s="32"/>
      <c r="K71" s="32">
        <f t="shared" ref="K71" si="88">K72+K73</f>
        <v>0</v>
      </c>
      <c r="L71" s="32">
        <f t="shared" ref="L71" si="89">L72+L73</f>
        <v>0</v>
      </c>
      <c r="M71" s="32">
        <f t="shared" ref="M71" si="90">M72+M73</f>
        <v>0</v>
      </c>
      <c r="N71" s="32">
        <f t="shared" ref="N71" si="91">N72+N73</f>
        <v>0</v>
      </c>
      <c r="O71" s="32">
        <f t="shared" ref="O71" si="92">O72+O73</f>
        <v>0</v>
      </c>
      <c r="P71" s="33">
        <f t="shared" ref="P71" si="93">P72+P73</f>
        <v>0</v>
      </c>
    </row>
    <row r="72" spans="1:16" ht="15.5" outlineLevel="1" x14ac:dyDescent="0.35">
      <c r="A72" s="44"/>
      <c r="B72" s="20"/>
      <c r="C72" s="21"/>
      <c r="D72" s="22"/>
      <c r="E72" s="34" t="s">
        <v>113</v>
      </c>
      <c r="F72" s="35">
        <f>SUM(G72:P72)</f>
        <v>0</v>
      </c>
      <c r="G72" s="32">
        <v>0</v>
      </c>
      <c r="H72" s="32"/>
      <c r="I72" s="32"/>
      <c r="J72" s="32"/>
      <c r="K72" s="32">
        <v>0</v>
      </c>
      <c r="L72" s="32">
        <v>0</v>
      </c>
      <c r="M72" s="32">
        <v>0</v>
      </c>
      <c r="N72" s="32">
        <v>0</v>
      </c>
      <c r="O72" s="32">
        <v>0</v>
      </c>
      <c r="P72" s="33">
        <v>0</v>
      </c>
    </row>
    <row r="73" spans="1:16" ht="39" outlineLevel="1" x14ac:dyDescent="0.35">
      <c r="A73" s="44"/>
      <c r="B73" s="20"/>
      <c r="C73" s="21"/>
      <c r="D73" s="22"/>
      <c r="E73" s="34" t="s">
        <v>247</v>
      </c>
      <c r="F73" s="35"/>
      <c r="G73" s="32">
        <v>0</v>
      </c>
      <c r="H73" s="32"/>
      <c r="I73" s="32"/>
      <c r="J73" s="32"/>
      <c r="K73" s="32">
        <v>0</v>
      </c>
      <c r="L73" s="32">
        <v>0</v>
      </c>
      <c r="M73" s="32">
        <v>0</v>
      </c>
      <c r="N73" s="32">
        <v>0</v>
      </c>
      <c r="O73" s="32">
        <v>0</v>
      </c>
      <c r="P73" s="33">
        <v>0</v>
      </c>
    </row>
    <row r="74" spans="1:16" ht="15.5" outlineLevel="1" x14ac:dyDescent="0.35">
      <c r="A74" s="44"/>
      <c r="B74" s="20"/>
      <c r="C74" s="21"/>
      <c r="D74" s="22" t="s">
        <v>134</v>
      </c>
      <c r="E74" s="38" t="s">
        <v>126</v>
      </c>
      <c r="F74" s="35">
        <f t="shared" ref="F74:G74" si="94">F75+F76</f>
        <v>0</v>
      </c>
      <c r="G74" s="32">
        <f t="shared" si="94"/>
        <v>0</v>
      </c>
      <c r="H74" s="32"/>
      <c r="I74" s="32"/>
      <c r="J74" s="32"/>
      <c r="K74" s="32">
        <f t="shared" ref="K74" si="95">K75+K76</f>
        <v>0</v>
      </c>
      <c r="L74" s="32">
        <f t="shared" ref="L74" si="96">L75+L76</f>
        <v>0</v>
      </c>
      <c r="M74" s="32">
        <f t="shared" ref="M74" si="97">M75+M76</f>
        <v>0</v>
      </c>
      <c r="N74" s="32">
        <f t="shared" ref="N74" si="98">N75+N76</f>
        <v>0</v>
      </c>
      <c r="O74" s="32">
        <f t="shared" ref="O74" si="99">O75+O76</f>
        <v>0</v>
      </c>
      <c r="P74" s="33">
        <f t="shared" ref="P74" si="100">P75+P76</f>
        <v>0</v>
      </c>
    </row>
    <row r="75" spans="1:16" ht="15.5" outlineLevel="1" x14ac:dyDescent="0.35">
      <c r="A75" s="44"/>
      <c r="B75" s="20"/>
      <c r="C75" s="21"/>
      <c r="D75" s="22"/>
      <c r="E75" s="34" t="s">
        <v>113</v>
      </c>
      <c r="F75" s="35">
        <f>SUM(G75:P75)</f>
        <v>0</v>
      </c>
      <c r="G75" s="32">
        <v>0</v>
      </c>
      <c r="H75" s="32"/>
      <c r="I75" s="32"/>
      <c r="J75" s="32"/>
      <c r="K75" s="32">
        <v>0</v>
      </c>
      <c r="L75" s="32">
        <v>0</v>
      </c>
      <c r="M75" s="32">
        <v>0</v>
      </c>
      <c r="N75" s="32">
        <v>0</v>
      </c>
      <c r="O75" s="32">
        <v>0</v>
      </c>
      <c r="P75" s="33">
        <v>0</v>
      </c>
    </row>
    <row r="76" spans="1:16" ht="39" outlineLevel="1" x14ac:dyDescent="0.35">
      <c r="A76" s="44"/>
      <c r="B76" s="20"/>
      <c r="C76" s="21"/>
      <c r="D76" s="22"/>
      <c r="E76" s="34" t="s">
        <v>247</v>
      </c>
      <c r="F76" s="35">
        <v>0</v>
      </c>
      <c r="G76" s="32">
        <v>0</v>
      </c>
      <c r="H76" s="32"/>
      <c r="I76" s="32"/>
      <c r="J76" s="32"/>
      <c r="K76" s="32">
        <v>0</v>
      </c>
      <c r="L76" s="32">
        <v>0</v>
      </c>
      <c r="M76" s="32">
        <v>0</v>
      </c>
      <c r="N76" s="32">
        <v>0</v>
      </c>
      <c r="O76" s="32">
        <v>0</v>
      </c>
      <c r="P76" s="33">
        <v>0</v>
      </c>
    </row>
    <row r="77" spans="1:16" ht="15.5" outlineLevel="1" x14ac:dyDescent="0.35">
      <c r="A77" s="44"/>
      <c r="B77" s="20"/>
      <c r="C77" s="21"/>
      <c r="D77" s="22" t="s">
        <v>7</v>
      </c>
      <c r="E77" s="38" t="s">
        <v>126</v>
      </c>
      <c r="F77" s="35">
        <f t="shared" ref="F77:G77" si="101">F78+F79</f>
        <v>91963</v>
      </c>
      <c r="G77" s="32">
        <f t="shared" si="101"/>
        <v>30654.333333333332</v>
      </c>
      <c r="H77" s="32"/>
      <c r="I77" s="32"/>
      <c r="J77" s="32"/>
      <c r="K77" s="32">
        <f t="shared" ref="K77" si="102">K78+K79</f>
        <v>30654.333333333332</v>
      </c>
      <c r="L77" s="32">
        <f t="shared" ref="L77" si="103">L78+L79</f>
        <v>30654.333333333332</v>
      </c>
      <c r="M77" s="32">
        <f t="shared" ref="M77" si="104">M78+M79</f>
        <v>0</v>
      </c>
      <c r="N77" s="32">
        <f t="shared" ref="N77" si="105">N78+N79</f>
        <v>0</v>
      </c>
      <c r="O77" s="32">
        <f t="shared" ref="O77" si="106">O78+O79</f>
        <v>0</v>
      </c>
      <c r="P77" s="33">
        <f t="shared" ref="P77" si="107">P78+P79</f>
        <v>0</v>
      </c>
    </row>
    <row r="78" spans="1:16" ht="15.5" outlineLevel="1" x14ac:dyDescent="0.35">
      <c r="A78" s="44"/>
      <c r="B78" s="20"/>
      <c r="C78" s="21"/>
      <c r="D78" s="22"/>
      <c r="E78" s="34" t="s">
        <v>113</v>
      </c>
      <c r="F78" s="35">
        <f>SUM(G78:P78)</f>
        <v>0</v>
      </c>
      <c r="G78" s="32">
        <v>0</v>
      </c>
      <c r="H78" s="32"/>
      <c r="I78" s="32"/>
      <c r="J78" s="32"/>
      <c r="K78" s="32">
        <v>0</v>
      </c>
      <c r="L78" s="32">
        <v>0</v>
      </c>
      <c r="M78" s="32"/>
      <c r="N78" s="32"/>
      <c r="O78" s="32"/>
      <c r="P78" s="33"/>
    </row>
    <row r="79" spans="1:16" ht="39" outlineLevel="1" x14ac:dyDescent="0.35">
      <c r="A79" s="44"/>
      <c r="B79" s="20"/>
      <c r="C79" s="21"/>
      <c r="D79" s="22"/>
      <c r="E79" s="34" t="s">
        <v>247</v>
      </c>
      <c r="F79" s="35">
        <f>91963</f>
        <v>91963</v>
      </c>
      <c r="G79" s="32">
        <f>$F$79/3</f>
        <v>30654.333333333332</v>
      </c>
      <c r="H79" s="32"/>
      <c r="I79" s="32"/>
      <c r="J79" s="32"/>
      <c r="K79" s="32">
        <f t="shared" ref="K79:L79" si="108">$F$79/3</f>
        <v>30654.333333333332</v>
      </c>
      <c r="L79" s="32">
        <f t="shared" si="108"/>
        <v>30654.333333333332</v>
      </c>
      <c r="M79" s="32"/>
      <c r="N79" s="32"/>
      <c r="O79" s="32"/>
      <c r="P79" s="33"/>
    </row>
    <row r="80" spans="1:16" ht="15.5" outlineLevel="1" x14ac:dyDescent="0.35">
      <c r="A80" s="44"/>
      <c r="B80" s="20"/>
      <c r="C80" s="21"/>
      <c r="D80" s="22" t="s">
        <v>8</v>
      </c>
      <c r="E80" s="38" t="s">
        <v>126</v>
      </c>
      <c r="F80" s="35">
        <f t="shared" ref="F80:G80" si="109">F81+F82</f>
        <v>140895</v>
      </c>
      <c r="G80" s="32">
        <f t="shared" si="109"/>
        <v>46965</v>
      </c>
      <c r="H80" s="32"/>
      <c r="I80" s="32"/>
      <c r="J80" s="32"/>
      <c r="K80" s="32">
        <f t="shared" ref="K80" si="110">K81+K82</f>
        <v>46965</v>
      </c>
      <c r="L80" s="32">
        <f t="shared" ref="L80" si="111">L81+L82</f>
        <v>46965</v>
      </c>
      <c r="M80" s="32">
        <f t="shared" ref="M80" si="112">M81+M82</f>
        <v>0</v>
      </c>
      <c r="N80" s="32">
        <f t="shared" ref="N80" si="113">N81+N82</f>
        <v>0</v>
      </c>
      <c r="O80" s="32">
        <f t="shared" ref="O80" si="114">O81+O82</f>
        <v>0</v>
      </c>
      <c r="P80" s="33">
        <f t="shared" ref="P80" si="115">P81+P82</f>
        <v>0</v>
      </c>
    </row>
    <row r="81" spans="1:16" ht="15.5" outlineLevel="1" x14ac:dyDescent="0.35">
      <c r="A81" s="44"/>
      <c r="B81" s="20"/>
      <c r="C81" s="21"/>
      <c r="D81" s="22"/>
      <c r="E81" s="34" t="s">
        <v>113</v>
      </c>
      <c r="F81" s="35">
        <f>SUM(G81:P81)</f>
        <v>0</v>
      </c>
      <c r="G81" s="32">
        <v>0</v>
      </c>
      <c r="H81" s="32"/>
      <c r="I81" s="32"/>
      <c r="J81" s="32"/>
      <c r="K81" s="32">
        <v>0</v>
      </c>
      <c r="L81" s="32">
        <v>0</v>
      </c>
      <c r="M81" s="32"/>
      <c r="N81" s="32"/>
      <c r="O81" s="32"/>
      <c r="P81" s="33"/>
    </row>
    <row r="82" spans="1:16" ht="39" outlineLevel="1" x14ac:dyDescent="0.35">
      <c r="A82" s="44"/>
      <c r="B82" s="20"/>
      <c r="C82" s="21"/>
      <c r="D82" s="22"/>
      <c r="E82" s="34" t="s">
        <v>247</v>
      </c>
      <c r="F82" s="35">
        <f>SUM(G82:P82)</f>
        <v>140895</v>
      </c>
      <c r="G82" s="32">
        <v>46965</v>
      </c>
      <c r="H82" s="32"/>
      <c r="I82" s="32"/>
      <c r="J82" s="32"/>
      <c r="K82" s="32">
        <v>46965</v>
      </c>
      <c r="L82" s="32">
        <v>46965</v>
      </c>
      <c r="M82" s="32"/>
      <c r="N82" s="32"/>
      <c r="O82" s="32"/>
      <c r="P82" s="33"/>
    </row>
    <row r="83" spans="1:16" ht="15.5" outlineLevel="1" x14ac:dyDescent="0.35">
      <c r="A83" s="44"/>
      <c r="B83" s="20"/>
      <c r="C83" s="21"/>
      <c r="D83" s="22" t="s">
        <v>135</v>
      </c>
      <c r="E83" s="38" t="s">
        <v>126</v>
      </c>
      <c r="F83" s="35">
        <f t="shared" ref="F83:G83" si="116">F84+F85</f>
        <v>0</v>
      </c>
      <c r="G83" s="32">
        <f t="shared" si="116"/>
        <v>0</v>
      </c>
      <c r="H83" s="32"/>
      <c r="I83" s="32"/>
      <c r="J83" s="32"/>
      <c r="K83" s="32">
        <f t="shared" ref="K83" si="117">K84+K85</f>
        <v>0</v>
      </c>
      <c r="L83" s="32">
        <f t="shared" ref="L83" si="118">L84+L85</f>
        <v>0</v>
      </c>
      <c r="M83" s="32">
        <f t="shared" ref="M83" si="119">M84+M85</f>
        <v>0</v>
      </c>
      <c r="N83" s="32">
        <f t="shared" ref="N83" si="120">N84+N85</f>
        <v>0</v>
      </c>
      <c r="O83" s="32">
        <f t="shared" ref="O83" si="121">O84+O85</f>
        <v>0</v>
      </c>
      <c r="P83" s="33">
        <f t="shared" ref="P83" si="122">P84+P85</f>
        <v>0</v>
      </c>
    </row>
    <row r="84" spans="1:16" ht="15.5" outlineLevel="1" x14ac:dyDescent="0.35">
      <c r="A84" s="44"/>
      <c r="B84" s="20"/>
      <c r="C84" s="21"/>
      <c r="D84" s="22"/>
      <c r="E84" s="34" t="s">
        <v>113</v>
      </c>
      <c r="F84" s="35">
        <f>SUM(G84:P84)</f>
        <v>0</v>
      </c>
      <c r="G84" s="32">
        <v>0</v>
      </c>
      <c r="H84" s="32"/>
      <c r="I84" s="32"/>
      <c r="J84" s="32"/>
      <c r="K84" s="32">
        <v>0</v>
      </c>
      <c r="L84" s="32">
        <v>0</v>
      </c>
      <c r="M84" s="32">
        <v>0</v>
      </c>
      <c r="N84" s="32"/>
      <c r="O84" s="32"/>
      <c r="P84" s="33"/>
    </row>
    <row r="85" spans="1:16" ht="39" outlineLevel="1" x14ac:dyDescent="0.35">
      <c r="A85" s="44"/>
      <c r="B85" s="20"/>
      <c r="C85" s="21"/>
      <c r="D85" s="22"/>
      <c r="E85" s="34" t="s">
        <v>247</v>
      </c>
      <c r="F85" s="35">
        <f>SUM(G85:P85)</f>
        <v>0</v>
      </c>
      <c r="G85" s="32">
        <v>0</v>
      </c>
      <c r="H85" s="32"/>
      <c r="I85" s="32"/>
      <c r="J85" s="32"/>
      <c r="K85" s="32">
        <v>0</v>
      </c>
      <c r="L85" s="32">
        <v>0</v>
      </c>
      <c r="M85" s="32">
        <v>0</v>
      </c>
      <c r="N85" s="32"/>
      <c r="O85" s="32"/>
      <c r="P85" s="33"/>
    </row>
    <row r="86" spans="1:16" ht="15.5" outlineLevel="1" x14ac:dyDescent="0.35">
      <c r="A86" s="44"/>
      <c r="B86" s="20"/>
      <c r="C86" s="21"/>
      <c r="D86" s="22" t="s">
        <v>136</v>
      </c>
      <c r="E86" s="38" t="s">
        <v>126</v>
      </c>
      <c r="F86" s="35">
        <f t="shared" ref="F86:G86" si="123">F87+F88</f>
        <v>0</v>
      </c>
      <c r="G86" s="32">
        <f t="shared" si="123"/>
        <v>0</v>
      </c>
      <c r="H86" s="32"/>
      <c r="I86" s="32"/>
      <c r="J86" s="32"/>
      <c r="K86" s="32">
        <f t="shared" ref="K86" si="124">K87+K88</f>
        <v>0</v>
      </c>
      <c r="L86" s="32">
        <f t="shared" ref="L86" si="125">L87+L88</f>
        <v>0</v>
      </c>
      <c r="M86" s="32">
        <f t="shared" ref="M86" si="126">M87+M88</f>
        <v>0</v>
      </c>
      <c r="N86" s="32">
        <f t="shared" ref="N86" si="127">N87+N88</f>
        <v>0</v>
      </c>
      <c r="O86" s="32">
        <f t="shared" ref="O86" si="128">O87+O88</f>
        <v>0</v>
      </c>
      <c r="P86" s="33">
        <f t="shared" ref="P86" si="129">P87+P88</f>
        <v>0</v>
      </c>
    </row>
    <row r="87" spans="1:16" ht="15.5" outlineLevel="1" x14ac:dyDescent="0.35">
      <c r="A87" s="44"/>
      <c r="B87" s="20"/>
      <c r="C87" s="21"/>
      <c r="D87" s="22"/>
      <c r="E87" s="34" t="s">
        <v>113</v>
      </c>
      <c r="F87" s="35">
        <f>SUM(G87:P87)</f>
        <v>0</v>
      </c>
      <c r="G87" s="32">
        <v>0</v>
      </c>
      <c r="H87" s="32"/>
      <c r="I87" s="32"/>
      <c r="J87" s="32"/>
      <c r="K87" s="32">
        <v>0</v>
      </c>
      <c r="L87" s="32">
        <v>0</v>
      </c>
      <c r="M87" s="32">
        <v>0</v>
      </c>
      <c r="N87" s="32">
        <v>0</v>
      </c>
      <c r="O87" s="32">
        <v>0</v>
      </c>
      <c r="P87" s="33">
        <v>0</v>
      </c>
    </row>
    <row r="88" spans="1:16" ht="39" outlineLevel="1" x14ac:dyDescent="0.35">
      <c r="A88" s="44"/>
      <c r="B88" s="20"/>
      <c r="C88" s="21"/>
      <c r="D88" s="22"/>
      <c r="E88" s="34" t="s">
        <v>247</v>
      </c>
      <c r="F88" s="35">
        <f>SUM(G88:P88)</f>
        <v>0</v>
      </c>
      <c r="G88" s="32">
        <v>0</v>
      </c>
      <c r="H88" s="32"/>
      <c r="I88" s="32"/>
      <c r="J88" s="32"/>
      <c r="K88" s="32">
        <v>0</v>
      </c>
      <c r="L88" s="32">
        <v>0</v>
      </c>
      <c r="M88" s="32">
        <v>0</v>
      </c>
      <c r="N88" s="32">
        <v>0</v>
      </c>
      <c r="O88" s="32">
        <v>0</v>
      </c>
      <c r="P88" s="33">
        <v>0</v>
      </c>
    </row>
    <row r="89" spans="1:16" ht="15.5" outlineLevel="1" x14ac:dyDescent="0.35">
      <c r="A89" s="44"/>
      <c r="B89" s="20"/>
      <c r="C89" s="21"/>
      <c r="D89" s="22" t="s">
        <v>137</v>
      </c>
      <c r="E89" s="38" t="s">
        <v>126</v>
      </c>
      <c r="F89" s="35">
        <f t="shared" ref="F89:G89" si="130">F90+F91</f>
        <v>0</v>
      </c>
      <c r="G89" s="32">
        <f t="shared" si="130"/>
        <v>0</v>
      </c>
      <c r="H89" s="32"/>
      <c r="I89" s="32"/>
      <c r="J89" s="32"/>
      <c r="K89" s="32">
        <f t="shared" ref="K89" si="131">K90+K91</f>
        <v>0</v>
      </c>
      <c r="L89" s="32">
        <f t="shared" ref="L89" si="132">L90+L91</f>
        <v>0</v>
      </c>
      <c r="M89" s="32">
        <f t="shared" ref="M89" si="133">M90+M91</f>
        <v>0</v>
      </c>
      <c r="N89" s="32">
        <f t="shared" ref="N89" si="134">N90+N91</f>
        <v>0</v>
      </c>
      <c r="O89" s="32">
        <f t="shared" ref="O89" si="135">O90+O91</f>
        <v>0</v>
      </c>
      <c r="P89" s="33">
        <f t="shared" ref="P89" si="136">P90+P91</f>
        <v>0</v>
      </c>
    </row>
    <row r="90" spans="1:16" ht="15.5" outlineLevel="1" x14ac:dyDescent="0.35">
      <c r="A90" s="44"/>
      <c r="B90" s="20"/>
      <c r="C90" s="21"/>
      <c r="D90" s="22"/>
      <c r="E90" s="34" t="s">
        <v>113</v>
      </c>
      <c r="F90" s="35">
        <f>SUM(G90:P90)</f>
        <v>0</v>
      </c>
      <c r="G90" s="32">
        <v>0</v>
      </c>
      <c r="H90" s="32"/>
      <c r="I90" s="32"/>
      <c r="J90" s="32"/>
      <c r="K90" s="32">
        <v>0</v>
      </c>
      <c r="L90" s="32">
        <v>0</v>
      </c>
      <c r="M90" s="32">
        <v>0</v>
      </c>
      <c r="N90" s="32">
        <v>0</v>
      </c>
      <c r="O90" s="32">
        <v>0</v>
      </c>
      <c r="P90" s="33">
        <v>0</v>
      </c>
    </row>
    <row r="91" spans="1:16" ht="39" outlineLevel="1" x14ac:dyDescent="0.35">
      <c r="A91" s="44"/>
      <c r="B91" s="20"/>
      <c r="C91" s="21"/>
      <c r="D91" s="22"/>
      <c r="E91" s="34" t="s">
        <v>247</v>
      </c>
      <c r="F91" s="35">
        <f>SUM(G91:P91)</f>
        <v>0</v>
      </c>
      <c r="G91" s="32">
        <v>0</v>
      </c>
      <c r="H91" s="32"/>
      <c r="I91" s="32"/>
      <c r="J91" s="32"/>
      <c r="K91" s="32">
        <v>0</v>
      </c>
      <c r="L91" s="32">
        <v>0</v>
      </c>
      <c r="M91" s="32">
        <v>0</v>
      </c>
      <c r="N91" s="32">
        <v>0</v>
      </c>
      <c r="O91" s="32">
        <v>0</v>
      </c>
      <c r="P91" s="33">
        <v>0</v>
      </c>
    </row>
    <row r="92" spans="1:16" ht="36.75" customHeight="1" x14ac:dyDescent="0.35">
      <c r="A92" s="44"/>
      <c r="B92" s="20"/>
      <c r="C92" s="58" t="s">
        <v>30</v>
      </c>
      <c r="D92" s="59" t="s">
        <v>500</v>
      </c>
      <c r="E92" s="60" t="s">
        <v>138</v>
      </c>
      <c r="F92" s="35">
        <f t="shared" ref="F92:G92" si="137">F93+F94</f>
        <v>17675000</v>
      </c>
      <c r="G92" s="32">
        <f t="shared" si="137"/>
        <v>8837500</v>
      </c>
      <c r="H92" s="32"/>
      <c r="I92" s="32"/>
      <c r="J92" s="32"/>
      <c r="K92" s="32">
        <f t="shared" ref="K92:P92" si="138">K93+K94</f>
        <v>8837500</v>
      </c>
      <c r="L92" s="32">
        <f t="shared" si="138"/>
        <v>0</v>
      </c>
      <c r="M92" s="32">
        <f t="shared" si="138"/>
        <v>0</v>
      </c>
      <c r="N92" s="32">
        <f t="shared" si="138"/>
        <v>0</v>
      </c>
      <c r="O92" s="32">
        <f t="shared" si="138"/>
        <v>0</v>
      </c>
      <c r="P92" s="33">
        <f t="shared" si="138"/>
        <v>0</v>
      </c>
    </row>
    <row r="93" spans="1:16" ht="15.5" x14ac:dyDescent="0.35">
      <c r="A93" s="44"/>
      <c r="B93" s="20"/>
      <c r="C93" s="21"/>
      <c r="D93" s="22"/>
      <c r="E93" s="34" t="s">
        <v>113</v>
      </c>
      <c r="F93" s="35">
        <f>SUM(G93:P93)</f>
        <v>0</v>
      </c>
      <c r="G93" s="32">
        <v>0</v>
      </c>
      <c r="H93" s="32"/>
      <c r="I93" s="32"/>
      <c r="J93" s="32"/>
      <c r="K93" s="32">
        <v>0</v>
      </c>
      <c r="L93" s="32">
        <v>0</v>
      </c>
      <c r="M93" s="32">
        <v>0</v>
      </c>
      <c r="N93" s="32">
        <v>0</v>
      </c>
      <c r="O93" s="32">
        <v>0</v>
      </c>
      <c r="P93" s="33">
        <v>0</v>
      </c>
    </row>
    <row r="94" spans="1:16" ht="39.5" thickBot="1" x14ac:dyDescent="0.4">
      <c r="A94" s="49"/>
      <c r="B94" s="50"/>
      <c r="C94" s="51"/>
      <c r="D94" s="52"/>
      <c r="E94" s="53" t="s">
        <v>247</v>
      </c>
      <c r="F94" s="54">
        <f>17675000</f>
        <v>17675000</v>
      </c>
      <c r="G94" s="55">
        <v>8837500</v>
      </c>
      <c r="H94" s="55"/>
      <c r="I94" s="55"/>
      <c r="J94" s="55"/>
      <c r="K94" s="55">
        <v>8837500</v>
      </c>
      <c r="L94" s="55">
        <v>0</v>
      </c>
      <c r="M94" s="55">
        <v>0</v>
      </c>
      <c r="N94" s="55">
        <v>0</v>
      </c>
      <c r="O94" s="55">
        <v>0</v>
      </c>
      <c r="P94" s="56">
        <v>0</v>
      </c>
    </row>
    <row r="95" spans="1:16" ht="15" x14ac:dyDescent="0.3">
      <c r="A95" s="57">
        <v>3</v>
      </c>
      <c r="B95" s="11" t="s">
        <v>9</v>
      </c>
      <c r="C95" s="61"/>
      <c r="D95" s="11"/>
      <c r="E95" s="11"/>
      <c r="F95" s="62"/>
      <c r="G95" s="62"/>
      <c r="H95" s="62"/>
      <c r="I95" s="62"/>
      <c r="J95" s="62"/>
      <c r="K95" s="62"/>
      <c r="L95" s="62"/>
      <c r="M95" s="62"/>
      <c r="N95" s="62"/>
      <c r="O95" s="62"/>
      <c r="P95" s="63"/>
    </row>
    <row r="96" spans="1:16" ht="15.5" x14ac:dyDescent="0.35">
      <c r="A96" s="44"/>
      <c r="B96" s="20"/>
      <c r="C96" s="21"/>
      <c r="D96" s="22"/>
      <c r="E96" s="23" t="s">
        <v>119</v>
      </c>
      <c r="F96" s="24">
        <f>SUM(F101+F102)</f>
        <v>6055000</v>
      </c>
      <c r="G96" s="24">
        <f t="shared" ref="G96" si="139">SUM(G101+G102)</f>
        <v>3027500</v>
      </c>
      <c r="H96" s="24">
        <f t="shared" ref="H96:P96" si="140">SUM(H101+H102)</f>
        <v>0</v>
      </c>
      <c r="I96" s="24">
        <f t="shared" si="140"/>
        <v>0</v>
      </c>
      <c r="J96" s="24">
        <f t="shared" si="140"/>
        <v>0</v>
      </c>
      <c r="K96" s="24">
        <f t="shared" si="140"/>
        <v>3027500</v>
      </c>
      <c r="L96" s="24">
        <f t="shared" si="140"/>
        <v>0</v>
      </c>
      <c r="M96" s="24">
        <f t="shared" si="140"/>
        <v>0</v>
      </c>
      <c r="N96" s="24">
        <f t="shared" si="140"/>
        <v>0</v>
      </c>
      <c r="O96" s="24">
        <f t="shared" si="140"/>
        <v>0</v>
      </c>
      <c r="P96" s="25">
        <f t="shared" si="140"/>
        <v>0</v>
      </c>
    </row>
    <row r="97" spans="1:16" ht="15.5" x14ac:dyDescent="0.35">
      <c r="A97" s="44"/>
      <c r="B97" s="20"/>
      <c r="C97" s="21"/>
      <c r="D97" s="22"/>
      <c r="E97" s="26" t="s">
        <v>110</v>
      </c>
      <c r="F97" s="27"/>
      <c r="G97" s="28"/>
      <c r="H97" s="28"/>
      <c r="I97" s="28"/>
      <c r="J97" s="28"/>
      <c r="K97" s="28"/>
      <c r="L97" s="28"/>
      <c r="M97" s="28"/>
      <c r="N97" s="28"/>
      <c r="O97" s="28"/>
      <c r="P97" s="29"/>
    </row>
    <row r="98" spans="1:16" ht="15.5" x14ac:dyDescent="0.35">
      <c r="A98" s="44"/>
      <c r="B98" s="20"/>
      <c r="C98" s="21"/>
      <c r="D98" s="22"/>
      <c r="E98" s="30" t="s">
        <v>111</v>
      </c>
      <c r="F98" s="31"/>
      <c r="G98" s="32"/>
      <c r="H98" s="32"/>
      <c r="I98" s="32"/>
      <c r="J98" s="32"/>
      <c r="K98" s="32"/>
      <c r="L98" s="32"/>
      <c r="M98" s="32"/>
      <c r="N98" s="32"/>
      <c r="O98" s="32"/>
      <c r="P98" s="33"/>
    </row>
    <row r="99" spans="1:16" ht="15.5" x14ac:dyDescent="0.35">
      <c r="A99" s="44"/>
      <c r="B99" s="20"/>
      <c r="C99" s="21"/>
      <c r="D99" s="22"/>
      <c r="E99" s="30" t="s">
        <v>112</v>
      </c>
      <c r="F99" s="31"/>
      <c r="G99" s="32"/>
      <c r="H99" s="32"/>
      <c r="I99" s="32"/>
      <c r="J99" s="32"/>
      <c r="K99" s="32"/>
      <c r="L99" s="32"/>
      <c r="M99" s="32"/>
      <c r="N99" s="32"/>
      <c r="O99" s="32"/>
      <c r="P99" s="33"/>
    </row>
    <row r="100" spans="1:16" ht="15.5" x14ac:dyDescent="0.35">
      <c r="A100" s="44"/>
      <c r="B100" s="20"/>
      <c r="C100" s="21"/>
      <c r="D100" s="22"/>
      <c r="E100" s="30" t="s">
        <v>120</v>
      </c>
      <c r="F100" s="31"/>
      <c r="G100" s="32"/>
      <c r="H100" s="32"/>
      <c r="I100" s="32"/>
      <c r="J100" s="32"/>
      <c r="K100" s="32"/>
      <c r="L100" s="32"/>
      <c r="M100" s="32"/>
      <c r="N100" s="32"/>
      <c r="O100" s="32"/>
      <c r="P100" s="33"/>
    </row>
    <row r="101" spans="1:16" ht="15.5" x14ac:dyDescent="0.35">
      <c r="A101" s="44"/>
      <c r="B101" s="20"/>
      <c r="C101" s="21"/>
      <c r="D101" s="22"/>
      <c r="E101" s="34" t="s">
        <v>113</v>
      </c>
      <c r="F101" s="35">
        <f>F104</f>
        <v>0</v>
      </c>
      <c r="G101" s="32">
        <f>G104</f>
        <v>0</v>
      </c>
      <c r="H101" s="32"/>
      <c r="I101" s="32"/>
      <c r="J101" s="32"/>
      <c r="K101" s="32">
        <f t="shared" ref="K101:P101" si="141">K104</f>
        <v>0</v>
      </c>
      <c r="L101" s="32">
        <f t="shared" si="141"/>
        <v>0</v>
      </c>
      <c r="M101" s="32">
        <f t="shared" si="141"/>
        <v>0</v>
      </c>
      <c r="N101" s="32">
        <f t="shared" si="141"/>
        <v>0</v>
      </c>
      <c r="O101" s="32">
        <f t="shared" si="141"/>
        <v>0</v>
      </c>
      <c r="P101" s="33">
        <f t="shared" si="141"/>
        <v>0</v>
      </c>
    </row>
    <row r="102" spans="1:16" ht="39" x14ac:dyDescent="0.35">
      <c r="A102" s="44"/>
      <c r="B102" s="20"/>
      <c r="C102" s="21"/>
      <c r="D102" s="22"/>
      <c r="E102" s="34" t="s">
        <v>247</v>
      </c>
      <c r="F102" s="35">
        <f>6055000</f>
        <v>6055000</v>
      </c>
      <c r="G102" s="32">
        <f>G105</f>
        <v>3027500</v>
      </c>
      <c r="H102" s="32"/>
      <c r="I102" s="32"/>
      <c r="J102" s="32"/>
      <c r="K102" s="32">
        <f t="shared" ref="K102:P102" si="142">K105</f>
        <v>3027500</v>
      </c>
      <c r="L102" s="32">
        <f t="shared" si="142"/>
        <v>0</v>
      </c>
      <c r="M102" s="32">
        <f t="shared" si="142"/>
        <v>0</v>
      </c>
      <c r="N102" s="32">
        <f t="shared" si="142"/>
        <v>0</v>
      </c>
      <c r="O102" s="32">
        <f t="shared" si="142"/>
        <v>0</v>
      </c>
      <c r="P102" s="33">
        <f t="shared" si="142"/>
        <v>0</v>
      </c>
    </row>
    <row r="103" spans="1:16" ht="27.65" customHeight="1" x14ac:dyDescent="0.35">
      <c r="A103" s="44"/>
      <c r="B103" s="20"/>
      <c r="C103" s="58" t="s">
        <v>30</v>
      </c>
      <c r="D103" s="59" t="s">
        <v>501</v>
      </c>
      <c r="E103" s="60" t="s">
        <v>138</v>
      </c>
      <c r="F103" s="35">
        <f t="shared" ref="F103:G103" si="143">F104+F105</f>
        <v>6055000</v>
      </c>
      <c r="G103" s="32">
        <f t="shared" si="143"/>
        <v>3027500</v>
      </c>
      <c r="H103" s="32"/>
      <c r="I103" s="32"/>
      <c r="J103" s="32"/>
      <c r="K103" s="32">
        <f t="shared" ref="K103:P103" si="144">K104+K105</f>
        <v>3027500</v>
      </c>
      <c r="L103" s="32">
        <f t="shared" si="144"/>
        <v>0</v>
      </c>
      <c r="M103" s="32">
        <f t="shared" si="144"/>
        <v>0</v>
      </c>
      <c r="N103" s="32">
        <f t="shared" si="144"/>
        <v>0</v>
      </c>
      <c r="O103" s="32">
        <f t="shared" si="144"/>
        <v>0</v>
      </c>
      <c r="P103" s="33">
        <f t="shared" si="144"/>
        <v>0</v>
      </c>
    </row>
    <row r="104" spans="1:16" ht="15.5" x14ac:dyDescent="0.35">
      <c r="A104" s="44"/>
      <c r="B104" s="20"/>
      <c r="C104" s="21"/>
      <c r="D104" s="22"/>
      <c r="E104" s="34" t="s">
        <v>113</v>
      </c>
      <c r="F104" s="35">
        <f>SUM(G104:P104)</f>
        <v>0</v>
      </c>
      <c r="G104" s="32">
        <v>0</v>
      </c>
      <c r="H104" s="32"/>
      <c r="I104" s="32"/>
      <c r="J104" s="32"/>
      <c r="K104" s="32">
        <v>0</v>
      </c>
      <c r="L104" s="32">
        <v>0</v>
      </c>
      <c r="M104" s="32">
        <v>0</v>
      </c>
      <c r="N104" s="32">
        <v>0</v>
      </c>
      <c r="O104" s="32">
        <v>0</v>
      </c>
      <c r="P104" s="33">
        <v>0</v>
      </c>
    </row>
    <row r="105" spans="1:16" ht="39.5" thickBot="1" x14ac:dyDescent="0.4">
      <c r="A105" s="49"/>
      <c r="B105" s="50"/>
      <c r="C105" s="51"/>
      <c r="D105" s="52"/>
      <c r="E105" s="53" t="s">
        <v>247</v>
      </c>
      <c r="F105" s="54">
        <f>SUM(G105:P105)</f>
        <v>6055000</v>
      </c>
      <c r="G105" s="55">
        <v>3027500</v>
      </c>
      <c r="H105" s="55"/>
      <c r="I105" s="55"/>
      <c r="J105" s="55"/>
      <c r="K105" s="55">
        <v>3027500</v>
      </c>
      <c r="L105" s="55">
        <v>0</v>
      </c>
      <c r="M105" s="55">
        <v>0</v>
      </c>
      <c r="N105" s="55">
        <v>0</v>
      </c>
      <c r="O105" s="55">
        <v>0</v>
      </c>
      <c r="P105" s="56">
        <v>0</v>
      </c>
    </row>
    <row r="106" spans="1:16" ht="15" x14ac:dyDescent="0.3">
      <c r="A106" s="57">
        <v>4</v>
      </c>
      <c r="B106" s="11" t="s">
        <v>10</v>
      </c>
      <c r="C106" s="64"/>
      <c r="D106" s="65"/>
      <c r="E106" s="66"/>
      <c r="F106" s="67"/>
      <c r="G106" s="68"/>
      <c r="H106" s="68"/>
      <c r="I106" s="68"/>
      <c r="J106" s="68"/>
      <c r="K106" s="68"/>
      <c r="L106" s="68"/>
      <c r="M106" s="68"/>
      <c r="N106" s="68"/>
      <c r="O106" s="68"/>
      <c r="P106" s="69"/>
    </row>
    <row r="107" spans="1:16" ht="15.5" x14ac:dyDescent="0.35">
      <c r="A107" s="44"/>
      <c r="B107" s="20"/>
      <c r="C107" s="21"/>
      <c r="D107" s="22"/>
      <c r="E107" s="23" t="s">
        <v>119</v>
      </c>
      <c r="F107" s="24">
        <f>SUM(F112+F113)</f>
        <v>49101316</v>
      </c>
      <c r="G107" s="24">
        <f t="shared" ref="G107" si="145">SUM(G112+G113)</f>
        <v>7014473.7142857146</v>
      </c>
      <c r="H107" s="24">
        <f t="shared" ref="H107:P107" si="146">SUM(H112+H113)</f>
        <v>0</v>
      </c>
      <c r="I107" s="24">
        <f t="shared" si="146"/>
        <v>0</v>
      </c>
      <c r="J107" s="24">
        <f t="shared" si="146"/>
        <v>0</v>
      </c>
      <c r="K107" s="24">
        <f t="shared" si="146"/>
        <v>7014473.7142857146</v>
      </c>
      <c r="L107" s="24">
        <f t="shared" si="146"/>
        <v>7014473.7142857146</v>
      </c>
      <c r="M107" s="24">
        <f t="shared" si="146"/>
        <v>7014473.7142857146</v>
      </c>
      <c r="N107" s="24">
        <f t="shared" si="146"/>
        <v>7014473.7142857146</v>
      </c>
      <c r="O107" s="24">
        <f t="shared" si="146"/>
        <v>7014473.7142857146</v>
      </c>
      <c r="P107" s="25">
        <f t="shared" si="146"/>
        <v>7014473.7142857146</v>
      </c>
    </row>
    <row r="108" spans="1:16" ht="15.5" x14ac:dyDescent="0.35">
      <c r="A108" s="44"/>
      <c r="B108" s="20"/>
      <c r="C108" s="21"/>
      <c r="D108" s="22"/>
      <c r="E108" s="26" t="s">
        <v>110</v>
      </c>
      <c r="F108" s="27"/>
      <c r="G108" s="28"/>
      <c r="H108" s="28"/>
      <c r="I108" s="28"/>
      <c r="J108" s="28"/>
      <c r="K108" s="28"/>
      <c r="L108" s="28"/>
      <c r="M108" s="28"/>
      <c r="N108" s="28"/>
      <c r="O108" s="28"/>
      <c r="P108" s="29"/>
    </row>
    <row r="109" spans="1:16" ht="15.5" x14ac:dyDescent="0.35">
      <c r="A109" s="44"/>
      <c r="B109" s="20"/>
      <c r="C109" s="21"/>
      <c r="D109" s="22"/>
      <c r="E109" s="30" t="s">
        <v>111</v>
      </c>
      <c r="F109" s="31"/>
      <c r="G109" s="32"/>
      <c r="H109" s="32"/>
      <c r="I109" s="32"/>
      <c r="J109" s="32"/>
      <c r="K109" s="32"/>
      <c r="L109" s="32"/>
      <c r="M109" s="32"/>
      <c r="N109" s="32"/>
      <c r="O109" s="32"/>
      <c r="P109" s="33"/>
    </row>
    <row r="110" spans="1:16" ht="15.5" x14ac:dyDescent="0.35">
      <c r="A110" s="44"/>
      <c r="B110" s="20"/>
      <c r="C110" s="21"/>
      <c r="D110" s="22"/>
      <c r="E110" s="30" t="s">
        <v>112</v>
      </c>
      <c r="F110" s="31"/>
      <c r="G110" s="32"/>
      <c r="H110" s="32"/>
      <c r="I110" s="32"/>
      <c r="J110" s="32"/>
      <c r="K110" s="32"/>
      <c r="L110" s="32"/>
      <c r="M110" s="32"/>
      <c r="N110" s="32"/>
      <c r="O110" s="32"/>
      <c r="P110" s="33"/>
    </row>
    <row r="111" spans="1:16" ht="15.5" x14ac:dyDescent="0.35">
      <c r="A111" s="44"/>
      <c r="B111" s="20"/>
      <c r="C111" s="21"/>
      <c r="D111" s="22"/>
      <c r="E111" s="30" t="s">
        <v>120</v>
      </c>
      <c r="F111" s="31"/>
      <c r="G111" s="32"/>
      <c r="H111" s="32"/>
      <c r="I111" s="32"/>
      <c r="J111" s="32"/>
      <c r="K111" s="32"/>
      <c r="L111" s="32"/>
      <c r="M111" s="32"/>
      <c r="N111" s="32"/>
      <c r="O111" s="32"/>
      <c r="P111" s="33"/>
    </row>
    <row r="112" spans="1:16" ht="15.5" x14ac:dyDescent="0.35">
      <c r="A112" s="44"/>
      <c r="B112" s="20"/>
      <c r="C112" s="21"/>
      <c r="D112" s="22"/>
      <c r="E112" s="34" t="s">
        <v>113</v>
      </c>
      <c r="F112" s="35">
        <f>F115</f>
        <v>0</v>
      </c>
      <c r="G112" s="32">
        <f>G115</f>
        <v>0</v>
      </c>
      <c r="H112" s="32"/>
      <c r="I112" s="32"/>
      <c r="J112" s="32"/>
      <c r="K112" s="32">
        <f t="shared" ref="K112:P112" si="147">K115</f>
        <v>0</v>
      </c>
      <c r="L112" s="32">
        <f t="shared" si="147"/>
        <v>0</v>
      </c>
      <c r="M112" s="32">
        <f t="shared" si="147"/>
        <v>0</v>
      </c>
      <c r="N112" s="32">
        <f t="shared" si="147"/>
        <v>0</v>
      </c>
      <c r="O112" s="32">
        <f t="shared" si="147"/>
        <v>0</v>
      </c>
      <c r="P112" s="33">
        <f t="shared" si="147"/>
        <v>0</v>
      </c>
    </row>
    <row r="113" spans="1:16" ht="39" x14ac:dyDescent="0.35">
      <c r="A113" s="44"/>
      <c r="B113" s="20"/>
      <c r="C113" s="21"/>
      <c r="D113" s="22"/>
      <c r="E113" s="34" t="s">
        <v>247</v>
      </c>
      <c r="F113" s="35">
        <f>49101316</f>
        <v>49101316</v>
      </c>
      <c r="G113" s="32">
        <f>$F$113/7</f>
        <v>7014473.7142857146</v>
      </c>
      <c r="H113" s="32"/>
      <c r="I113" s="32"/>
      <c r="J113" s="32"/>
      <c r="K113" s="32">
        <f t="shared" ref="K113:P113" si="148">$F$113/7</f>
        <v>7014473.7142857146</v>
      </c>
      <c r="L113" s="32">
        <f t="shared" si="148"/>
        <v>7014473.7142857146</v>
      </c>
      <c r="M113" s="32">
        <f t="shared" si="148"/>
        <v>7014473.7142857146</v>
      </c>
      <c r="N113" s="32">
        <f t="shared" si="148"/>
        <v>7014473.7142857146</v>
      </c>
      <c r="O113" s="32">
        <f t="shared" si="148"/>
        <v>7014473.7142857146</v>
      </c>
      <c r="P113" s="33">
        <f t="shared" si="148"/>
        <v>7014473.7142857146</v>
      </c>
    </row>
    <row r="114" spans="1:16" ht="23.25" customHeight="1" x14ac:dyDescent="0.35">
      <c r="A114" s="44"/>
      <c r="B114" s="20"/>
      <c r="C114" s="36" t="s">
        <v>1</v>
      </c>
      <c r="D114" s="37" t="s">
        <v>131</v>
      </c>
      <c r="E114" s="38" t="s">
        <v>126</v>
      </c>
      <c r="F114" s="39">
        <f t="shared" ref="F114" si="149">F115+F116</f>
        <v>49101316</v>
      </c>
      <c r="G114" s="40">
        <f>$F$114/7</f>
        <v>7014473.7142857146</v>
      </c>
      <c r="H114" s="40"/>
      <c r="I114" s="40"/>
      <c r="J114" s="40"/>
      <c r="K114" s="40">
        <f t="shared" ref="K114:P114" si="150">$F$114/7</f>
        <v>7014473.7142857146</v>
      </c>
      <c r="L114" s="40">
        <f t="shared" si="150"/>
        <v>7014473.7142857146</v>
      </c>
      <c r="M114" s="40">
        <f t="shared" si="150"/>
        <v>7014473.7142857146</v>
      </c>
      <c r="N114" s="40">
        <f t="shared" si="150"/>
        <v>7014473.7142857146</v>
      </c>
      <c r="O114" s="40">
        <f t="shared" si="150"/>
        <v>7014473.7142857146</v>
      </c>
      <c r="P114" s="41">
        <f t="shared" si="150"/>
        <v>7014473.7142857146</v>
      </c>
    </row>
    <row r="115" spans="1:16" ht="15.5" x14ac:dyDescent="0.35">
      <c r="A115" s="44"/>
      <c r="B115" s="20"/>
      <c r="C115" s="21"/>
      <c r="D115" s="22"/>
      <c r="E115" s="34" t="s">
        <v>113</v>
      </c>
      <c r="F115" s="35">
        <f>SUM(G115:P115)</f>
        <v>0</v>
      </c>
      <c r="G115" s="32">
        <f>G118+G121+G124+G127+G130+G133+G136+G139+G142+G145</f>
        <v>0</v>
      </c>
      <c r="H115" s="32"/>
      <c r="I115" s="32"/>
      <c r="J115" s="32"/>
      <c r="K115" s="32">
        <f t="shared" ref="K115:P115" si="151">K118+K121+K124+K127+K130+K133+K136+K139+K142+K145</f>
        <v>0</v>
      </c>
      <c r="L115" s="32">
        <f t="shared" si="151"/>
        <v>0</v>
      </c>
      <c r="M115" s="32">
        <f t="shared" si="151"/>
        <v>0</v>
      </c>
      <c r="N115" s="32">
        <f t="shared" si="151"/>
        <v>0</v>
      </c>
      <c r="O115" s="32">
        <f t="shared" si="151"/>
        <v>0</v>
      </c>
      <c r="P115" s="33">
        <f t="shared" si="151"/>
        <v>0</v>
      </c>
    </row>
    <row r="116" spans="1:16" ht="39" x14ac:dyDescent="0.35">
      <c r="A116" s="44"/>
      <c r="B116" s="20"/>
      <c r="C116" s="21"/>
      <c r="D116" s="22"/>
      <c r="E116" s="34" t="s">
        <v>247</v>
      </c>
      <c r="F116" s="35">
        <f>F119+F122+F125+F128+F131+F134+F137+F140+F143</f>
        <v>49101316</v>
      </c>
      <c r="G116" s="32">
        <f>$F$116/7</f>
        <v>7014473.7142857146</v>
      </c>
      <c r="H116" s="32"/>
      <c r="I116" s="32"/>
      <c r="J116" s="32"/>
      <c r="K116" s="32">
        <f t="shared" ref="K116:P116" si="152">$F$116/7</f>
        <v>7014473.7142857146</v>
      </c>
      <c r="L116" s="32">
        <f t="shared" si="152"/>
        <v>7014473.7142857146</v>
      </c>
      <c r="M116" s="32">
        <f t="shared" si="152"/>
        <v>7014473.7142857146</v>
      </c>
      <c r="N116" s="32">
        <f t="shared" si="152"/>
        <v>7014473.7142857146</v>
      </c>
      <c r="O116" s="32">
        <f t="shared" si="152"/>
        <v>7014473.7142857146</v>
      </c>
      <c r="P116" s="33">
        <f t="shared" si="152"/>
        <v>7014473.7142857146</v>
      </c>
    </row>
    <row r="117" spans="1:16" ht="28" outlineLevel="1" x14ac:dyDescent="0.35">
      <c r="A117" s="44"/>
      <c r="B117" s="20"/>
      <c r="C117" s="43" t="s">
        <v>248</v>
      </c>
      <c r="D117" s="22" t="s">
        <v>11</v>
      </c>
      <c r="E117" s="38" t="s">
        <v>126</v>
      </c>
      <c r="F117" s="35">
        <f t="shared" ref="F117" si="153">F118+F119</f>
        <v>44300000</v>
      </c>
      <c r="G117" s="32">
        <f>$F$117/7</f>
        <v>6328571.4285714282</v>
      </c>
      <c r="H117" s="32"/>
      <c r="I117" s="32"/>
      <c r="J117" s="32"/>
      <c r="K117" s="32">
        <f t="shared" ref="K117:P117" si="154">$F$117/7</f>
        <v>6328571.4285714282</v>
      </c>
      <c r="L117" s="32">
        <f t="shared" si="154"/>
        <v>6328571.4285714282</v>
      </c>
      <c r="M117" s="32">
        <f t="shared" si="154"/>
        <v>6328571.4285714282</v>
      </c>
      <c r="N117" s="32">
        <f t="shared" si="154"/>
        <v>6328571.4285714282</v>
      </c>
      <c r="O117" s="32">
        <f t="shared" si="154"/>
        <v>6328571.4285714282</v>
      </c>
      <c r="P117" s="33">
        <f t="shared" si="154"/>
        <v>6328571.4285714282</v>
      </c>
    </row>
    <row r="118" spans="1:16" ht="15.5" outlineLevel="1" x14ac:dyDescent="0.35">
      <c r="A118" s="44"/>
      <c r="B118" s="20"/>
      <c r="C118" s="21"/>
      <c r="D118" s="22"/>
      <c r="E118" s="34" t="s">
        <v>113</v>
      </c>
      <c r="F118" s="35">
        <f>SUM(G118:P118)</f>
        <v>0</v>
      </c>
      <c r="G118" s="32">
        <v>0</v>
      </c>
      <c r="H118" s="32"/>
      <c r="I118" s="32"/>
      <c r="J118" s="32"/>
      <c r="K118" s="32">
        <v>0</v>
      </c>
      <c r="L118" s="32">
        <v>0</v>
      </c>
      <c r="M118" s="32">
        <v>0</v>
      </c>
      <c r="N118" s="32">
        <v>0</v>
      </c>
      <c r="O118" s="32">
        <v>0</v>
      </c>
      <c r="P118" s="33">
        <v>0</v>
      </c>
    </row>
    <row r="119" spans="1:16" ht="37.15" customHeight="1" outlineLevel="1" x14ac:dyDescent="0.35">
      <c r="A119" s="44"/>
      <c r="B119" s="20"/>
      <c r="C119" s="21"/>
      <c r="D119" s="22"/>
      <c r="E119" s="34" t="s">
        <v>247</v>
      </c>
      <c r="F119" s="35">
        <f>44300000</f>
        <v>44300000</v>
      </c>
      <c r="G119" s="32">
        <f>$F$119/7</f>
        <v>6328571.4285714282</v>
      </c>
      <c r="H119" s="32"/>
      <c r="I119" s="32"/>
      <c r="J119" s="32"/>
      <c r="K119" s="32">
        <f t="shared" ref="K119:P119" si="155">$F$119/7</f>
        <v>6328571.4285714282</v>
      </c>
      <c r="L119" s="32">
        <f t="shared" si="155"/>
        <v>6328571.4285714282</v>
      </c>
      <c r="M119" s="32">
        <f t="shared" si="155"/>
        <v>6328571.4285714282</v>
      </c>
      <c r="N119" s="32">
        <f t="shared" si="155"/>
        <v>6328571.4285714282</v>
      </c>
      <c r="O119" s="32">
        <f t="shared" si="155"/>
        <v>6328571.4285714282</v>
      </c>
      <c r="P119" s="33">
        <f t="shared" si="155"/>
        <v>6328571.4285714282</v>
      </c>
    </row>
    <row r="120" spans="1:16" ht="26.5" customHeight="1" outlineLevel="1" x14ac:dyDescent="0.35">
      <c r="A120" s="44"/>
      <c r="B120" s="20"/>
      <c r="C120" s="21"/>
      <c r="D120" s="22" t="s">
        <v>142</v>
      </c>
      <c r="E120" s="38" t="s">
        <v>126</v>
      </c>
      <c r="F120" s="35">
        <f t="shared" ref="F120:G120" si="156">F121+F122</f>
        <v>0</v>
      </c>
      <c r="G120" s="32">
        <f t="shared" si="156"/>
        <v>0</v>
      </c>
      <c r="H120" s="32"/>
      <c r="I120" s="32"/>
      <c r="J120" s="32"/>
      <c r="K120" s="32">
        <f t="shared" ref="K120:L120" si="157">K121+K122</f>
        <v>0</v>
      </c>
      <c r="L120" s="32">
        <f t="shared" si="157"/>
        <v>0</v>
      </c>
      <c r="M120" s="32">
        <f t="shared" ref="M120:P120" si="158">M121+M122</f>
        <v>0</v>
      </c>
      <c r="N120" s="32">
        <f t="shared" si="158"/>
        <v>0</v>
      </c>
      <c r="O120" s="32">
        <f t="shared" si="158"/>
        <v>0</v>
      </c>
      <c r="P120" s="33">
        <f t="shared" si="158"/>
        <v>0</v>
      </c>
    </row>
    <row r="121" spans="1:16" ht="15.5" outlineLevel="1" x14ac:dyDescent="0.35">
      <c r="A121" s="44"/>
      <c r="B121" s="20"/>
      <c r="C121" s="21"/>
      <c r="D121" s="22"/>
      <c r="E121" s="34" t="s">
        <v>113</v>
      </c>
      <c r="F121" s="35">
        <f>SUM(G121:P121)</f>
        <v>0</v>
      </c>
      <c r="G121" s="32">
        <v>0</v>
      </c>
      <c r="H121" s="32"/>
      <c r="I121" s="32"/>
      <c r="J121" s="32"/>
      <c r="K121" s="32">
        <v>0</v>
      </c>
      <c r="L121" s="32">
        <v>0</v>
      </c>
      <c r="M121" s="32">
        <v>0</v>
      </c>
      <c r="N121" s="32">
        <v>0</v>
      </c>
      <c r="O121" s="32">
        <v>0</v>
      </c>
      <c r="P121" s="33">
        <v>0</v>
      </c>
    </row>
    <row r="122" spans="1:16" ht="48" customHeight="1" outlineLevel="1" x14ac:dyDescent="0.35">
      <c r="A122" s="44"/>
      <c r="B122" s="20"/>
      <c r="C122" s="21"/>
      <c r="D122" s="22"/>
      <c r="E122" s="34" t="s">
        <v>247</v>
      </c>
      <c r="F122" s="35">
        <f>SUM(G122:P122)</f>
        <v>0</v>
      </c>
      <c r="G122" s="32">
        <v>0</v>
      </c>
      <c r="H122" s="32"/>
      <c r="I122" s="32"/>
      <c r="J122" s="32"/>
      <c r="K122" s="32">
        <v>0</v>
      </c>
      <c r="L122" s="32">
        <v>0</v>
      </c>
      <c r="M122" s="32">
        <v>0</v>
      </c>
      <c r="N122" s="32">
        <v>0</v>
      </c>
      <c r="O122" s="32">
        <v>0</v>
      </c>
      <c r="P122" s="33">
        <v>0</v>
      </c>
    </row>
    <row r="123" spans="1:16" ht="18.649999999999999" customHeight="1" outlineLevel="1" x14ac:dyDescent="0.35">
      <c r="A123" s="44"/>
      <c r="B123" s="20"/>
      <c r="C123" s="21"/>
      <c r="D123" s="22" t="s">
        <v>12</v>
      </c>
      <c r="E123" s="38" t="s">
        <v>126</v>
      </c>
      <c r="F123" s="35">
        <f t="shared" ref="F123:G123" si="159">F124+F125</f>
        <v>93372</v>
      </c>
      <c r="G123" s="32">
        <f t="shared" si="159"/>
        <v>31124</v>
      </c>
      <c r="H123" s="32"/>
      <c r="I123" s="32"/>
      <c r="J123" s="32"/>
      <c r="K123" s="32">
        <f t="shared" ref="K123:P123" si="160">K124+K125</f>
        <v>31124</v>
      </c>
      <c r="L123" s="32">
        <f t="shared" si="160"/>
        <v>31124</v>
      </c>
      <c r="M123" s="32">
        <f t="shared" si="160"/>
        <v>0</v>
      </c>
      <c r="N123" s="32">
        <f t="shared" si="160"/>
        <v>0</v>
      </c>
      <c r="O123" s="32">
        <f t="shared" si="160"/>
        <v>0</v>
      </c>
      <c r="P123" s="33">
        <f t="shared" si="160"/>
        <v>0</v>
      </c>
    </row>
    <row r="124" spans="1:16" ht="15.5" outlineLevel="1" x14ac:dyDescent="0.35">
      <c r="A124" s="44"/>
      <c r="B124" s="20"/>
      <c r="C124" s="21"/>
      <c r="D124" s="22"/>
      <c r="E124" s="34" t="s">
        <v>113</v>
      </c>
      <c r="F124" s="35">
        <f>SUM(G124:P124)</f>
        <v>0</v>
      </c>
      <c r="G124" s="32">
        <v>0</v>
      </c>
      <c r="H124" s="32"/>
      <c r="I124" s="32"/>
      <c r="J124" s="32"/>
      <c r="K124" s="32">
        <v>0</v>
      </c>
      <c r="L124" s="32">
        <v>0</v>
      </c>
      <c r="M124" s="32">
        <v>0</v>
      </c>
      <c r="N124" s="32">
        <v>0</v>
      </c>
      <c r="O124" s="32">
        <v>0</v>
      </c>
      <c r="P124" s="33">
        <v>0</v>
      </c>
    </row>
    <row r="125" spans="1:16" ht="39" outlineLevel="1" x14ac:dyDescent="0.35">
      <c r="A125" s="44"/>
      <c r="B125" s="20"/>
      <c r="C125" s="21"/>
      <c r="D125" s="22"/>
      <c r="E125" s="34" t="s">
        <v>247</v>
      </c>
      <c r="F125" s="35">
        <f>SUM(G125:P125)</f>
        <v>93372</v>
      </c>
      <c r="G125" s="32">
        <v>31124</v>
      </c>
      <c r="H125" s="32"/>
      <c r="I125" s="32"/>
      <c r="J125" s="32"/>
      <c r="K125" s="32">
        <v>31124</v>
      </c>
      <c r="L125" s="32">
        <v>31124</v>
      </c>
      <c r="M125" s="32">
        <v>0</v>
      </c>
      <c r="N125" s="32">
        <v>0</v>
      </c>
      <c r="O125" s="32">
        <v>0</v>
      </c>
      <c r="P125" s="33">
        <v>0</v>
      </c>
    </row>
    <row r="126" spans="1:16" ht="19.149999999999999" customHeight="1" outlineLevel="1" x14ac:dyDescent="0.35">
      <c r="A126" s="44"/>
      <c r="B126" s="20"/>
      <c r="C126" s="21"/>
      <c r="D126" s="22" t="s">
        <v>139</v>
      </c>
      <c r="E126" s="38" t="s">
        <v>126</v>
      </c>
      <c r="F126" s="35">
        <f t="shared" ref="F126" si="161">F127+F128</f>
        <v>287596</v>
      </c>
      <c r="G126" s="32">
        <f>$F$126/3</f>
        <v>95865.333333333328</v>
      </c>
      <c r="H126" s="32"/>
      <c r="I126" s="32"/>
      <c r="J126" s="32"/>
      <c r="K126" s="32">
        <f t="shared" ref="K126:L126" si="162">$F$126/3</f>
        <v>95865.333333333328</v>
      </c>
      <c r="L126" s="32">
        <f t="shared" si="162"/>
        <v>95865.333333333328</v>
      </c>
      <c r="M126" s="32">
        <f t="shared" ref="M126:P126" si="163">M127+M128</f>
        <v>0</v>
      </c>
      <c r="N126" s="32">
        <f t="shared" si="163"/>
        <v>0</v>
      </c>
      <c r="O126" s="32">
        <f t="shared" si="163"/>
        <v>0</v>
      </c>
      <c r="P126" s="33">
        <f t="shared" si="163"/>
        <v>0</v>
      </c>
    </row>
    <row r="127" spans="1:16" ht="15.5" outlineLevel="1" x14ac:dyDescent="0.35">
      <c r="A127" s="44"/>
      <c r="B127" s="20"/>
      <c r="C127" s="21"/>
      <c r="D127" s="22"/>
      <c r="E127" s="34" t="s">
        <v>113</v>
      </c>
      <c r="F127" s="35">
        <f>SUM(G127:P127)</f>
        <v>0</v>
      </c>
      <c r="G127" s="32">
        <v>0</v>
      </c>
      <c r="H127" s="32"/>
      <c r="I127" s="32"/>
      <c r="J127" s="32"/>
      <c r="K127" s="32">
        <v>0</v>
      </c>
      <c r="L127" s="32">
        <v>0</v>
      </c>
      <c r="M127" s="32">
        <v>0</v>
      </c>
      <c r="N127" s="32">
        <v>0</v>
      </c>
      <c r="O127" s="32">
        <v>0</v>
      </c>
      <c r="P127" s="33">
        <v>0</v>
      </c>
    </row>
    <row r="128" spans="1:16" ht="39" outlineLevel="1" x14ac:dyDescent="0.35">
      <c r="A128" s="44"/>
      <c r="B128" s="20"/>
      <c r="C128" s="21"/>
      <c r="D128" s="22"/>
      <c r="E128" s="34" t="s">
        <v>247</v>
      </c>
      <c r="F128" s="35">
        <f>287596</f>
        <v>287596</v>
      </c>
      <c r="G128" s="32">
        <f>$F$128/3</f>
        <v>95865.333333333328</v>
      </c>
      <c r="H128" s="32"/>
      <c r="I128" s="32"/>
      <c r="J128" s="32"/>
      <c r="K128" s="32">
        <f t="shared" ref="K128:L128" si="164">$F$128/3</f>
        <v>95865.333333333328</v>
      </c>
      <c r="L128" s="32">
        <f t="shared" si="164"/>
        <v>95865.333333333328</v>
      </c>
      <c r="M128" s="32">
        <v>0</v>
      </c>
      <c r="N128" s="32">
        <v>0</v>
      </c>
      <c r="O128" s="32">
        <v>0</v>
      </c>
      <c r="P128" s="33">
        <v>0</v>
      </c>
    </row>
    <row r="129" spans="1:16" ht="18.649999999999999" customHeight="1" outlineLevel="1" x14ac:dyDescent="0.35">
      <c r="A129" s="44"/>
      <c r="B129" s="20"/>
      <c r="C129" s="21"/>
      <c r="D129" s="22" t="s">
        <v>309</v>
      </c>
      <c r="E129" s="38" t="s">
        <v>126</v>
      </c>
      <c r="F129" s="35">
        <f t="shared" ref="F129:G129" si="165">F130+F131</f>
        <v>4267000</v>
      </c>
      <c r="G129" s="32">
        <f t="shared" si="165"/>
        <v>609571.42857142852</v>
      </c>
      <c r="H129" s="32"/>
      <c r="I129" s="32"/>
      <c r="J129" s="32"/>
      <c r="K129" s="32">
        <f t="shared" ref="K129:P129" si="166">K130+K131</f>
        <v>609571.42857142852</v>
      </c>
      <c r="L129" s="32">
        <f t="shared" si="166"/>
        <v>609571.42857142852</v>
      </c>
      <c r="M129" s="32">
        <f t="shared" si="166"/>
        <v>609571.42857142852</v>
      </c>
      <c r="N129" s="32">
        <f t="shared" si="166"/>
        <v>609571.42857142852</v>
      </c>
      <c r="O129" s="32">
        <f t="shared" si="166"/>
        <v>609571.42857142852</v>
      </c>
      <c r="P129" s="33">
        <f t="shared" si="166"/>
        <v>609571.42857142852</v>
      </c>
    </row>
    <row r="130" spans="1:16" ht="15.5" outlineLevel="1" x14ac:dyDescent="0.35">
      <c r="A130" s="44"/>
      <c r="B130" s="20"/>
      <c r="C130" s="21"/>
      <c r="D130" s="22"/>
      <c r="E130" s="34" t="s">
        <v>113</v>
      </c>
      <c r="F130" s="35">
        <f>SUM(G130:P130)</f>
        <v>0</v>
      </c>
      <c r="G130" s="32">
        <v>0</v>
      </c>
      <c r="H130" s="32"/>
      <c r="I130" s="32"/>
      <c r="J130" s="32"/>
      <c r="K130" s="32">
        <v>0</v>
      </c>
      <c r="L130" s="32">
        <v>0</v>
      </c>
      <c r="M130" s="32">
        <v>0</v>
      </c>
      <c r="N130" s="32">
        <v>0</v>
      </c>
      <c r="O130" s="32">
        <v>0</v>
      </c>
      <c r="P130" s="33">
        <v>0</v>
      </c>
    </row>
    <row r="131" spans="1:16" ht="39" outlineLevel="1" x14ac:dyDescent="0.35">
      <c r="A131" s="44"/>
      <c r="B131" s="20"/>
      <c r="C131" s="21"/>
      <c r="D131" s="22"/>
      <c r="E131" s="34" t="s">
        <v>247</v>
      </c>
      <c r="F131" s="35">
        <f>4267000</f>
        <v>4267000</v>
      </c>
      <c r="G131" s="32">
        <f>$F$131/7</f>
        <v>609571.42857142852</v>
      </c>
      <c r="H131" s="32"/>
      <c r="I131" s="32"/>
      <c r="J131" s="32"/>
      <c r="K131" s="32">
        <f t="shared" ref="K131:P131" si="167">$F$131/7</f>
        <v>609571.42857142852</v>
      </c>
      <c r="L131" s="32">
        <f t="shared" si="167"/>
        <v>609571.42857142852</v>
      </c>
      <c r="M131" s="32">
        <f t="shared" si="167"/>
        <v>609571.42857142852</v>
      </c>
      <c r="N131" s="32">
        <f t="shared" si="167"/>
        <v>609571.42857142852</v>
      </c>
      <c r="O131" s="32">
        <f t="shared" si="167"/>
        <v>609571.42857142852</v>
      </c>
      <c r="P131" s="33">
        <f t="shared" si="167"/>
        <v>609571.42857142852</v>
      </c>
    </row>
    <row r="132" spans="1:16" ht="18" customHeight="1" outlineLevel="1" x14ac:dyDescent="0.35">
      <c r="A132" s="44"/>
      <c r="B132" s="20"/>
      <c r="C132" s="21"/>
      <c r="D132" s="22" t="s">
        <v>140</v>
      </c>
      <c r="E132" s="38" t="s">
        <v>126</v>
      </c>
      <c r="F132" s="35">
        <f t="shared" ref="F132:G132" si="168">F133+F134</f>
        <v>0</v>
      </c>
      <c r="G132" s="32">
        <f t="shared" si="168"/>
        <v>0</v>
      </c>
      <c r="H132" s="32"/>
      <c r="I132" s="32"/>
      <c r="J132" s="32"/>
      <c r="K132" s="32">
        <f t="shared" ref="K132:P132" si="169">K133+K134</f>
        <v>0</v>
      </c>
      <c r="L132" s="32">
        <f t="shared" si="169"/>
        <v>0</v>
      </c>
      <c r="M132" s="32">
        <f t="shared" si="169"/>
        <v>0</v>
      </c>
      <c r="N132" s="32">
        <f t="shared" si="169"/>
        <v>0</v>
      </c>
      <c r="O132" s="32">
        <f t="shared" si="169"/>
        <v>0</v>
      </c>
      <c r="P132" s="33">
        <f t="shared" si="169"/>
        <v>0</v>
      </c>
    </row>
    <row r="133" spans="1:16" ht="15.5" outlineLevel="1" x14ac:dyDescent="0.35">
      <c r="A133" s="44"/>
      <c r="B133" s="20"/>
      <c r="C133" s="21"/>
      <c r="D133" s="22"/>
      <c r="E133" s="34" t="s">
        <v>113</v>
      </c>
      <c r="F133" s="35">
        <f>SUM(G133:P133)</f>
        <v>0</v>
      </c>
      <c r="G133" s="32">
        <v>0</v>
      </c>
      <c r="H133" s="32"/>
      <c r="I133" s="32"/>
      <c r="J133" s="32"/>
      <c r="K133" s="32">
        <v>0</v>
      </c>
      <c r="L133" s="32">
        <v>0</v>
      </c>
      <c r="M133" s="32">
        <v>0</v>
      </c>
      <c r="N133" s="32">
        <v>0</v>
      </c>
      <c r="O133" s="32">
        <v>0</v>
      </c>
      <c r="P133" s="33">
        <v>0</v>
      </c>
    </row>
    <row r="134" spans="1:16" ht="39" outlineLevel="1" x14ac:dyDescent="0.35">
      <c r="A134" s="44"/>
      <c r="B134" s="20"/>
      <c r="C134" s="21"/>
      <c r="D134" s="22"/>
      <c r="E134" s="34" t="s">
        <v>247</v>
      </c>
      <c r="F134" s="35">
        <f>SUM(G134:P134)</f>
        <v>0</v>
      </c>
      <c r="G134" s="32">
        <v>0</v>
      </c>
      <c r="H134" s="32"/>
      <c r="I134" s="32"/>
      <c r="J134" s="32"/>
      <c r="K134" s="32">
        <v>0</v>
      </c>
      <c r="L134" s="32">
        <v>0</v>
      </c>
      <c r="M134" s="32">
        <v>0</v>
      </c>
      <c r="N134" s="32">
        <v>0</v>
      </c>
      <c r="O134" s="32">
        <v>0</v>
      </c>
      <c r="P134" s="33">
        <v>0</v>
      </c>
    </row>
    <row r="135" spans="1:16" ht="25.15" customHeight="1" outlineLevel="1" x14ac:dyDescent="0.35">
      <c r="A135" s="44"/>
      <c r="B135" s="20"/>
      <c r="C135" s="21"/>
      <c r="D135" s="22" t="s">
        <v>141</v>
      </c>
      <c r="E135" s="38" t="s">
        <v>126</v>
      </c>
      <c r="F135" s="35">
        <f t="shared" ref="F135:G135" si="170">F136+F137</f>
        <v>0</v>
      </c>
      <c r="G135" s="32">
        <f t="shared" si="170"/>
        <v>0</v>
      </c>
      <c r="H135" s="32"/>
      <c r="I135" s="32"/>
      <c r="J135" s="32"/>
      <c r="K135" s="32">
        <f t="shared" ref="K135:P135" si="171">K136+K137</f>
        <v>0</v>
      </c>
      <c r="L135" s="32">
        <f t="shared" si="171"/>
        <v>0</v>
      </c>
      <c r="M135" s="32">
        <f t="shared" si="171"/>
        <v>0</v>
      </c>
      <c r="N135" s="32">
        <f t="shared" si="171"/>
        <v>0</v>
      </c>
      <c r="O135" s="32">
        <f t="shared" si="171"/>
        <v>0</v>
      </c>
      <c r="P135" s="33">
        <f t="shared" si="171"/>
        <v>0</v>
      </c>
    </row>
    <row r="136" spans="1:16" ht="15.5" outlineLevel="1" x14ac:dyDescent="0.35">
      <c r="A136" s="44"/>
      <c r="B136" s="20"/>
      <c r="C136" s="21"/>
      <c r="D136" s="22"/>
      <c r="E136" s="34" t="s">
        <v>113</v>
      </c>
      <c r="F136" s="35">
        <f>SUM(G136:P136)</f>
        <v>0</v>
      </c>
      <c r="G136" s="32">
        <v>0</v>
      </c>
      <c r="H136" s="32"/>
      <c r="I136" s="32"/>
      <c r="J136" s="32"/>
      <c r="K136" s="32">
        <v>0</v>
      </c>
      <c r="L136" s="32">
        <v>0</v>
      </c>
      <c r="M136" s="32">
        <v>0</v>
      </c>
      <c r="N136" s="32">
        <v>0</v>
      </c>
      <c r="O136" s="32">
        <v>0</v>
      </c>
      <c r="P136" s="33">
        <v>0</v>
      </c>
    </row>
    <row r="137" spans="1:16" ht="39" outlineLevel="1" x14ac:dyDescent="0.35">
      <c r="A137" s="44"/>
      <c r="B137" s="20"/>
      <c r="C137" s="21"/>
      <c r="D137" s="22"/>
      <c r="E137" s="34" t="s">
        <v>247</v>
      </c>
      <c r="F137" s="35">
        <f>SUM(G137:P137)</f>
        <v>0</v>
      </c>
      <c r="G137" s="32">
        <v>0</v>
      </c>
      <c r="H137" s="32"/>
      <c r="I137" s="32"/>
      <c r="J137" s="32"/>
      <c r="K137" s="32">
        <v>0</v>
      </c>
      <c r="L137" s="32">
        <v>0</v>
      </c>
      <c r="M137" s="32">
        <v>0</v>
      </c>
      <c r="N137" s="32">
        <v>0</v>
      </c>
      <c r="O137" s="32">
        <v>0</v>
      </c>
      <c r="P137" s="33">
        <v>0</v>
      </c>
    </row>
    <row r="138" spans="1:16" ht="15.5" outlineLevel="1" x14ac:dyDescent="0.35">
      <c r="A138" s="44"/>
      <c r="B138" s="20"/>
      <c r="C138" s="21"/>
      <c r="D138" s="22" t="s">
        <v>13</v>
      </c>
      <c r="E138" s="38" t="s">
        <v>126</v>
      </c>
      <c r="F138" s="35">
        <f t="shared" ref="F138:G138" si="172">F139+F140</f>
        <v>100348</v>
      </c>
      <c r="G138" s="32">
        <f t="shared" si="172"/>
        <v>33449.333333333336</v>
      </c>
      <c r="H138" s="32"/>
      <c r="I138" s="32"/>
      <c r="J138" s="32"/>
      <c r="K138" s="32">
        <f t="shared" ref="K138:P138" si="173">K139+K140</f>
        <v>33449.333333333336</v>
      </c>
      <c r="L138" s="32">
        <f t="shared" si="173"/>
        <v>33449.333333333336</v>
      </c>
      <c r="M138" s="32">
        <f t="shared" si="173"/>
        <v>0</v>
      </c>
      <c r="N138" s="32">
        <f t="shared" si="173"/>
        <v>0</v>
      </c>
      <c r="O138" s="32">
        <f t="shared" si="173"/>
        <v>0</v>
      </c>
      <c r="P138" s="33">
        <f t="shared" si="173"/>
        <v>0</v>
      </c>
    </row>
    <row r="139" spans="1:16" ht="15.5" outlineLevel="1" x14ac:dyDescent="0.35">
      <c r="A139" s="44"/>
      <c r="B139" s="20"/>
      <c r="C139" s="21"/>
      <c r="D139" s="22"/>
      <c r="E139" s="34" t="s">
        <v>113</v>
      </c>
      <c r="F139" s="35">
        <f>SUM(G139:P139)</f>
        <v>0</v>
      </c>
      <c r="G139" s="32">
        <v>0</v>
      </c>
      <c r="H139" s="32"/>
      <c r="I139" s="32"/>
      <c r="J139" s="32"/>
      <c r="K139" s="32">
        <v>0</v>
      </c>
      <c r="L139" s="32">
        <v>0</v>
      </c>
      <c r="M139" s="32">
        <v>0</v>
      </c>
      <c r="N139" s="32">
        <v>0</v>
      </c>
      <c r="O139" s="32">
        <v>0</v>
      </c>
      <c r="P139" s="33">
        <v>0</v>
      </c>
    </row>
    <row r="140" spans="1:16" ht="39" outlineLevel="1" x14ac:dyDescent="0.35">
      <c r="A140" s="44"/>
      <c r="B140" s="20"/>
      <c r="C140" s="21"/>
      <c r="D140" s="22"/>
      <c r="E140" s="34" t="s">
        <v>247</v>
      </c>
      <c r="F140" s="35">
        <f>100348</f>
        <v>100348</v>
      </c>
      <c r="G140" s="32">
        <f>$F$140/3</f>
        <v>33449.333333333336</v>
      </c>
      <c r="H140" s="32"/>
      <c r="I140" s="32"/>
      <c r="J140" s="32"/>
      <c r="K140" s="32">
        <f t="shared" ref="K140:L140" si="174">$F$140/3</f>
        <v>33449.333333333336</v>
      </c>
      <c r="L140" s="32">
        <f t="shared" si="174"/>
        <v>33449.333333333336</v>
      </c>
      <c r="M140" s="32">
        <v>0</v>
      </c>
      <c r="N140" s="32">
        <v>0</v>
      </c>
      <c r="O140" s="32">
        <v>0</v>
      </c>
      <c r="P140" s="33">
        <v>0</v>
      </c>
    </row>
    <row r="141" spans="1:16" ht="15.5" outlineLevel="1" x14ac:dyDescent="0.35">
      <c r="A141" s="44"/>
      <c r="B141" s="20"/>
      <c r="C141" s="21"/>
      <c r="D141" s="22" t="s">
        <v>14</v>
      </c>
      <c r="E141" s="38" t="s">
        <v>126</v>
      </c>
      <c r="F141" s="35">
        <f t="shared" ref="F141:G141" si="175">F142+F143</f>
        <v>53000</v>
      </c>
      <c r="G141" s="32">
        <f t="shared" si="175"/>
        <v>17666.666666666668</v>
      </c>
      <c r="H141" s="32"/>
      <c r="I141" s="32"/>
      <c r="J141" s="32"/>
      <c r="K141" s="32">
        <f t="shared" ref="K141:P141" si="176">K142+K143</f>
        <v>17666.666666666668</v>
      </c>
      <c r="L141" s="32">
        <f t="shared" si="176"/>
        <v>17666.666666666668</v>
      </c>
      <c r="M141" s="32">
        <f t="shared" si="176"/>
        <v>0</v>
      </c>
      <c r="N141" s="32">
        <f t="shared" si="176"/>
        <v>0</v>
      </c>
      <c r="O141" s="32">
        <f t="shared" si="176"/>
        <v>0</v>
      </c>
      <c r="P141" s="33">
        <f t="shared" si="176"/>
        <v>0</v>
      </c>
    </row>
    <row r="142" spans="1:16" ht="15.5" outlineLevel="1" x14ac:dyDescent="0.35">
      <c r="A142" s="44"/>
      <c r="B142" s="20"/>
      <c r="C142" s="21"/>
      <c r="D142" s="22"/>
      <c r="E142" s="34" t="s">
        <v>113</v>
      </c>
      <c r="F142" s="35">
        <f>SUM(G142:P142)</f>
        <v>0</v>
      </c>
      <c r="G142" s="32">
        <v>0</v>
      </c>
      <c r="H142" s="32"/>
      <c r="I142" s="32"/>
      <c r="J142" s="32"/>
      <c r="K142" s="32">
        <v>0</v>
      </c>
      <c r="L142" s="32">
        <v>0</v>
      </c>
      <c r="M142" s="32">
        <v>0</v>
      </c>
      <c r="N142" s="32">
        <v>0</v>
      </c>
      <c r="O142" s="32">
        <v>0</v>
      </c>
      <c r="P142" s="33">
        <v>0</v>
      </c>
    </row>
    <row r="143" spans="1:16" ht="39.5" outlineLevel="1" thickBot="1" x14ac:dyDescent="0.4">
      <c r="A143" s="49"/>
      <c r="B143" s="50"/>
      <c r="C143" s="51"/>
      <c r="D143" s="52"/>
      <c r="E143" s="53" t="s">
        <v>247</v>
      </c>
      <c r="F143" s="54">
        <f>53000</f>
        <v>53000</v>
      </c>
      <c r="G143" s="55">
        <f>$F$143/3</f>
        <v>17666.666666666668</v>
      </c>
      <c r="H143" s="55"/>
      <c r="I143" s="55"/>
      <c r="J143" s="55"/>
      <c r="K143" s="55">
        <f t="shared" ref="K143:L143" si="177">$F$143/3</f>
        <v>17666.666666666668</v>
      </c>
      <c r="L143" s="55">
        <f t="shared" si="177"/>
        <v>17666.666666666668</v>
      </c>
      <c r="M143" s="55">
        <v>0</v>
      </c>
      <c r="N143" s="55">
        <v>0</v>
      </c>
      <c r="O143" s="55">
        <v>0</v>
      </c>
      <c r="P143" s="56">
        <v>0</v>
      </c>
    </row>
    <row r="144" spans="1:16" ht="15" x14ac:dyDescent="0.3">
      <c r="A144" s="57">
        <v>5</v>
      </c>
      <c r="B144" s="11" t="s">
        <v>15</v>
      </c>
      <c r="C144" s="64"/>
      <c r="D144" s="65"/>
      <c r="E144" s="66"/>
      <c r="F144" s="67"/>
      <c r="G144" s="68"/>
      <c r="H144" s="68"/>
      <c r="I144" s="68"/>
      <c r="J144" s="68"/>
      <c r="K144" s="68"/>
      <c r="L144" s="68"/>
      <c r="M144" s="68"/>
      <c r="N144" s="68"/>
      <c r="O144" s="68"/>
      <c r="P144" s="69"/>
    </row>
    <row r="145" spans="1:16" ht="15.5" x14ac:dyDescent="0.35">
      <c r="A145" s="44"/>
      <c r="B145" s="20"/>
      <c r="C145" s="21"/>
      <c r="D145" s="22"/>
      <c r="E145" s="23" t="s">
        <v>119</v>
      </c>
      <c r="F145" s="24">
        <f>SUM(F150+F151)</f>
        <v>0</v>
      </c>
      <c r="G145" s="24">
        <f t="shared" ref="G145" si="178">SUM(G150+G151)</f>
        <v>0</v>
      </c>
      <c r="H145" s="24">
        <f t="shared" ref="H145:P145" si="179">SUM(H150+H151)</f>
        <v>0</v>
      </c>
      <c r="I145" s="24">
        <f t="shared" si="179"/>
        <v>0</v>
      </c>
      <c r="J145" s="24">
        <f t="shared" si="179"/>
        <v>0</v>
      </c>
      <c r="K145" s="24">
        <f t="shared" si="179"/>
        <v>0</v>
      </c>
      <c r="L145" s="24">
        <f t="shared" si="179"/>
        <v>0</v>
      </c>
      <c r="M145" s="24">
        <f t="shared" si="179"/>
        <v>0</v>
      </c>
      <c r="N145" s="24">
        <f t="shared" si="179"/>
        <v>0</v>
      </c>
      <c r="O145" s="24">
        <f t="shared" si="179"/>
        <v>0</v>
      </c>
      <c r="P145" s="25">
        <f t="shared" si="179"/>
        <v>0</v>
      </c>
    </row>
    <row r="146" spans="1:16" ht="15.5" x14ac:dyDescent="0.35">
      <c r="A146" s="44"/>
      <c r="B146" s="20"/>
      <c r="C146" s="21"/>
      <c r="D146" s="22"/>
      <c r="E146" s="26" t="s">
        <v>110</v>
      </c>
      <c r="F146" s="27"/>
      <c r="G146" s="28"/>
      <c r="H146" s="28"/>
      <c r="I146" s="28"/>
      <c r="J146" s="28"/>
      <c r="K146" s="28"/>
      <c r="L146" s="28"/>
      <c r="M146" s="28"/>
      <c r="N146" s="28"/>
      <c r="O146" s="28"/>
      <c r="P146" s="29"/>
    </row>
    <row r="147" spans="1:16" ht="15.5" x14ac:dyDescent="0.35">
      <c r="A147" s="44"/>
      <c r="B147" s="20"/>
      <c r="C147" s="21"/>
      <c r="D147" s="22"/>
      <c r="E147" s="30" t="s">
        <v>111</v>
      </c>
      <c r="F147" s="31"/>
      <c r="G147" s="32"/>
      <c r="H147" s="32"/>
      <c r="I147" s="32"/>
      <c r="J147" s="32"/>
      <c r="K147" s="32"/>
      <c r="L147" s="32"/>
      <c r="M147" s="32"/>
      <c r="N147" s="32"/>
      <c r="O147" s="32"/>
      <c r="P147" s="33"/>
    </row>
    <row r="148" spans="1:16" ht="15.5" x14ac:dyDescent="0.35">
      <c r="A148" s="44"/>
      <c r="B148" s="20"/>
      <c r="C148" s="21"/>
      <c r="D148" s="22"/>
      <c r="E148" s="30" t="s">
        <v>112</v>
      </c>
      <c r="F148" s="31"/>
      <c r="G148" s="32"/>
      <c r="H148" s="32"/>
      <c r="I148" s="32"/>
      <c r="J148" s="32"/>
      <c r="K148" s="32"/>
      <c r="L148" s="32"/>
      <c r="M148" s="32"/>
      <c r="N148" s="32"/>
      <c r="O148" s="32"/>
      <c r="P148" s="33"/>
    </row>
    <row r="149" spans="1:16" ht="15.5" x14ac:dyDescent="0.35">
      <c r="A149" s="44"/>
      <c r="B149" s="20"/>
      <c r="C149" s="21"/>
      <c r="D149" s="22"/>
      <c r="E149" s="30" t="s">
        <v>120</v>
      </c>
      <c r="F149" s="31"/>
      <c r="G149" s="32"/>
      <c r="H149" s="32"/>
      <c r="I149" s="32"/>
      <c r="J149" s="32"/>
      <c r="K149" s="32"/>
      <c r="L149" s="32"/>
      <c r="M149" s="32"/>
      <c r="N149" s="32"/>
      <c r="O149" s="32"/>
      <c r="P149" s="33"/>
    </row>
    <row r="150" spans="1:16" ht="15.5" x14ac:dyDescent="0.35">
      <c r="A150" s="44"/>
      <c r="B150" s="20"/>
      <c r="C150" s="21"/>
      <c r="D150" s="22"/>
      <c r="E150" s="34" t="s">
        <v>113</v>
      </c>
      <c r="F150" s="35">
        <f>F153</f>
        <v>0</v>
      </c>
      <c r="G150" s="32">
        <f>G153</f>
        <v>0</v>
      </c>
      <c r="H150" s="32"/>
      <c r="I150" s="32"/>
      <c r="J150" s="32"/>
      <c r="K150" s="32">
        <f t="shared" ref="K150:P150" si="180">K153</f>
        <v>0</v>
      </c>
      <c r="L150" s="32">
        <f t="shared" si="180"/>
        <v>0</v>
      </c>
      <c r="M150" s="32">
        <f t="shared" si="180"/>
        <v>0</v>
      </c>
      <c r="N150" s="32">
        <f t="shared" si="180"/>
        <v>0</v>
      </c>
      <c r="O150" s="32">
        <f t="shared" si="180"/>
        <v>0</v>
      </c>
      <c r="P150" s="33">
        <f t="shared" si="180"/>
        <v>0</v>
      </c>
    </row>
    <row r="151" spans="1:16" ht="39" x14ac:dyDescent="0.35">
      <c r="A151" s="44"/>
      <c r="B151" s="20"/>
      <c r="C151" s="21"/>
      <c r="D151" s="22"/>
      <c r="E151" s="34" t="s">
        <v>247</v>
      </c>
      <c r="F151" s="35">
        <f>F154</f>
        <v>0</v>
      </c>
      <c r="G151" s="32">
        <f>G154</f>
        <v>0</v>
      </c>
      <c r="H151" s="32"/>
      <c r="I151" s="32"/>
      <c r="J151" s="32"/>
      <c r="K151" s="32">
        <f t="shared" ref="K151:P151" si="181">K154</f>
        <v>0</v>
      </c>
      <c r="L151" s="32">
        <f t="shared" si="181"/>
        <v>0</v>
      </c>
      <c r="M151" s="32">
        <f t="shared" si="181"/>
        <v>0</v>
      </c>
      <c r="N151" s="32">
        <f t="shared" si="181"/>
        <v>0</v>
      </c>
      <c r="O151" s="32">
        <f t="shared" si="181"/>
        <v>0</v>
      </c>
      <c r="P151" s="33">
        <f t="shared" si="181"/>
        <v>0</v>
      </c>
    </row>
    <row r="152" spans="1:16" ht="15.5" x14ac:dyDescent="0.35">
      <c r="A152" s="44"/>
      <c r="B152" s="20"/>
      <c r="C152" s="36" t="s">
        <v>1</v>
      </c>
      <c r="D152" s="37" t="s">
        <v>131</v>
      </c>
      <c r="E152" s="38" t="s">
        <v>126</v>
      </c>
      <c r="F152" s="39">
        <f t="shared" ref="F152:G152" si="182">F153+F154</f>
        <v>0</v>
      </c>
      <c r="G152" s="40">
        <f t="shared" si="182"/>
        <v>0</v>
      </c>
      <c r="H152" s="40"/>
      <c r="I152" s="40"/>
      <c r="J152" s="40"/>
      <c r="K152" s="40">
        <f t="shared" ref="K152:P152" si="183">K153+K154</f>
        <v>0</v>
      </c>
      <c r="L152" s="40">
        <f t="shared" si="183"/>
        <v>0</v>
      </c>
      <c r="M152" s="40">
        <f t="shared" si="183"/>
        <v>0</v>
      </c>
      <c r="N152" s="40">
        <f t="shared" si="183"/>
        <v>0</v>
      </c>
      <c r="O152" s="40">
        <f t="shared" si="183"/>
        <v>0</v>
      </c>
      <c r="P152" s="41">
        <f t="shared" si="183"/>
        <v>0</v>
      </c>
    </row>
    <row r="153" spans="1:16" ht="15.5" x14ac:dyDescent="0.35">
      <c r="A153" s="44"/>
      <c r="B153" s="20"/>
      <c r="C153" s="21"/>
      <c r="D153" s="22"/>
      <c r="E153" s="34" t="s">
        <v>113</v>
      </c>
      <c r="F153" s="35">
        <f>SUM(G153:P153)</f>
        <v>0</v>
      </c>
      <c r="G153" s="32">
        <f>G156+G159</f>
        <v>0</v>
      </c>
      <c r="H153" s="32"/>
      <c r="I153" s="32"/>
      <c r="J153" s="32"/>
      <c r="K153" s="32">
        <f t="shared" ref="K153:P153" si="184">K156+K159</f>
        <v>0</v>
      </c>
      <c r="L153" s="32">
        <f t="shared" si="184"/>
        <v>0</v>
      </c>
      <c r="M153" s="32">
        <f t="shared" si="184"/>
        <v>0</v>
      </c>
      <c r="N153" s="32">
        <f t="shared" si="184"/>
        <v>0</v>
      </c>
      <c r="O153" s="32">
        <f t="shared" si="184"/>
        <v>0</v>
      </c>
      <c r="P153" s="33">
        <f t="shared" si="184"/>
        <v>0</v>
      </c>
    </row>
    <row r="154" spans="1:16" ht="39" x14ac:dyDescent="0.35">
      <c r="A154" s="44"/>
      <c r="B154" s="20"/>
      <c r="C154" s="21"/>
      <c r="D154" s="22"/>
      <c r="E154" s="34" t="s">
        <v>247</v>
      </c>
      <c r="F154" s="35">
        <f>SUM(G154:P154)</f>
        <v>0</v>
      </c>
      <c r="G154" s="32">
        <f>G157+G160</f>
        <v>0</v>
      </c>
      <c r="H154" s="32"/>
      <c r="I154" s="32"/>
      <c r="J154" s="32"/>
      <c r="K154" s="32">
        <f t="shared" ref="K154:P154" si="185">K157+K160</f>
        <v>0</v>
      </c>
      <c r="L154" s="32">
        <f t="shared" si="185"/>
        <v>0</v>
      </c>
      <c r="M154" s="32">
        <f t="shared" si="185"/>
        <v>0</v>
      </c>
      <c r="N154" s="32">
        <f t="shared" si="185"/>
        <v>0</v>
      </c>
      <c r="O154" s="32">
        <f t="shared" si="185"/>
        <v>0</v>
      </c>
      <c r="P154" s="33">
        <f t="shared" si="185"/>
        <v>0</v>
      </c>
    </row>
    <row r="155" spans="1:16" ht="28" outlineLevel="1" x14ac:dyDescent="0.35">
      <c r="A155" s="44"/>
      <c r="B155" s="20"/>
      <c r="C155" s="43" t="s">
        <v>248</v>
      </c>
      <c r="D155" s="22" t="s">
        <v>143</v>
      </c>
      <c r="E155" s="38" t="s">
        <v>126</v>
      </c>
      <c r="F155" s="35">
        <f t="shared" ref="F155:G155" si="186">F156+F157</f>
        <v>0</v>
      </c>
      <c r="G155" s="32">
        <f t="shared" si="186"/>
        <v>0</v>
      </c>
      <c r="H155" s="32"/>
      <c r="I155" s="32"/>
      <c r="J155" s="32"/>
      <c r="K155" s="32">
        <f t="shared" ref="K155:P155" si="187">K156+K157</f>
        <v>0</v>
      </c>
      <c r="L155" s="32">
        <f t="shared" si="187"/>
        <v>0</v>
      </c>
      <c r="M155" s="32">
        <f t="shared" si="187"/>
        <v>0</v>
      </c>
      <c r="N155" s="32">
        <f t="shared" si="187"/>
        <v>0</v>
      </c>
      <c r="O155" s="32">
        <f t="shared" si="187"/>
        <v>0</v>
      </c>
      <c r="P155" s="33">
        <f t="shared" si="187"/>
        <v>0</v>
      </c>
    </row>
    <row r="156" spans="1:16" ht="15.5" outlineLevel="1" x14ac:dyDescent="0.35">
      <c r="A156" s="44"/>
      <c r="B156" s="20"/>
      <c r="C156" s="21"/>
      <c r="D156" s="22"/>
      <c r="E156" s="34" t="s">
        <v>113</v>
      </c>
      <c r="F156" s="35">
        <f>SUM(G156:P156)</f>
        <v>0</v>
      </c>
      <c r="G156" s="32"/>
      <c r="H156" s="32"/>
      <c r="I156" s="32"/>
      <c r="J156" s="32"/>
      <c r="K156" s="32">
        <v>0</v>
      </c>
      <c r="L156" s="32">
        <v>0</v>
      </c>
      <c r="M156" s="32">
        <v>0</v>
      </c>
      <c r="N156" s="32">
        <v>0</v>
      </c>
      <c r="O156" s="32">
        <v>0</v>
      </c>
      <c r="P156" s="33"/>
    </row>
    <row r="157" spans="1:16" ht="39" outlineLevel="1" x14ac:dyDescent="0.35">
      <c r="A157" s="44"/>
      <c r="B157" s="20"/>
      <c r="C157" s="21"/>
      <c r="D157" s="22"/>
      <c r="E157" s="34" t="s">
        <v>247</v>
      </c>
      <c r="F157" s="35">
        <f>SUM(G157:P157)</f>
        <v>0</v>
      </c>
      <c r="G157" s="32"/>
      <c r="H157" s="32"/>
      <c r="I157" s="32"/>
      <c r="J157" s="32"/>
      <c r="K157" s="32">
        <v>0</v>
      </c>
      <c r="L157" s="32">
        <v>0</v>
      </c>
      <c r="M157" s="32">
        <v>0</v>
      </c>
      <c r="N157" s="32">
        <v>0</v>
      </c>
      <c r="O157" s="32">
        <v>0</v>
      </c>
      <c r="P157" s="33"/>
    </row>
    <row r="158" spans="1:16" ht="15.5" outlineLevel="1" x14ac:dyDescent="0.35">
      <c r="A158" s="44"/>
      <c r="B158" s="20"/>
      <c r="C158" s="21"/>
      <c r="D158" s="22" t="s">
        <v>144</v>
      </c>
      <c r="E158" s="38" t="s">
        <v>126</v>
      </c>
      <c r="F158" s="35">
        <f t="shared" ref="F158:G158" si="188">F159+F160</f>
        <v>0</v>
      </c>
      <c r="G158" s="32">
        <f t="shared" si="188"/>
        <v>0</v>
      </c>
      <c r="H158" s="32"/>
      <c r="I158" s="32"/>
      <c r="J158" s="32"/>
      <c r="K158" s="32">
        <f t="shared" ref="K158:L158" si="189">K159+K160</f>
        <v>0</v>
      </c>
      <c r="L158" s="32">
        <f t="shared" si="189"/>
        <v>0</v>
      </c>
      <c r="M158" s="32">
        <f t="shared" ref="M158:P158" si="190">M159+M160</f>
        <v>0</v>
      </c>
      <c r="N158" s="32">
        <f t="shared" si="190"/>
        <v>0</v>
      </c>
      <c r="O158" s="32">
        <f t="shared" si="190"/>
        <v>0</v>
      </c>
      <c r="P158" s="33">
        <f t="shared" si="190"/>
        <v>0</v>
      </c>
    </row>
    <row r="159" spans="1:16" ht="15.5" outlineLevel="1" x14ac:dyDescent="0.35">
      <c r="A159" s="44"/>
      <c r="B159" s="20"/>
      <c r="C159" s="21"/>
      <c r="D159" s="22"/>
      <c r="E159" s="34" t="s">
        <v>113</v>
      </c>
      <c r="F159" s="35">
        <f>SUM(G159:P159)</f>
        <v>0</v>
      </c>
      <c r="G159" s="32">
        <v>0</v>
      </c>
      <c r="H159" s="32"/>
      <c r="I159" s="32"/>
      <c r="J159" s="32"/>
      <c r="K159" s="32">
        <v>0</v>
      </c>
      <c r="L159" s="32">
        <v>0</v>
      </c>
      <c r="M159" s="32">
        <v>0</v>
      </c>
      <c r="N159" s="32">
        <v>0</v>
      </c>
      <c r="O159" s="32">
        <v>0</v>
      </c>
      <c r="P159" s="33">
        <v>0</v>
      </c>
    </row>
    <row r="160" spans="1:16" ht="39.5" outlineLevel="1" thickBot="1" x14ac:dyDescent="0.4">
      <c r="A160" s="49"/>
      <c r="B160" s="50"/>
      <c r="C160" s="51"/>
      <c r="D160" s="52"/>
      <c r="E160" s="53" t="s">
        <v>247</v>
      </c>
      <c r="F160" s="54">
        <f>SUM(G160:P160)</f>
        <v>0</v>
      </c>
      <c r="G160" s="55">
        <v>0</v>
      </c>
      <c r="H160" s="55"/>
      <c r="I160" s="55"/>
      <c r="J160" s="55"/>
      <c r="K160" s="55">
        <v>0</v>
      </c>
      <c r="L160" s="55">
        <v>0</v>
      </c>
      <c r="M160" s="55">
        <v>0</v>
      </c>
      <c r="N160" s="55">
        <v>0</v>
      </c>
      <c r="O160" s="55">
        <v>0</v>
      </c>
      <c r="P160" s="56">
        <v>0</v>
      </c>
    </row>
    <row r="161" spans="1:16" ht="15" x14ac:dyDescent="0.3">
      <c r="A161" s="57">
        <v>6</v>
      </c>
      <c r="B161" s="11" t="s">
        <v>16</v>
      </c>
      <c r="C161" s="64"/>
      <c r="D161" s="65"/>
      <c r="E161" s="66"/>
      <c r="F161" s="67"/>
      <c r="G161" s="68"/>
      <c r="H161" s="68"/>
      <c r="I161" s="68"/>
      <c r="J161" s="68"/>
      <c r="K161" s="68"/>
      <c r="L161" s="68"/>
      <c r="M161" s="68"/>
      <c r="N161" s="68"/>
      <c r="O161" s="68"/>
      <c r="P161" s="69"/>
    </row>
    <row r="162" spans="1:16" ht="15.5" x14ac:dyDescent="0.35">
      <c r="A162" s="44"/>
      <c r="B162" s="20"/>
      <c r="C162" s="21"/>
      <c r="D162" s="22"/>
      <c r="E162" s="23" t="s">
        <v>119</v>
      </c>
      <c r="F162" s="24">
        <f>SUM(F167+F168)</f>
        <v>28788480</v>
      </c>
      <c r="G162" s="24">
        <f t="shared" ref="G162" si="191">SUM(G167+G168)</f>
        <v>4112640</v>
      </c>
      <c r="H162" s="24">
        <f t="shared" ref="H162:P162" si="192">SUM(H167+H168)</f>
        <v>0</v>
      </c>
      <c r="I162" s="24">
        <f t="shared" si="192"/>
        <v>0</v>
      </c>
      <c r="J162" s="24">
        <f t="shared" si="192"/>
        <v>0</v>
      </c>
      <c r="K162" s="24">
        <f t="shared" si="192"/>
        <v>4112640</v>
      </c>
      <c r="L162" s="24">
        <f t="shared" si="192"/>
        <v>4112640</v>
      </c>
      <c r="M162" s="24">
        <f t="shared" si="192"/>
        <v>4112640</v>
      </c>
      <c r="N162" s="24">
        <f t="shared" si="192"/>
        <v>4112640</v>
      </c>
      <c r="O162" s="24">
        <f t="shared" si="192"/>
        <v>4112640</v>
      </c>
      <c r="P162" s="25">
        <f t="shared" si="192"/>
        <v>4112640</v>
      </c>
    </row>
    <row r="163" spans="1:16" ht="15.5" x14ac:dyDescent="0.35">
      <c r="A163" s="44"/>
      <c r="B163" s="20"/>
      <c r="C163" s="21"/>
      <c r="D163" s="22"/>
      <c r="E163" s="26" t="s">
        <v>110</v>
      </c>
      <c r="F163" s="27"/>
      <c r="G163" s="28"/>
      <c r="H163" s="28"/>
      <c r="I163" s="28"/>
      <c r="J163" s="28"/>
      <c r="K163" s="28"/>
      <c r="L163" s="28"/>
      <c r="M163" s="28"/>
      <c r="N163" s="28"/>
      <c r="O163" s="28"/>
      <c r="P163" s="29"/>
    </row>
    <row r="164" spans="1:16" ht="15.5" x14ac:dyDescent="0.35">
      <c r="A164" s="44"/>
      <c r="B164" s="20"/>
      <c r="C164" s="21"/>
      <c r="D164" s="22"/>
      <c r="E164" s="30" t="s">
        <v>111</v>
      </c>
      <c r="F164" s="31"/>
      <c r="G164" s="32"/>
      <c r="H164" s="32"/>
      <c r="I164" s="32"/>
      <c r="J164" s="32"/>
      <c r="K164" s="32"/>
      <c r="L164" s="32"/>
      <c r="M164" s="32"/>
      <c r="N164" s="32"/>
      <c r="O164" s="32"/>
      <c r="P164" s="33"/>
    </row>
    <row r="165" spans="1:16" ht="15.5" x14ac:dyDescent="0.35">
      <c r="A165" s="44"/>
      <c r="B165" s="20"/>
      <c r="C165" s="21"/>
      <c r="D165" s="22"/>
      <c r="E165" s="30" t="s">
        <v>112</v>
      </c>
      <c r="F165" s="31"/>
      <c r="G165" s="32"/>
      <c r="H165" s="32"/>
      <c r="I165" s="32"/>
      <c r="J165" s="32"/>
      <c r="K165" s="32"/>
      <c r="L165" s="32"/>
      <c r="M165" s="32"/>
      <c r="N165" s="32"/>
      <c r="O165" s="32"/>
      <c r="P165" s="33"/>
    </row>
    <row r="166" spans="1:16" ht="15.5" x14ac:dyDescent="0.35">
      <c r="A166" s="44"/>
      <c r="B166" s="20"/>
      <c r="C166" s="21"/>
      <c r="D166" s="22"/>
      <c r="E166" s="30" t="s">
        <v>120</v>
      </c>
      <c r="F166" s="31"/>
      <c r="G166" s="32"/>
      <c r="H166" s="32"/>
      <c r="I166" s="32"/>
      <c r="J166" s="32"/>
      <c r="K166" s="32"/>
      <c r="L166" s="32"/>
      <c r="M166" s="32"/>
      <c r="N166" s="32"/>
      <c r="O166" s="32"/>
      <c r="P166" s="33"/>
    </row>
    <row r="167" spans="1:16" ht="15.5" x14ac:dyDescent="0.35">
      <c r="A167" s="44"/>
      <c r="B167" s="20"/>
      <c r="C167" s="21"/>
      <c r="D167" s="22"/>
      <c r="E167" s="34" t="s">
        <v>113</v>
      </c>
      <c r="F167" s="35">
        <f>F170</f>
        <v>0</v>
      </c>
      <c r="G167" s="32">
        <f>G170</f>
        <v>0</v>
      </c>
      <c r="H167" s="32"/>
      <c r="I167" s="32"/>
      <c r="J167" s="32"/>
      <c r="K167" s="32">
        <f t="shared" ref="K167:P167" si="193">K170</f>
        <v>0</v>
      </c>
      <c r="L167" s="32">
        <f t="shared" si="193"/>
        <v>0</v>
      </c>
      <c r="M167" s="32">
        <f t="shared" si="193"/>
        <v>0</v>
      </c>
      <c r="N167" s="32">
        <f t="shared" si="193"/>
        <v>0</v>
      </c>
      <c r="O167" s="32">
        <f t="shared" si="193"/>
        <v>0</v>
      </c>
      <c r="P167" s="33">
        <f t="shared" si="193"/>
        <v>0</v>
      </c>
    </row>
    <row r="168" spans="1:16" ht="39" x14ac:dyDescent="0.35">
      <c r="A168" s="44"/>
      <c r="B168" s="20"/>
      <c r="C168" s="21"/>
      <c r="D168" s="22"/>
      <c r="E168" s="34" t="s">
        <v>247</v>
      </c>
      <c r="F168" s="35">
        <f>28788480</f>
        <v>28788480</v>
      </c>
      <c r="G168" s="32">
        <f>G171</f>
        <v>4112640</v>
      </c>
      <c r="H168" s="32"/>
      <c r="I168" s="32"/>
      <c r="J168" s="32"/>
      <c r="K168" s="32">
        <f t="shared" ref="K168:P168" si="194">K171</f>
        <v>4112640</v>
      </c>
      <c r="L168" s="32">
        <f t="shared" si="194"/>
        <v>4112640</v>
      </c>
      <c r="M168" s="32">
        <f t="shared" si="194"/>
        <v>4112640</v>
      </c>
      <c r="N168" s="32">
        <f t="shared" si="194"/>
        <v>4112640</v>
      </c>
      <c r="O168" s="32">
        <f t="shared" si="194"/>
        <v>4112640</v>
      </c>
      <c r="P168" s="33">
        <f t="shared" si="194"/>
        <v>4112640</v>
      </c>
    </row>
    <row r="169" spans="1:16" ht="15.5" x14ac:dyDescent="0.35">
      <c r="A169" s="44"/>
      <c r="B169" s="20"/>
      <c r="C169" s="36" t="s">
        <v>1</v>
      </c>
      <c r="D169" s="37" t="s">
        <v>131</v>
      </c>
      <c r="E169" s="38" t="s">
        <v>126</v>
      </c>
      <c r="F169" s="39">
        <f t="shared" ref="F169:G169" si="195">F170+F171</f>
        <v>28788480</v>
      </c>
      <c r="G169" s="40">
        <f t="shared" si="195"/>
        <v>4112640</v>
      </c>
      <c r="H169" s="40"/>
      <c r="I169" s="40"/>
      <c r="J169" s="40"/>
      <c r="K169" s="40">
        <f t="shared" ref="K169:P169" si="196">K170+K171</f>
        <v>4112640</v>
      </c>
      <c r="L169" s="40">
        <f t="shared" si="196"/>
        <v>4112640</v>
      </c>
      <c r="M169" s="40">
        <f t="shared" si="196"/>
        <v>4112640</v>
      </c>
      <c r="N169" s="40">
        <f t="shared" si="196"/>
        <v>4112640</v>
      </c>
      <c r="O169" s="40">
        <f t="shared" si="196"/>
        <v>4112640</v>
      </c>
      <c r="P169" s="41">
        <f t="shared" si="196"/>
        <v>4112640</v>
      </c>
    </row>
    <row r="170" spans="1:16" ht="15.5" x14ac:dyDescent="0.35">
      <c r="A170" s="44"/>
      <c r="B170" s="20"/>
      <c r="C170" s="21"/>
      <c r="D170" s="22"/>
      <c r="E170" s="34" t="s">
        <v>113</v>
      </c>
      <c r="F170" s="35">
        <f>SUM(G170:P170)</f>
        <v>0</v>
      </c>
      <c r="G170" s="32">
        <f>G173+G176+G179</f>
        <v>0</v>
      </c>
      <c r="H170" s="32"/>
      <c r="I170" s="32"/>
      <c r="J170" s="32"/>
      <c r="K170" s="32">
        <f t="shared" ref="K170:P170" si="197">K173+K176+K179</f>
        <v>0</v>
      </c>
      <c r="L170" s="32">
        <f t="shared" si="197"/>
        <v>0</v>
      </c>
      <c r="M170" s="32">
        <f t="shared" si="197"/>
        <v>0</v>
      </c>
      <c r="N170" s="32">
        <f t="shared" si="197"/>
        <v>0</v>
      </c>
      <c r="O170" s="32">
        <f t="shared" si="197"/>
        <v>0</v>
      </c>
      <c r="P170" s="33">
        <f t="shared" si="197"/>
        <v>0</v>
      </c>
    </row>
    <row r="171" spans="1:16" ht="39" x14ac:dyDescent="0.35">
      <c r="A171" s="44"/>
      <c r="B171" s="20"/>
      <c r="C171" s="21"/>
      <c r="D171" s="22"/>
      <c r="E171" s="34" t="s">
        <v>247</v>
      </c>
      <c r="F171" s="35">
        <f>SUM(G171:P171)</f>
        <v>28788480</v>
      </c>
      <c r="G171" s="32">
        <f>G174+G177+G180</f>
        <v>4112640</v>
      </c>
      <c r="H171" s="32"/>
      <c r="I171" s="32"/>
      <c r="J171" s="32"/>
      <c r="K171" s="32">
        <f t="shared" ref="K171:P171" si="198">K174+K177+K180</f>
        <v>4112640</v>
      </c>
      <c r="L171" s="32">
        <f t="shared" si="198"/>
        <v>4112640</v>
      </c>
      <c r="M171" s="32">
        <f t="shared" si="198"/>
        <v>4112640</v>
      </c>
      <c r="N171" s="32">
        <f t="shared" si="198"/>
        <v>4112640</v>
      </c>
      <c r="O171" s="32">
        <f t="shared" si="198"/>
        <v>4112640</v>
      </c>
      <c r="P171" s="33">
        <f t="shared" si="198"/>
        <v>4112640</v>
      </c>
    </row>
    <row r="172" spans="1:16" ht="28" outlineLevel="1" x14ac:dyDescent="0.35">
      <c r="A172" s="44"/>
      <c r="B172" s="20"/>
      <c r="C172" s="43" t="s">
        <v>248</v>
      </c>
      <c r="D172" s="22" t="s">
        <v>145</v>
      </c>
      <c r="E172" s="38" t="s">
        <v>126</v>
      </c>
      <c r="F172" s="35">
        <f t="shared" ref="F172:G172" si="199">F173+F174</f>
        <v>0</v>
      </c>
      <c r="G172" s="32">
        <f t="shared" si="199"/>
        <v>0</v>
      </c>
      <c r="H172" s="32"/>
      <c r="I172" s="32"/>
      <c r="J172" s="32"/>
      <c r="K172" s="32">
        <f t="shared" ref="K172:P172" si="200">K173+K174</f>
        <v>0</v>
      </c>
      <c r="L172" s="32">
        <f t="shared" si="200"/>
        <v>0</v>
      </c>
      <c r="M172" s="32">
        <f t="shared" si="200"/>
        <v>0</v>
      </c>
      <c r="N172" s="32">
        <f t="shared" si="200"/>
        <v>0</v>
      </c>
      <c r="O172" s="32">
        <f t="shared" si="200"/>
        <v>0</v>
      </c>
      <c r="P172" s="33">
        <f t="shared" si="200"/>
        <v>0</v>
      </c>
    </row>
    <row r="173" spans="1:16" ht="15.5" outlineLevel="1" x14ac:dyDescent="0.35">
      <c r="A173" s="44"/>
      <c r="B173" s="20"/>
      <c r="C173" s="21"/>
      <c r="D173" s="22"/>
      <c r="E173" s="34" t="s">
        <v>113</v>
      </c>
      <c r="F173" s="35">
        <f>SUM(G173:P173)</f>
        <v>0</v>
      </c>
      <c r="G173" s="32">
        <v>0</v>
      </c>
      <c r="H173" s="32"/>
      <c r="I173" s="32"/>
      <c r="J173" s="32"/>
      <c r="K173" s="32">
        <v>0</v>
      </c>
      <c r="L173" s="32">
        <v>0</v>
      </c>
      <c r="M173" s="32">
        <v>0</v>
      </c>
      <c r="N173" s="32">
        <v>0</v>
      </c>
      <c r="O173" s="32"/>
      <c r="P173" s="33"/>
    </row>
    <row r="174" spans="1:16" ht="39" outlineLevel="1" x14ac:dyDescent="0.35">
      <c r="A174" s="44"/>
      <c r="B174" s="20"/>
      <c r="C174" s="21"/>
      <c r="D174" s="22"/>
      <c r="E174" s="34" t="s">
        <v>247</v>
      </c>
      <c r="F174" s="35">
        <f>SUM(G174:P174)</f>
        <v>0</v>
      </c>
      <c r="G174" s="32">
        <v>0</v>
      </c>
      <c r="H174" s="32"/>
      <c r="I174" s="32"/>
      <c r="J174" s="32"/>
      <c r="K174" s="32">
        <v>0</v>
      </c>
      <c r="L174" s="32">
        <v>0</v>
      </c>
      <c r="M174" s="32">
        <v>0</v>
      </c>
      <c r="N174" s="32">
        <v>0</v>
      </c>
      <c r="O174" s="32"/>
      <c r="P174" s="33"/>
    </row>
    <row r="175" spans="1:16" ht="15.5" outlineLevel="1" x14ac:dyDescent="0.35">
      <c r="A175" s="44"/>
      <c r="B175" s="20"/>
      <c r="C175" s="21"/>
      <c r="D175" s="22" t="s">
        <v>146</v>
      </c>
      <c r="E175" s="38" t="s">
        <v>126</v>
      </c>
      <c r="F175" s="35">
        <f t="shared" ref="F175" si="201">F176+F177</f>
        <v>0</v>
      </c>
      <c r="G175" s="32">
        <v>0</v>
      </c>
      <c r="H175" s="32"/>
      <c r="I175" s="32"/>
      <c r="J175" s="32"/>
      <c r="K175" s="32">
        <v>0</v>
      </c>
      <c r="L175" s="32">
        <v>0</v>
      </c>
      <c r="M175" s="32">
        <f t="shared" ref="M175:P175" si="202">M176+M177</f>
        <v>0</v>
      </c>
      <c r="N175" s="32">
        <f t="shared" si="202"/>
        <v>0</v>
      </c>
      <c r="O175" s="32">
        <f t="shared" si="202"/>
        <v>0</v>
      </c>
      <c r="P175" s="33">
        <f t="shared" si="202"/>
        <v>0</v>
      </c>
    </row>
    <row r="176" spans="1:16" ht="15.5" outlineLevel="1" x14ac:dyDescent="0.35">
      <c r="A176" s="44"/>
      <c r="B176" s="20"/>
      <c r="C176" s="21"/>
      <c r="D176" s="22"/>
      <c r="E176" s="34" t="s">
        <v>113</v>
      </c>
      <c r="F176" s="35">
        <f>SUM(G176:P176)</f>
        <v>0</v>
      </c>
      <c r="G176" s="32">
        <v>0</v>
      </c>
      <c r="H176" s="32"/>
      <c r="I176" s="32"/>
      <c r="J176" s="32"/>
      <c r="K176" s="32">
        <v>0</v>
      </c>
      <c r="L176" s="32">
        <v>0</v>
      </c>
      <c r="M176" s="32">
        <v>0</v>
      </c>
      <c r="N176" s="32">
        <v>0</v>
      </c>
      <c r="O176" s="32">
        <v>0</v>
      </c>
      <c r="P176" s="33">
        <v>0</v>
      </c>
    </row>
    <row r="177" spans="1:16" ht="39" outlineLevel="1" x14ac:dyDescent="0.35">
      <c r="A177" s="44"/>
      <c r="B177" s="20"/>
      <c r="C177" s="21"/>
      <c r="D177" s="22"/>
      <c r="E177" s="34" t="s">
        <v>247</v>
      </c>
      <c r="F177" s="35">
        <f>SUM(G177:P177)</f>
        <v>0</v>
      </c>
      <c r="G177" s="32">
        <v>0</v>
      </c>
      <c r="H177" s="32"/>
      <c r="I177" s="32"/>
      <c r="J177" s="32"/>
      <c r="K177" s="32">
        <v>0</v>
      </c>
      <c r="L177" s="32">
        <v>0</v>
      </c>
      <c r="M177" s="32">
        <v>0</v>
      </c>
      <c r="N177" s="32">
        <v>0</v>
      </c>
      <c r="O177" s="32">
        <v>0</v>
      </c>
      <c r="P177" s="33">
        <v>0</v>
      </c>
    </row>
    <row r="178" spans="1:16" ht="15.5" outlineLevel="1" x14ac:dyDescent="0.35">
      <c r="A178" s="44"/>
      <c r="B178" s="20"/>
      <c r="C178" s="21"/>
      <c r="D178" s="22" t="s">
        <v>17</v>
      </c>
      <c r="E178" s="38" t="s">
        <v>126</v>
      </c>
      <c r="F178" s="35">
        <f t="shared" ref="F178:G178" si="203">F179+F180</f>
        <v>28788480</v>
      </c>
      <c r="G178" s="32">
        <f t="shared" si="203"/>
        <v>4112640</v>
      </c>
      <c r="H178" s="32"/>
      <c r="I178" s="32"/>
      <c r="J178" s="32"/>
      <c r="K178" s="32">
        <f t="shared" ref="K178:P178" si="204">K179+K180</f>
        <v>4112640</v>
      </c>
      <c r="L178" s="32">
        <f t="shared" si="204"/>
        <v>4112640</v>
      </c>
      <c r="M178" s="32">
        <f t="shared" si="204"/>
        <v>4112640</v>
      </c>
      <c r="N178" s="32">
        <f t="shared" si="204"/>
        <v>4112640</v>
      </c>
      <c r="O178" s="32">
        <f t="shared" si="204"/>
        <v>4112640</v>
      </c>
      <c r="P178" s="33">
        <f t="shared" si="204"/>
        <v>4112640</v>
      </c>
    </row>
    <row r="179" spans="1:16" ht="15.5" outlineLevel="1" x14ac:dyDescent="0.35">
      <c r="A179" s="44"/>
      <c r="B179" s="20"/>
      <c r="C179" s="21"/>
      <c r="D179" s="22"/>
      <c r="E179" s="34" t="s">
        <v>113</v>
      </c>
      <c r="F179" s="35">
        <f>SUM(G179:P179)</f>
        <v>0</v>
      </c>
      <c r="G179" s="32">
        <v>0</v>
      </c>
      <c r="H179" s="32"/>
      <c r="I179" s="32"/>
      <c r="J179" s="32"/>
      <c r="K179" s="32">
        <v>0</v>
      </c>
      <c r="L179" s="32">
        <v>0</v>
      </c>
      <c r="M179" s="32">
        <v>0</v>
      </c>
      <c r="N179" s="32">
        <v>0</v>
      </c>
      <c r="O179" s="32">
        <v>0</v>
      </c>
      <c r="P179" s="33">
        <v>0</v>
      </c>
    </row>
    <row r="180" spans="1:16" ht="39.5" outlineLevel="1" thickBot="1" x14ac:dyDescent="0.4">
      <c r="A180" s="49"/>
      <c r="B180" s="50"/>
      <c r="C180" s="51"/>
      <c r="D180" s="52"/>
      <c r="E180" s="53" t="s">
        <v>247</v>
      </c>
      <c r="F180" s="54">
        <f>SUM(G180:P180)</f>
        <v>28788480</v>
      </c>
      <c r="G180" s="55">
        <v>4112640</v>
      </c>
      <c r="H180" s="55"/>
      <c r="I180" s="55"/>
      <c r="J180" s="55"/>
      <c r="K180" s="55">
        <v>4112640</v>
      </c>
      <c r="L180" s="55">
        <v>4112640</v>
      </c>
      <c r="M180" s="55">
        <v>4112640</v>
      </c>
      <c r="N180" s="55">
        <v>4112640</v>
      </c>
      <c r="O180" s="55">
        <v>4112640</v>
      </c>
      <c r="P180" s="56">
        <v>4112640</v>
      </c>
    </row>
    <row r="181" spans="1:16" ht="15" x14ac:dyDescent="0.3">
      <c r="A181" s="57">
        <v>7</v>
      </c>
      <c r="B181" s="11" t="s">
        <v>18</v>
      </c>
      <c r="C181" s="64"/>
      <c r="D181" s="65"/>
      <c r="E181" s="66"/>
      <c r="F181" s="67"/>
      <c r="G181" s="68"/>
      <c r="H181" s="68"/>
      <c r="I181" s="68"/>
      <c r="J181" s="68"/>
      <c r="K181" s="68"/>
      <c r="L181" s="68"/>
      <c r="M181" s="68"/>
      <c r="N181" s="68"/>
      <c r="O181" s="68"/>
      <c r="P181" s="69"/>
    </row>
    <row r="182" spans="1:16" ht="15.5" x14ac:dyDescent="0.35">
      <c r="A182" s="44"/>
      <c r="B182" s="20"/>
      <c r="C182" s="21"/>
      <c r="D182" s="22"/>
      <c r="E182" s="23" t="s">
        <v>119</v>
      </c>
      <c r="F182" s="24">
        <f>SUM(F187+F188)</f>
        <v>0</v>
      </c>
      <c r="G182" s="24">
        <f t="shared" ref="G182" si="205">SUM(G187+G188)</f>
        <v>0</v>
      </c>
      <c r="H182" s="24">
        <f t="shared" ref="H182:P182" si="206">SUM(H187+H188)</f>
        <v>0</v>
      </c>
      <c r="I182" s="24">
        <f t="shared" si="206"/>
        <v>0</v>
      </c>
      <c r="J182" s="24">
        <f t="shared" si="206"/>
        <v>0</v>
      </c>
      <c r="K182" s="24">
        <f t="shared" si="206"/>
        <v>0</v>
      </c>
      <c r="L182" s="24">
        <f t="shared" si="206"/>
        <v>0</v>
      </c>
      <c r="M182" s="24">
        <f t="shared" si="206"/>
        <v>0</v>
      </c>
      <c r="N182" s="24">
        <f t="shared" si="206"/>
        <v>0</v>
      </c>
      <c r="O182" s="24">
        <f t="shared" si="206"/>
        <v>0</v>
      </c>
      <c r="P182" s="25">
        <f t="shared" si="206"/>
        <v>0</v>
      </c>
    </row>
    <row r="183" spans="1:16" ht="15.5" x14ac:dyDescent="0.35">
      <c r="A183" s="44"/>
      <c r="B183" s="20"/>
      <c r="C183" s="21"/>
      <c r="D183" s="22"/>
      <c r="E183" s="26" t="s">
        <v>110</v>
      </c>
      <c r="F183" s="27"/>
      <c r="G183" s="28"/>
      <c r="H183" s="28"/>
      <c r="I183" s="28"/>
      <c r="J183" s="28"/>
      <c r="K183" s="28"/>
      <c r="L183" s="28"/>
      <c r="M183" s="28"/>
      <c r="N183" s="28"/>
      <c r="O183" s="28"/>
      <c r="P183" s="29"/>
    </row>
    <row r="184" spans="1:16" ht="15.5" x14ac:dyDescent="0.35">
      <c r="A184" s="44"/>
      <c r="B184" s="20"/>
      <c r="C184" s="21"/>
      <c r="D184" s="22"/>
      <c r="E184" s="30" t="s">
        <v>111</v>
      </c>
      <c r="F184" s="31"/>
      <c r="G184" s="32"/>
      <c r="H184" s="32"/>
      <c r="I184" s="32"/>
      <c r="J184" s="32"/>
      <c r="K184" s="32"/>
      <c r="L184" s="32"/>
      <c r="M184" s="32"/>
      <c r="N184" s="32"/>
      <c r="O184" s="32"/>
      <c r="P184" s="33"/>
    </row>
    <row r="185" spans="1:16" ht="15.5" x14ac:dyDescent="0.35">
      <c r="A185" s="44"/>
      <c r="B185" s="20"/>
      <c r="C185" s="21"/>
      <c r="D185" s="22"/>
      <c r="E185" s="30" t="s">
        <v>112</v>
      </c>
      <c r="F185" s="31"/>
      <c r="G185" s="32"/>
      <c r="H185" s="32"/>
      <c r="I185" s="32"/>
      <c r="J185" s="32"/>
      <c r="K185" s="32"/>
      <c r="L185" s="32"/>
      <c r="M185" s="32"/>
      <c r="N185" s="32"/>
      <c r="O185" s="32"/>
      <c r="P185" s="33"/>
    </row>
    <row r="186" spans="1:16" ht="15.5" x14ac:dyDescent="0.35">
      <c r="A186" s="44"/>
      <c r="B186" s="20"/>
      <c r="C186" s="21"/>
      <c r="D186" s="22"/>
      <c r="E186" s="30" t="s">
        <v>120</v>
      </c>
      <c r="F186" s="31"/>
      <c r="G186" s="32"/>
      <c r="H186" s="32"/>
      <c r="I186" s="32"/>
      <c r="J186" s="32"/>
      <c r="K186" s="32"/>
      <c r="L186" s="32"/>
      <c r="M186" s="32"/>
      <c r="N186" s="32"/>
      <c r="O186" s="32"/>
      <c r="P186" s="33"/>
    </row>
    <row r="187" spans="1:16" ht="15.5" x14ac:dyDescent="0.35">
      <c r="A187" s="44"/>
      <c r="B187" s="20"/>
      <c r="C187" s="21"/>
      <c r="D187" s="22"/>
      <c r="E187" s="34" t="s">
        <v>113</v>
      </c>
      <c r="F187" s="35">
        <f>F190</f>
        <v>0</v>
      </c>
      <c r="G187" s="32">
        <f>G190</f>
        <v>0</v>
      </c>
      <c r="H187" s="32"/>
      <c r="I187" s="32"/>
      <c r="J187" s="32"/>
      <c r="K187" s="32">
        <f t="shared" ref="K187:P187" si="207">K190</f>
        <v>0</v>
      </c>
      <c r="L187" s="32">
        <f t="shared" si="207"/>
        <v>0</v>
      </c>
      <c r="M187" s="32">
        <f t="shared" si="207"/>
        <v>0</v>
      </c>
      <c r="N187" s="32">
        <f t="shared" si="207"/>
        <v>0</v>
      </c>
      <c r="O187" s="32">
        <f t="shared" si="207"/>
        <v>0</v>
      </c>
      <c r="P187" s="33">
        <f t="shared" si="207"/>
        <v>0</v>
      </c>
    </row>
    <row r="188" spans="1:16" ht="39" x14ac:dyDescent="0.35">
      <c r="A188" s="44"/>
      <c r="B188" s="20"/>
      <c r="C188" s="21"/>
      <c r="D188" s="22"/>
      <c r="E188" s="34" t="s">
        <v>247</v>
      </c>
      <c r="F188" s="35">
        <f>F191</f>
        <v>0</v>
      </c>
      <c r="G188" s="32">
        <f>G191</f>
        <v>0</v>
      </c>
      <c r="H188" s="32"/>
      <c r="I188" s="32"/>
      <c r="J188" s="32"/>
      <c r="K188" s="32">
        <f t="shared" ref="K188:P188" si="208">K191</f>
        <v>0</v>
      </c>
      <c r="L188" s="32">
        <f t="shared" si="208"/>
        <v>0</v>
      </c>
      <c r="M188" s="32">
        <f t="shared" si="208"/>
        <v>0</v>
      </c>
      <c r="N188" s="32">
        <f t="shared" si="208"/>
        <v>0</v>
      </c>
      <c r="O188" s="32">
        <f t="shared" si="208"/>
        <v>0</v>
      </c>
      <c r="P188" s="33">
        <f t="shared" si="208"/>
        <v>0</v>
      </c>
    </row>
    <row r="189" spans="1:16" ht="15.5" x14ac:dyDescent="0.35">
      <c r="A189" s="44"/>
      <c r="B189" s="20"/>
      <c r="C189" s="36" t="s">
        <v>1</v>
      </c>
      <c r="D189" s="37" t="s">
        <v>131</v>
      </c>
      <c r="E189" s="38" t="s">
        <v>126</v>
      </c>
      <c r="F189" s="39">
        <f t="shared" ref="F189:G189" si="209">F190+F191</f>
        <v>0</v>
      </c>
      <c r="G189" s="40">
        <f t="shared" si="209"/>
        <v>0</v>
      </c>
      <c r="H189" s="40"/>
      <c r="I189" s="40"/>
      <c r="J189" s="40"/>
      <c r="K189" s="40">
        <f t="shared" ref="K189:P189" si="210">K190+K191</f>
        <v>0</v>
      </c>
      <c r="L189" s="40">
        <f t="shared" si="210"/>
        <v>0</v>
      </c>
      <c r="M189" s="40">
        <f t="shared" si="210"/>
        <v>0</v>
      </c>
      <c r="N189" s="40">
        <f t="shared" si="210"/>
        <v>0</v>
      </c>
      <c r="O189" s="40">
        <f t="shared" si="210"/>
        <v>0</v>
      </c>
      <c r="P189" s="41">
        <f t="shared" si="210"/>
        <v>0</v>
      </c>
    </row>
    <row r="190" spans="1:16" ht="15.5" x14ac:dyDescent="0.35">
      <c r="A190" s="44"/>
      <c r="B190" s="20"/>
      <c r="C190" s="21"/>
      <c r="D190" s="22"/>
      <c r="E190" s="34" t="s">
        <v>113</v>
      </c>
      <c r="F190" s="35">
        <f>SUM(G190:P190)</f>
        <v>0</v>
      </c>
      <c r="G190" s="32">
        <f>G193+G196</f>
        <v>0</v>
      </c>
      <c r="H190" s="32"/>
      <c r="I190" s="32"/>
      <c r="J190" s="32"/>
      <c r="K190" s="32">
        <f t="shared" ref="K190:P190" si="211">K193+K196</f>
        <v>0</v>
      </c>
      <c r="L190" s="32">
        <f t="shared" si="211"/>
        <v>0</v>
      </c>
      <c r="M190" s="32">
        <f t="shared" si="211"/>
        <v>0</v>
      </c>
      <c r="N190" s="32">
        <f t="shared" si="211"/>
        <v>0</v>
      </c>
      <c r="O190" s="32">
        <f t="shared" si="211"/>
        <v>0</v>
      </c>
      <c r="P190" s="33">
        <f t="shared" si="211"/>
        <v>0</v>
      </c>
    </row>
    <row r="191" spans="1:16" ht="39" x14ac:dyDescent="0.35">
      <c r="A191" s="44"/>
      <c r="B191" s="20"/>
      <c r="C191" s="21"/>
      <c r="D191" s="22"/>
      <c r="E191" s="34" t="s">
        <v>247</v>
      </c>
      <c r="F191" s="35">
        <f>SUM(G191:P191)</f>
        <v>0</v>
      </c>
      <c r="G191" s="32">
        <f>G194+G197</f>
        <v>0</v>
      </c>
      <c r="H191" s="32"/>
      <c r="I191" s="32"/>
      <c r="J191" s="32"/>
      <c r="K191" s="32">
        <f t="shared" ref="K191:P191" si="212">K194+K197</f>
        <v>0</v>
      </c>
      <c r="L191" s="32">
        <f t="shared" si="212"/>
        <v>0</v>
      </c>
      <c r="M191" s="32">
        <f t="shared" si="212"/>
        <v>0</v>
      </c>
      <c r="N191" s="32">
        <f t="shared" si="212"/>
        <v>0</v>
      </c>
      <c r="O191" s="32">
        <f t="shared" si="212"/>
        <v>0</v>
      </c>
      <c r="P191" s="33">
        <f t="shared" si="212"/>
        <v>0</v>
      </c>
    </row>
    <row r="192" spans="1:16" ht="28" outlineLevel="1" x14ac:dyDescent="0.35">
      <c r="A192" s="44"/>
      <c r="B192" s="20"/>
      <c r="C192" s="43" t="s">
        <v>248</v>
      </c>
      <c r="D192" s="22" t="s">
        <v>147</v>
      </c>
      <c r="E192" s="38" t="s">
        <v>126</v>
      </c>
      <c r="F192" s="35">
        <f t="shared" ref="F192:G192" si="213">F193+F194</f>
        <v>0</v>
      </c>
      <c r="G192" s="32">
        <f t="shared" si="213"/>
        <v>0</v>
      </c>
      <c r="H192" s="32"/>
      <c r="I192" s="32"/>
      <c r="J192" s="32"/>
      <c r="K192" s="32">
        <f t="shared" ref="K192:P192" si="214">K193+K194</f>
        <v>0</v>
      </c>
      <c r="L192" s="32">
        <f t="shared" si="214"/>
        <v>0</v>
      </c>
      <c r="M192" s="32">
        <f t="shared" si="214"/>
        <v>0</v>
      </c>
      <c r="N192" s="32">
        <f t="shared" si="214"/>
        <v>0</v>
      </c>
      <c r="O192" s="32">
        <f t="shared" si="214"/>
        <v>0</v>
      </c>
      <c r="P192" s="33">
        <f t="shared" si="214"/>
        <v>0</v>
      </c>
    </row>
    <row r="193" spans="1:16" ht="15.5" outlineLevel="1" x14ac:dyDescent="0.35">
      <c r="A193" s="44"/>
      <c r="B193" s="20"/>
      <c r="C193" s="21"/>
      <c r="D193" s="22"/>
      <c r="E193" s="34" t="s">
        <v>113</v>
      </c>
      <c r="F193" s="35">
        <f>SUM(G193:P193)</f>
        <v>0</v>
      </c>
      <c r="G193" s="32">
        <v>0</v>
      </c>
      <c r="H193" s="32"/>
      <c r="I193" s="32"/>
      <c r="J193" s="32"/>
      <c r="K193" s="32">
        <v>0</v>
      </c>
      <c r="L193" s="32">
        <v>0</v>
      </c>
      <c r="M193" s="32">
        <v>0</v>
      </c>
      <c r="N193" s="32">
        <v>0</v>
      </c>
      <c r="O193" s="32">
        <v>0</v>
      </c>
      <c r="P193" s="33">
        <v>0</v>
      </c>
    </row>
    <row r="194" spans="1:16" ht="39" outlineLevel="1" x14ac:dyDescent="0.35">
      <c r="A194" s="44"/>
      <c r="B194" s="20"/>
      <c r="C194" s="21"/>
      <c r="D194" s="22"/>
      <c r="E194" s="34" t="s">
        <v>247</v>
      </c>
      <c r="F194" s="35">
        <f>SUM(G194:P194)</f>
        <v>0</v>
      </c>
      <c r="G194" s="32">
        <v>0</v>
      </c>
      <c r="H194" s="32"/>
      <c r="I194" s="32"/>
      <c r="J194" s="32"/>
      <c r="K194" s="32">
        <v>0</v>
      </c>
      <c r="L194" s="32">
        <v>0</v>
      </c>
      <c r="M194" s="32">
        <v>0</v>
      </c>
      <c r="N194" s="32">
        <v>0</v>
      </c>
      <c r="O194" s="32">
        <v>0</v>
      </c>
      <c r="P194" s="33">
        <v>0</v>
      </c>
    </row>
    <row r="195" spans="1:16" ht="15.5" outlineLevel="1" x14ac:dyDescent="0.35">
      <c r="A195" s="44"/>
      <c r="B195" s="20"/>
      <c r="C195" s="21"/>
      <c r="D195" s="22" t="s">
        <v>148</v>
      </c>
      <c r="E195" s="38" t="s">
        <v>126</v>
      </c>
      <c r="F195" s="35">
        <f t="shared" ref="F195" si="215">F196+F197</f>
        <v>0</v>
      </c>
      <c r="G195" s="32">
        <v>0</v>
      </c>
      <c r="H195" s="32"/>
      <c r="I195" s="32"/>
      <c r="J195" s="32"/>
      <c r="K195" s="32">
        <v>0</v>
      </c>
      <c r="L195" s="32">
        <v>0</v>
      </c>
      <c r="M195" s="32">
        <f t="shared" ref="M195:P195" si="216">M196+M197</f>
        <v>0</v>
      </c>
      <c r="N195" s="32">
        <f t="shared" si="216"/>
        <v>0</v>
      </c>
      <c r="O195" s="32">
        <f t="shared" si="216"/>
        <v>0</v>
      </c>
      <c r="P195" s="33">
        <f t="shared" si="216"/>
        <v>0</v>
      </c>
    </row>
    <row r="196" spans="1:16" ht="15.5" outlineLevel="1" x14ac:dyDescent="0.35">
      <c r="A196" s="44"/>
      <c r="B196" s="20"/>
      <c r="C196" s="21"/>
      <c r="D196" s="22"/>
      <c r="E196" s="34" t="s">
        <v>113</v>
      </c>
      <c r="F196" s="35">
        <f>SUM(G196:P196)</f>
        <v>0</v>
      </c>
      <c r="G196" s="32">
        <v>0</v>
      </c>
      <c r="H196" s="32"/>
      <c r="I196" s="32"/>
      <c r="J196" s="32"/>
      <c r="K196" s="32">
        <v>0</v>
      </c>
      <c r="L196" s="32">
        <v>0</v>
      </c>
      <c r="M196" s="32">
        <v>0</v>
      </c>
      <c r="N196" s="32">
        <v>0</v>
      </c>
      <c r="O196" s="32">
        <v>0</v>
      </c>
      <c r="P196" s="33">
        <v>0</v>
      </c>
    </row>
    <row r="197" spans="1:16" ht="39.5" outlineLevel="1" thickBot="1" x14ac:dyDescent="0.4">
      <c r="A197" s="49"/>
      <c r="B197" s="50"/>
      <c r="C197" s="51"/>
      <c r="D197" s="52"/>
      <c r="E197" s="53" t="s">
        <v>247</v>
      </c>
      <c r="F197" s="54">
        <f>SUM(G197:P197)</f>
        <v>0</v>
      </c>
      <c r="G197" s="55">
        <v>0</v>
      </c>
      <c r="H197" s="55"/>
      <c r="I197" s="55"/>
      <c r="J197" s="55"/>
      <c r="K197" s="55">
        <v>0</v>
      </c>
      <c r="L197" s="55">
        <v>0</v>
      </c>
      <c r="M197" s="55">
        <v>0</v>
      </c>
      <c r="N197" s="55">
        <v>0</v>
      </c>
      <c r="O197" s="55">
        <v>0</v>
      </c>
      <c r="P197" s="56">
        <v>0</v>
      </c>
    </row>
    <row r="198" spans="1:16" ht="15" x14ac:dyDescent="0.3">
      <c r="A198" s="57">
        <v>8</v>
      </c>
      <c r="B198" s="11" t="s">
        <v>19</v>
      </c>
      <c r="C198" s="64"/>
      <c r="D198" s="65"/>
      <c r="E198" s="66"/>
      <c r="F198" s="67"/>
      <c r="G198" s="68"/>
      <c r="H198" s="68"/>
      <c r="I198" s="68"/>
      <c r="J198" s="68"/>
      <c r="K198" s="68"/>
      <c r="L198" s="68"/>
      <c r="M198" s="68"/>
      <c r="N198" s="68"/>
      <c r="O198" s="68"/>
      <c r="P198" s="69"/>
    </row>
    <row r="199" spans="1:16" ht="15.5" x14ac:dyDescent="0.35">
      <c r="A199" s="44"/>
      <c r="B199" s="20"/>
      <c r="C199" s="21"/>
      <c r="D199" s="22"/>
      <c r="E199" s="23" t="s">
        <v>119</v>
      </c>
      <c r="F199" s="24">
        <f>SUM(F204+F205)</f>
        <v>0</v>
      </c>
      <c r="G199" s="24">
        <f t="shared" ref="G199" si="217">SUM(G204+G205)</f>
        <v>0</v>
      </c>
      <c r="H199" s="24">
        <f t="shared" ref="H199:P199" si="218">SUM(H204+H205)</f>
        <v>0</v>
      </c>
      <c r="I199" s="24">
        <f t="shared" si="218"/>
        <v>0</v>
      </c>
      <c r="J199" s="24">
        <f t="shared" si="218"/>
        <v>0</v>
      </c>
      <c r="K199" s="24">
        <f t="shared" si="218"/>
        <v>0</v>
      </c>
      <c r="L199" s="24">
        <f t="shared" si="218"/>
        <v>0</v>
      </c>
      <c r="M199" s="24">
        <f t="shared" si="218"/>
        <v>0</v>
      </c>
      <c r="N199" s="24">
        <f t="shared" si="218"/>
        <v>0</v>
      </c>
      <c r="O199" s="24">
        <f t="shared" si="218"/>
        <v>0</v>
      </c>
      <c r="P199" s="25">
        <f t="shared" si="218"/>
        <v>0</v>
      </c>
    </row>
    <row r="200" spans="1:16" ht="15.5" x14ac:dyDescent="0.35">
      <c r="A200" s="44"/>
      <c r="B200" s="20"/>
      <c r="C200" s="21"/>
      <c r="D200" s="22"/>
      <c r="E200" s="26" t="s">
        <v>110</v>
      </c>
      <c r="F200" s="27"/>
      <c r="G200" s="28"/>
      <c r="H200" s="28"/>
      <c r="I200" s="28"/>
      <c r="J200" s="28"/>
      <c r="K200" s="28"/>
      <c r="L200" s="28"/>
      <c r="M200" s="28"/>
      <c r="N200" s="28"/>
      <c r="O200" s="28"/>
      <c r="P200" s="29"/>
    </row>
    <row r="201" spans="1:16" ht="15.5" x14ac:dyDescent="0.35">
      <c r="A201" s="44"/>
      <c r="B201" s="20"/>
      <c r="C201" s="21"/>
      <c r="D201" s="22"/>
      <c r="E201" s="30" t="s">
        <v>111</v>
      </c>
      <c r="F201" s="31"/>
      <c r="G201" s="32"/>
      <c r="H201" s="32"/>
      <c r="I201" s="32"/>
      <c r="J201" s="32"/>
      <c r="K201" s="32"/>
      <c r="L201" s="32"/>
      <c r="M201" s="32"/>
      <c r="N201" s="32"/>
      <c r="O201" s="32"/>
      <c r="P201" s="33"/>
    </row>
    <row r="202" spans="1:16" ht="15.5" x14ac:dyDescent="0.35">
      <c r="A202" s="44"/>
      <c r="B202" s="20"/>
      <c r="C202" s="21"/>
      <c r="D202" s="22"/>
      <c r="E202" s="30" t="s">
        <v>112</v>
      </c>
      <c r="F202" s="31"/>
      <c r="G202" s="32"/>
      <c r="H202" s="32"/>
      <c r="I202" s="32"/>
      <c r="J202" s="32"/>
      <c r="K202" s="32"/>
      <c r="L202" s="32"/>
      <c r="M202" s="32"/>
      <c r="N202" s="32"/>
      <c r="O202" s="32"/>
      <c r="P202" s="33"/>
    </row>
    <row r="203" spans="1:16" ht="15.5" x14ac:dyDescent="0.35">
      <c r="A203" s="44"/>
      <c r="B203" s="20"/>
      <c r="C203" s="21"/>
      <c r="D203" s="22"/>
      <c r="E203" s="30" t="s">
        <v>120</v>
      </c>
      <c r="F203" s="31"/>
      <c r="G203" s="32"/>
      <c r="H203" s="32"/>
      <c r="I203" s="32"/>
      <c r="J203" s="32"/>
      <c r="K203" s="32"/>
      <c r="L203" s="32"/>
      <c r="M203" s="32"/>
      <c r="N203" s="32"/>
      <c r="O203" s="32"/>
      <c r="P203" s="33"/>
    </row>
    <row r="204" spans="1:16" ht="15.5" x14ac:dyDescent="0.35">
      <c r="A204" s="44"/>
      <c r="B204" s="20"/>
      <c r="C204" s="21"/>
      <c r="D204" s="22"/>
      <c r="E204" s="34" t="s">
        <v>113</v>
      </c>
      <c r="F204" s="35">
        <f>F207</f>
        <v>0</v>
      </c>
      <c r="G204" s="32">
        <f>G207</f>
        <v>0</v>
      </c>
      <c r="H204" s="32"/>
      <c r="I204" s="32"/>
      <c r="J204" s="32"/>
      <c r="K204" s="32">
        <f t="shared" ref="K204:P204" si="219">K207</f>
        <v>0</v>
      </c>
      <c r="L204" s="32">
        <f t="shared" si="219"/>
        <v>0</v>
      </c>
      <c r="M204" s="32">
        <f t="shared" si="219"/>
        <v>0</v>
      </c>
      <c r="N204" s="32">
        <f t="shared" si="219"/>
        <v>0</v>
      </c>
      <c r="O204" s="32">
        <f t="shared" si="219"/>
        <v>0</v>
      </c>
      <c r="P204" s="33">
        <f t="shared" si="219"/>
        <v>0</v>
      </c>
    </row>
    <row r="205" spans="1:16" ht="39" x14ac:dyDescent="0.35">
      <c r="A205" s="44"/>
      <c r="B205" s="20"/>
      <c r="C205" s="21"/>
      <c r="D205" s="22"/>
      <c r="E205" s="34" t="s">
        <v>247</v>
      </c>
      <c r="F205" s="35">
        <f>F208</f>
        <v>0</v>
      </c>
      <c r="G205" s="32">
        <f>G208</f>
        <v>0</v>
      </c>
      <c r="H205" s="32"/>
      <c r="I205" s="32"/>
      <c r="J205" s="32"/>
      <c r="K205" s="32">
        <f t="shared" ref="K205:P205" si="220">K208</f>
        <v>0</v>
      </c>
      <c r="L205" s="32">
        <f t="shared" si="220"/>
        <v>0</v>
      </c>
      <c r="M205" s="32">
        <f t="shared" si="220"/>
        <v>0</v>
      </c>
      <c r="N205" s="32">
        <f t="shared" si="220"/>
        <v>0</v>
      </c>
      <c r="O205" s="32">
        <f t="shared" si="220"/>
        <v>0</v>
      </c>
      <c r="P205" s="33">
        <f t="shared" si="220"/>
        <v>0</v>
      </c>
    </row>
    <row r="206" spans="1:16" ht="15.5" x14ac:dyDescent="0.35">
      <c r="A206" s="44"/>
      <c r="B206" s="20"/>
      <c r="C206" s="36" t="s">
        <v>1</v>
      </c>
      <c r="D206" s="37" t="s">
        <v>131</v>
      </c>
      <c r="E206" s="38" t="s">
        <v>126</v>
      </c>
      <c r="F206" s="39">
        <f t="shared" ref="F206:G206" si="221">F207+F208</f>
        <v>0</v>
      </c>
      <c r="G206" s="40">
        <f t="shared" si="221"/>
        <v>0</v>
      </c>
      <c r="H206" s="40"/>
      <c r="I206" s="40"/>
      <c r="J206" s="40"/>
      <c r="K206" s="40">
        <f t="shared" ref="K206:P206" si="222">K207+K208</f>
        <v>0</v>
      </c>
      <c r="L206" s="40">
        <f t="shared" si="222"/>
        <v>0</v>
      </c>
      <c r="M206" s="40">
        <f t="shared" si="222"/>
        <v>0</v>
      </c>
      <c r="N206" s="40">
        <f t="shared" si="222"/>
        <v>0</v>
      </c>
      <c r="O206" s="40">
        <f t="shared" si="222"/>
        <v>0</v>
      </c>
      <c r="P206" s="41">
        <f t="shared" si="222"/>
        <v>0</v>
      </c>
    </row>
    <row r="207" spans="1:16" ht="15.5" x14ac:dyDescent="0.35">
      <c r="A207" s="44"/>
      <c r="B207" s="20"/>
      <c r="C207" s="21"/>
      <c r="D207" s="22"/>
      <c r="E207" s="34" t="s">
        <v>113</v>
      </c>
      <c r="F207" s="35">
        <f>SUM(G207:P207)</f>
        <v>0</v>
      </c>
      <c r="G207" s="32">
        <f>G210+G213+G216+G219+G222</f>
        <v>0</v>
      </c>
      <c r="H207" s="32"/>
      <c r="I207" s="32"/>
      <c r="J207" s="32"/>
      <c r="K207" s="32">
        <f t="shared" ref="K207:P207" si="223">K210+K213+K216+K219+K222</f>
        <v>0</v>
      </c>
      <c r="L207" s="32">
        <f t="shared" si="223"/>
        <v>0</v>
      </c>
      <c r="M207" s="32">
        <f t="shared" si="223"/>
        <v>0</v>
      </c>
      <c r="N207" s="32">
        <f t="shared" si="223"/>
        <v>0</v>
      </c>
      <c r="O207" s="32">
        <f t="shared" si="223"/>
        <v>0</v>
      </c>
      <c r="P207" s="33">
        <f t="shared" si="223"/>
        <v>0</v>
      </c>
    </row>
    <row r="208" spans="1:16" ht="39" x14ac:dyDescent="0.35">
      <c r="A208" s="44"/>
      <c r="B208" s="20"/>
      <c r="C208" s="21"/>
      <c r="D208" s="22"/>
      <c r="E208" s="34" t="s">
        <v>247</v>
      </c>
      <c r="F208" s="35">
        <f>SUM(G208:P208)</f>
        <v>0</v>
      </c>
      <c r="G208" s="32">
        <v>0</v>
      </c>
      <c r="H208" s="32"/>
      <c r="I208" s="32"/>
      <c r="J208" s="32"/>
      <c r="K208" s="32">
        <v>0</v>
      </c>
      <c r="L208" s="32">
        <v>0</v>
      </c>
      <c r="M208" s="32">
        <v>0</v>
      </c>
      <c r="N208" s="32">
        <v>0</v>
      </c>
      <c r="O208" s="32">
        <v>0</v>
      </c>
      <c r="P208" s="33">
        <v>0</v>
      </c>
    </row>
    <row r="209" spans="1:16" ht="28" outlineLevel="2" x14ac:dyDescent="0.35">
      <c r="A209" s="44"/>
      <c r="B209" s="20"/>
      <c r="C209" s="43" t="s">
        <v>248</v>
      </c>
      <c r="D209" s="22" t="s">
        <v>149</v>
      </c>
      <c r="E209" s="38" t="s">
        <v>126</v>
      </c>
      <c r="F209" s="35">
        <f t="shared" ref="F209:G209" si="224">F210+F211</f>
        <v>0</v>
      </c>
      <c r="G209" s="32">
        <f t="shared" si="224"/>
        <v>0</v>
      </c>
      <c r="H209" s="32"/>
      <c r="I209" s="32"/>
      <c r="J209" s="32"/>
      <c r="K209" s="32">
        <f t="shared" ref="K209:P209" si="225">K210+K211</f>
        <v>0</v>
      </c>
      <c r="L209" s="32">
        <f t="shared" si="225"/>
        <v>0</v>
      </c>
      <c r="M209" s="32">
        <f t="shared" si="225"/>
        <v>0</v>
      </c>
      <c r="N209" s="32">
        <f t="shared" si="225"/>
        <v>0</v>
      </c>
      <c r="O209" s="32">
        <f t="shared" si="225"/>
        <v>0</v>
      </c>
      <c r="P209" s="33">
        <f t="shared" si="225"/>
        <v>0</v>
      </c>
    </row>
    <row r="210" spans="1:16" ht="15.5" outlineLevel="2" x14ac:dyDescent="0.35">
      <c r="A210" s="44"/>
      <c r="B210" s="20"/>
      <c r="C210" s="21"/>
      <c r="D210" s="22"/>
      <c r="E210" s="34" t="s">
        <v>113</v>
      </c>
      <c r="F210" s="35">
        <f>SUM(G210:P210)</f>
        <v>0</v>
      </c>
      <c r="G210" s="32">
        <v>0</v>
      </c>
      <c r="H210" s="32"/>
      <c r="I210" s="32"/>
      <c r="J210" s="32"/>
      <c r="K210" s="32">
        <v>0</v>
      </c>
      <c r="L210" s="32">
        <v>0</v>
      </c>
      <c r="M210" s="32">
        <v>0</v>
      </c>
      <c r="N210" s="32">
        <v>0</v>
      </c>
      <c r="O210" s="32">
        <v>0</v>
      </c>
      <c r="P210" s="33">
        <v>0</v>
      </c>
    </row>
    <row r="211" spans="1:16" ht="39" outlineLevel="2" x14ac:dyDescent="0.35">
      <c r="A211" s="44"/>
      <c r="B211" s="20"/>
      <c r="C211" s="21"/>
      <c r="D211" s="22"/>
      <c r="E211" s="34" t="s">
        <v>247</v>
      </c>
      <c r="F211" s="35">
        <f>SUM(G211:P211)</f>
        <v>0</v>
      </c>
      <c r="G211" s="32">
        <v>0</v>
      </c>
      <c r="H211" s="32"/>
      <c r="I211" s="32"/>
      <c r="J211" s="32"/>
      <c r="K211" s="32">
        <v>0</v>
      </c>
      <c r="L211" s="32">
        <v>0</v>
      </c>
      <c r="M211" s="32">
        <v>0</v>
      </c>
      <c r="N211" s="32">
        <v>0</v>
      </c>
      <c r="O211" s="32">
        <v>0</v>
      </c>
      <c r="P211" s="33">
        <v>0</v>
      </c>
    </row>
    <row r="212" spans="1:16" ht="15.5" outlineLevel="2" x14ac:dyDescent="0.35">
      <c r="A212" s="44"/>
      <c r="B212" s="20"/>
      <c r="C212" s="21"/>
      <c r="D212" s="22" t="s">
        <v>150</v>
      </c>
      <c r="E212" s="38" t="s">
        <v>126</v>
      </c>
      <c r="F212" s="35">
        <f t="shared" ref="F212" si="226">F213+F214</f>
        <v>0</v>
      </c>
      <c r="G212" s="32">
        <v>0</v>
      </c>
      <c r="H212" s="32"/>
      <c r="I212" s="32"/>
      <c r="J212" s="32"/>
      <c r="K212" s="32">
        <v>0</v>
      </c>
      <c r="L212" s="32">
        <v>0</v>
      </c>
      <c r="M212" s="32">
        <f t="shared" ref="M212:P212" si="227">M213+M214</f>
        <v>0</v>
      </c>
      <c r="N212" s="32">
        <f t="shared" si="227"/>
        <v>0</v>
      </c>
      <c r="O212" s="32">
        <f t="shared" si="227"/>
        <v>0</v>
      </c>
      <c r="P212" s="33">
        <f t="shared" si="227"/>
        <v>0</v>
      </c>
    </row>
    <row r="213" spans="1:16" ht="15.5" outlineLevel="2" x14ac:dyDescent="0.35">
      <c r="A213" s="44"/>
      <c r="B213" s="20"/>
      <c r="C213" s="21"/>
      <c r="D213" s="22"/>
      <c r="E213" s="34" t="s">
        <v>113</v>
      </c>
      <c r="F213" s="35">
        <f>SUM(G213:P213)</f>
        <v>0</v>
      </c>
      <c r="G213" s="32">
        <v>0</v>
      </c>
      <c r="H213" s="32"/>
      <c r="I213" s="32"/>
      <c r="J213" s="32"/>
      <c r="K213" s="32">
        <v>0</v>
      </c>
      <c r="L213" s="32">
        <v>0</v>
      </c>
      <c r="M213" s="32">
        <v>0</v>
      </c>
      <c r="N213" s="32">
        <v>0</v>
      </c>
      <c r="O213" s="32">
        <v>0</v>
      </c>
      <c r="P213" s="33">
        <v>0</v>
      </c>
    </row>
    <row r="214" spans="1:16" ht="39" outlineLevel="2" x14ac:dyDescent="0.35">
      <c r="A214" s="44"/>
      <c r="B214" s="20"/>
      <c r="C214" s="21"/>
      <c r="D214" s="22"/>
      <c r="E214" s="34" t="s">
        <v>247</v>
      </c>
      <c r="F214" s="35">
        <f>SUM(G214:P214)</f>
        <v>0</v>
      </c>
      <c r="G214" s="32">
        <v>0</v>
      </c>
      <c r="H214" s="32"/>
      <c r="I214" s="32"/>
      <c r="J214" s="32"/>
      <c r="K214" s="32">
        <v>0</v>
      </c>
      <c r="L214" s="32">
        <v>0</v>
      </c>
      <c r="M214" s="32">
        <v>0</v>
      </c>
      <c r="N214" s="32">
        <v>0</v>
      </c>
      <c r="O214" s="32">
        <v>0</v>
      </c>
      <c r="P214" s="33">
        <v>0</v>
      </c>
    </row>
    <row r="215" spans="1:16" ht="15.5" outlineLevel="2" x14ac:dyDescent="0.35">
      <c r="A215" s="44"/>
      <c r="B215" s="20"/>
      <c r="C215" s="21"/>
      <c r="D215" s="22" t="s">
        <v>151</v>
      </c>
      <c r="E215" s="38" t="s">
        <v>126</v>
      </c>
      <c r="F215" s="35">
        <f t="shared" ref="F215" si="228">F216+F217</f>
        <v>0</v>
      </c>
      <c r="G215" s="32"/>
      <c r="H215" s="32"/>
      <c r="I215" s="32"/>
      <c r="J215" s="32"/>
      <c r="K215" s="32"/>
      <c r="L215" s="32"/>
      <c r="M215" s="32">
        <f t="shared" ref="M215:P215" si="229">M216+M217</f>
        <v>0</v>
      </c>
      <c r="N215" s="32">
        <f t="shared" si="229"/>
        <v>0</v>
      </c>
      <c r="O215" s="32">
        <f t="shared" si="229"/>
        <v>0</v>
      </c>
      <c r="P215" s="33">
        <f t="shared" si="229"/>
        <v>0</v>
      </c>
    </row>
    <row r="216" spans="1:16" ht="15.5" outlineLevel="2" x14ac:dyDescent="0.35">
      <c r="A216" s="44"/>
      <c r="B216" s="20"/>
      <c r="C216" s="21"/>
      <c r="D216" s="22"/>
      <c r="E216" s="34" t="s">
        <v>113</v>
      </c>
      <c r="F216" s="35">
        <f>SUM(G216:P216)</f>
        <v>0</v>
      </c>
      <c r="G216" s="32">
        <v>0</v>
      </c>
      <c r="H216" s="32"/>
      <c r="I216" s="32"/>
      <c r="J216" s="32"/>
      <c r="K216" s="32">
        <v>0</v>
      </c>
      <c r="L216" s="32">
        <v>0</v>
      </c>
      <c r="M216" s="32">
        <v>0</v>
      </c>
      <c r="N216" s="32">
        <v>0</v>
      </c>
      <c r="O216" s="32">
        <v>0</v>
      </c>
      <c r="P216" s="33">
        <v>0</v>
      </c>
    </row>
    <row r="217" spans="1:16" ht="39" outlineLevel="2" x14ac:dyDescent="0.35">
      <c r="A217" s="44"/>
      <c r="B217" s="20"/>
      <c r="C217" s="21"/>
      <c r="D217" s="22"/>
      <c r="E217" s="34" t="s">
        <v>247</v>
      </c>
      <c r="F217" s="35">
        <f>SUM(G217:P217)</f>
        <v>0</v>
      </c>
      <c r="G217" s="32">
        <v>0</v>
      </c>
      <c r="H217" s="32"/>
      <c r="I217" s="32"/>
      <c r="J217" s="32"/>
      <c r="K217" s="32">
        <v>0</v>
      </c>
      <c r="L217" s="32">
        <v>0</v>
      </c>
      <c r="M217" s="32">
        <v>0</v>
      </c>
      <c r="N217" s="32">
        <v>0</v>
      </c>
      <c r="O217" s="32">
        <v>0</v>
      </c>
      <c r="P217" s="33">
        <v>0</v>
      </c>
    </row>
    <row r="218" spans="1:16" ht="15.5" outlineLevel="2" x14ac:dyDescent="0.35">
      <c r="A218" s="44"/>
      <c r="B218" s="20"/>
      <c r="C218" s="21"/>
      <c r="D218" s="22" t="s">
        <v>152</v>
      </c>
      <c r="E218" s="38" t="s">
        <v>126</v>
      </c>
      <c r="F218" s="35">
        <f t="shared" ref="F218" si="230">F219+F220</f>
        <v>0</v>
      </c>
      <c r="G218" s="32">
        <v>0</v>
      </c>
      <c r="H218" s="32"/>
      <c r="I218" s="32"/>
      <c r="J218" s="32"/>
      <c r="K218" s="32">
        <v>0</v>
      </c>
      <c r="L218" s="32">
        <v>0</v>
      </c>
      <c r="M218" s="32">
        <f t="shared" ref="M218:P218" si="231">M219+M220</f>
        <v>0</v>
      </c>
      <c r="N218" s="32">
        <f t="shared" si="231"/>
        <v>0</v>
      </c>
      <c r="O218" s="32">
        <f t="shared" si="231"/>
        <v>0</v>
      </c>
      <c r="P218" s="33">
        <f t="shared" si="231"/>
        <v>0</v>
      </c>
    </row>
    <row r="219" spans="1:16" ht="15.5" outlineLevel="2" x14ac:dyDescent="0.35">
      <c r="A219" s="44"/>
      <c r="B219" s="20"/>
      <c r="C219" s="21"/>
      <c r="D219" s="22"/>
      <c r="E219" s="34" t="s">
        <v>113</v>
      </c>
      <c r="F219" s="35">
        <f>SUM(G219:P219)</f>
        <v>0</v>
      </c>
      <c r="G219" s="32">
        <v>0</v>
      </c>
      <c r="H219" s="32"/>
      <c r="I219" s="32"/>
      <c r="J219" s="32"/>
      <c r="K219" s="32">
        <v>0</v>
      </c>
      <c r="L219" s="32">
        <v>0</v>
      </c>
      <c r="M219" s="32">
        <v>0</v>
      </c>
      <c r="N219" s="32">
        <v>0</v>
      </c>
      <c r="O219" s="32">
        <v>0</v>
      </c>
      <c r="P219" s="33">
        <v>0</v>
      </c>
    </row>
    <row r="220" spans="1:16" ht="39" outlineLevel="2" x14ac:dyDescent="0.35">
      <c r="A220" s="44"/>
      <c r="B220" s="20"/>
      <c r="C220" s="21"/>
      <c r="D220" s="22"/>
      <c r="E220" s="34" t="s">
        <v>247</v>
      </c>
      <c r="F220" s="35">
        <f>SUM(G220:P220)</f>
        <v>0</v>
      </c>
      <c r="G220" s="32">
        <v>0</v>
      </c>
      <c r="H220" s="32"/>
      <c r="I220" s="32"/>
      <c r="J220" s="32"/>
      <c r="K220" s="32">
        <v>0</v>
      </c>
      <c r="L220" s="32">
        <v>0</v>
      </c>
      <c r="M220" s="32">
        <v>0</v>
      </c>
      <c r="N220" s="32">
        <v>0</v>
      </c>
      <c r="O220" s="32">
        <v>0</v>
      </c>
      <c r="P220" s="33">
        <v>0</v>
      </c>
    </row>
    <row r="221" spans="1:16" ht="15.5" outlineLevel="2" x14ac:dyDescent="0.35">
      <c r="A221" s="44"/>
      <c r="B221" s="20"/>
      <c r="C221" s="21"/>
      <c r="D221" s="22">
        <v>8.5</v>
      </c>
      <c r="E221" s="38" t="s">
        <v>126</v>
      </c>
      <c r="F221" s="35">
        <f t="shared" ref="F221:G221" si="232">F222+F223</f>
        <v>0</v>
      </c>
      <c r="G221" s="32">
        <f t="shared" si="232"/>
        <v>0</v>
      </c>
      <c r="H221" s="32"/>
      <c r="I221" s="32"/>
      <c r="J221" s="32"/>
      <c r="K221" s="32">
        <f t="shared" ref="K221:P221" si="233">K222+K223</f>
        <v>0</v>
      </c>
      <c r="L221" s="32">
        <f t="shared" si="233"/>
        <v>0</v>
      </c>
      <c r="M221" s="32">
        <f t="shared" si="233"/>
        <v>0</v>
      </c>
      <c r="N221" s="32">
        <f t="shared" si="233"/>
        <v>0</v>
      </c>
      <c r="O221" s="32">
        <f t="shared" si="233"/>
        <v>0</v>
      </c>
      <c r="P221" s="33">
        <f t="shared" si="233"/>
        <v>0</v>
      </c>
    </row>
    <row r="222" spans="1:16" ht="15.5" outlineLevel="2" x14ac:dyDescent="0.35">
      <c r="A222" s="44"/>
      <c r="B222" s="20"/>
      <c r="C222" s="21"/>
      <c r="D222" s="22"/>
      <c r="E222" s="34" t="s">
        <v>113</v>
      </c>
      <c r="F222" s="35">
        <f>SUM(G222:P222)</f>
        <v>0</v>
      </c>
      <c r="G222" s="32">
        <v>0</v>
      </c>
      <c r="H222" s="32"/>
      <c r="I222" s="32"/>
      <c r="J222" s="32"/>
      <c r="K222" s="32">
        <v>0</v>
      </c>
      <c r="L222" s="32">
        <v>0</v>
      </c>
      <c r="M222" s="32">
        <v>0</v>
      </c>
      <c r="N222" s="32">
        <v>0</v>
      </c>
      <c r="O222" s="32">
        <v>0</v>
      </c>
      <c r="P222" s="33">
        <v>0</v>
      </c>
    </row>
    <row r="223" spans="1:16" ht="39.5" outlineLevel="2" thickBot="1" x14ac:dyDescent="0.4">
      <c r="A223" s="49"/>
      <c r="B223" s="50"/>
      <c r="C223" s="51"/>
      <c r="D223" s="52"/>
      <c r="E223" s="53" t="s">
        <v>247</v>
      </c>
      <c r="F223" s="54">
        <f>SUM(G223:P223)</f>
        <v>0</v>
      </c>
      <c r="G223" s="55">
        <v>0</v>
      </c>
      <c r="H223" s="55"/>
      <c r="I223" s="55"/>
      <c r="J223" s="55"/>
      <c r="K223" s="55">
        <v>0</v>
      </c>
      <c r="L223" s="55">
        <v>0</v>
      </c>
      <c r="M223" s="55">
        <v>0</v>
      </c>
      <c r="N223" s="55">
        <v>0</v>
      </c>
      <c r="O223" s="55">
        <v>0</v>
      </c>
      <c r="P223" s="56">
        <v>0</v>
      </c>
    </row>
    <row r="224" spans="1:16" ht="15" x14ac:dyDescent="0.3">
      <c r="A224" s="57">
        <v>9</v>
      </c>
      <c r="B224" s="11" t="s">
        <v>20</v>
      </c>
      <c r="C224" s="64"/>
      <c r="D224" s="65"/>
      <c r="E224" s="66"/>
      <c r="F224" s="67"/>
      <c r="G224" s="68"/>
      <c r="H224" s="68"/>
      <c r="I224" s="68"/>
      <c r="J224" s="68"/>
      <c r="K224" s="68"/>
      <c r="L224" s="68"/>
      <c r="M224" s="68"/>
      <c r="N224" s="68"/>
      <c r="O224" s="68"/>
      <c r="P224" s="69"/>
    </row>
    <row r="225" spans="1:16" ht="15.5" x14ac:dyDescent="0.35">
      <c r="A225" s="44"/>
      <c r="B225" s="20"/>
      <c r="C225" s="21"/>
      <c r="D225" s="22"/>
      <c r="E225" s="23" t="s">
        <v>119</v>
      </c>
      <c r="F225" s="24">
        <f>SUM(F230+F231)</f>
        <v>63332893</v>
      </c>
      <c r="G225" s="24">
        <f t="shared" ref="G225" si="234">SUM(G230+G231)</f>
        <v>9047556.1428571437</v>
      </c>
      <c r="H225" s="24">
        <f t="shared" ref="H225:P225" si="235">SUM(H230+H231)</f>
        <v>0</v>
      </c>
      <c r="I225" s="24">
        <f t="shared" si="235"/>
        <v>0</v>
      </c>
      <c r="J225" s="24">
        <f t="shared" si="235"/>
        <v>0</v>
      </c>
      <c r="K225" s="24">
        <f t="shared" si="235"/>
        <v>9047556.1428571437</v>
      </c>
      <c r="L225" s="24">
        <f t="shared" si="235"/>
        <v>9047556.1428571437</v>
      </c>
      <c r="M225" s="24">
        <f t="shared" si="235"/>
        <v>9047556.1428571437</v>
      </c>
      <c r="N225" s="24">
        <f t="shared" si="235"/>
        <v>9047556.1428571437</v>
      </c>
      <c r="O225" s="24">
        <f t="shared" si="235"/>
        <v>9047556.1428571437</v>
      </c>
      <c r="P225" s="25">
        <f t="shared" si="235"/>
        <v>9047556.1428571437</v>
      </c>
    </row>
    <row r="226" spans="1:16" ht="15.5" x14ac:dyDescent="0.35">
      <c r="A226" s="44"/>
      <c r="B226" s="20"/>
      <c r="C226" s="21"/>
      <c r="D226" s="22"/>
      <c r="E226" s="26" t="s">
        <v>110</v>
      </c>
      <c r="F226" s="27"/>
      <c r="G226" s="28"/>
      <c r="H226" s="28"/>
      <c r="I226" s="28"/>
      <c r="J226" s="28"/>
      <c r="K226" s="28"/>
      <c r="L226" s="28"/>
      <c r="M226" s="28"/>
      <c r="N226" s="28"/>
      <c r="O226" s="28"/>
      <c r="P226" s="29"/>
    </row>
    <row r="227" spans="1:16" ht="15.5" x14ac:dyDescent="0.35">
      <c r="A227" s="44"/>
      <c r="B227" s="20"/>
      <c r="C227" s="21"/>
      <c r="D227" s="22"/>
      <c r="E227" s="30" t="s">
        <v>111</v>
      </c>
      <c r="F227" s="31"/>
      <c r="G227" s="32"/>
      <c r="H227" s="32"/>
      <c r="I227" s="32"/>
      <c r="J227" s="32"/>
      <c r="K227" s="32"/>
      <c r="L227" s="32"/>
      <c r="M227" s="32"/>
      <c r="N227" s="32"/>
      <c r="O227" s="32"/>
      <c r="P227" s="33"/>
    </row>
    <row r="228" spans="1:16" ht="15.5" x14ac:dyDescent="0.35">
      <c r="A228" s="44"/>
      <c r="B228" s="20"/>
      <c r="C228" s="21"/>
      <c r="D228" s="22"/>
      <c r="E228" s="30" t="s">
        <v>112</v>
      </c>
      <c r="F228" s="31"/>
      <c r="G228" s="32"/>
      <c r="H228" s="32"/>
      <c r="I228" s="32"/>
      <c r="J228" s="32"/>
      <c r="K228" s="32"/>
      <c r="L228" s="32"/>
      <c r="M228" s="32"/>
      <c r="N228" s="32"/>
      <c r="O228" s="32"/>
      <c r="P228" s="33"/>
    </row>
    <row r="229" spans="1:16" ht="15.5" x14ac:dyDescent="0.35">
      <c r="A229" s="44"/>
      <c r="B229" s="20"/>
      <c r="C229" s="21"/>
      <c r="D229" s="22"/>
      <c r="E229" s="30" t="s">
        <v>120</v>
      </c>
      <c r="F229" s="31"/>
      <c r="G229" s="32"/>
      <c r="H229" s="32"/>
      <c r="I229" s="32"/>
      <c r="J229" s="32"/>
      <c r="K229" s="32"/>
      <c r="L229" s="32"/>
      <c r="M229" s="32"/>
      <c r="N229" s="32"/>
      <c r="O229" s="32"/>
      <c r="P229" s="33"/>
    </row>
    <row r="230" spans="1:16" ht="15.5" x14ac:dyDescent="0.35">
      <c r="A230" s="44"/>
      <c r="B230" s="20"/>
      <c r="C230" s="21"/>
      <c r="D230" s="22"/>
      <c r="E230" s="34" t="s">
        <v>113</v>
      </c>
      <c r="F230" s="35">
        <f>F233</f>
        <v>0</v>
      </c>
      <c r="G230" s="32">
        <f>G233</f>
        <v>0</v>
      </c>
      <c r="H230" s="32"/>
      <c r="I230" s="32"/>
      <c r="J230" s="32"/>
      <c r="K230" s="32">
        <f t="shared" ref="K230:P230" si="236">K233</f>
        <v>0</v>
      </c>
      <c r="L230" s="32">
        <f t="shared" si="236"/>
        <v>0</v>
      </c>
      <c r="M230" s="32">
        <f t="shared" si="236"/>
        <v>0</v>
      </c>
      <c r="N230" s="32">
        <f t="shared" si="236"/>
        <v>0</v>
      </c>
      <c r="O230" s="32">
        <f t="shared" si="236"/>
        <v>0</v>
      </c>
      <c r="P230" s="33">
        <f t="shared" si="236"/>
        <v>0</v>
      </c>
    </row>
    <row r="231" spans="1:16" ht="39" x14ac:dyDescent="0.35">
      <c r="A231" s="44"/>
      <c r="B231" s="20"/>
      <c r="C231" s="21"/>
      <c r="D231" s="22"/>
      <c r="E231" s="34" t="s">
        <v>247</v>
      </c>
      <c r="F231" s="35">
        <f>15265393+48067500</f>
        <v>63332893</v>
      </c>
      <c r="G231" s="35">
        <f>G234+G252</f>
        <v>9047556.1428571437</v>
      </c>
      <c r="H231" s="32"/>
      <c r="I231" s="32"/>
      <c r="J231" s="35"/>
      <c r="K231" s="35">
        <f t="shared" ref="K231:P231" si="237">K234+K252</f>
        <v>9047556.1428571437</v>
      </c>
      <c r="L231" s="35">
        <f t="shared" si="237"/>
        <v>9047556.1428571437</v>
      </c>
      <c r="M231" s="35">
        <f t="shared" si="237"/>
        <v>9047556.1428571437</v>
      </c>
      <c r="N231" s="35">
        <f t="shared" si="237"/>
        <v>9047556.1428571437</v>
      </c>
      <c r="O231" s="35">
        <f t="shared" si="237"/>
        <v>9047556.1428571437</v>
      </c>
      <c r="P231" s="70">
        <f t="shared" si="237"/>
        <v>9047556.1428571437</v>
      </c>
    </row>
    <row r="232" spans="1:16" ht="15.5" x14ac:dyDescent="0.35">
      <c r="A232" s="44"/>
      <c r="B232" s="20"/>
      <c r="C232" s="36" t="s">
        <v>1</v>
      </c>
      <c r="D232" s="37" t="s">
        <v>131</v>
      </c>
      <c r="E232" s="38" t="s">
        <v>126</v>
      </c>
      <c r="F232" s="39">
        <f t="shared" ref="F232:G232" si="238">F233+F234</f>
        <v>15265393</v>
      </c>
      <c r="G232" s="40">
        <f t="shared" si="238"/>
        <v>2180770.4285714286</v>
      </c>
      <c r="H232" s="40"/>
      <c r="I232" s="40"/>
      <c r="J232" s="40"/>
      <c r="K232" s="40">
        <f t="shared" ref="K232:P232" si="239">K233+K234</f>
        <v>2180770.4285714286</v>
      </c>
      <c r="L232" s="40">
        <f t="shared" si="239"/>
        <v>2180770.4285714286</v>
      </c>
      <c r="M232" s="40">
        <f t="shared" si="239"/>
        <v>2180770.4285714286</v>
      </c>
      <c r="N232" s="40">
        <f t="shared" si="239"/>
        <v>2180770.4285714286</v>
      </c>
      <c r="O232" s="40">
        <f t="shared" si="239"/>
        <v>2180770.4285714286</v>
      </c>
      <c r="P232" s="41">
        <f t="shared" si="239"/>
        <v>2180770.4285714286</v>
      </c>
    </row>
    <row r="233" spans="1:16" ht="15.5" x14ac:dyDescent="0.35">
      <c r="A233" s="44"/>
      <c r="B233" s="20"/>
      <c r="C233" s="21"/>
      <c r="D233" s="22"/>
      <c r="E233" s="34" t="s">
        <v>113</v>
      </c>
      <c r="F233" s="35">
        <f>SUM(G233:P233)</f>
        <v>0</v>
      </c>
      <c r="G233" s="32">
        <f>G236+G239+G242+G245+G248+G251</f>
        <v>0</v>
      </c>
      <c r="H233" s="32"/>
      <c r="I233" s="32"/>
      <c r="J233" s="32"/>
      <c r="K233" s="32">
        <f t="shared" ref="K233:P233" si="240">K236+K239+K242+K245+K248+K251</f>
        <v>0</v>
      </c>
      <c r="L233" s="32">
        <f t="shared" si="240"/>
        <v>0</v>
      </c>
      <c r="M233" s="32">
        <f t="shared" si="240"/>
        <v>0</v>
      </c>
      <c r="N233" s="32">
        <f t="shared" si="240"/>
        <v>0</v>
      </c>
      <c r="O233" s="32">
        <f t="shared" si="240"/>
        <v>0</v>
      </c>
      <c r="P233" s="33">
        <f t="shared" si="240"/>
        <v>0</v>
      </c>
    </row>
    <row r="234" spans="1:16" ht="39" x14ac:dyDescent="0.35">
      <c r="A234" s="44"/>
      <c r="B234" s="20"/>
      <c r="C234" s="21"/>
      <c r="D234" s="22"/>
      <c r="E234" s="34" t="s">
        <v>247</v>
      </c>
      <c r="F234" s="35">
        <f>F237+F240+F243+F246+F249</f>
        <v>15265393</v>
      </c>
      <c r="G234" s="32">
        <f>$F$234/7</f>
        <v>2180770.4285714286</v>
      </c>
      <c r="H234" s="32"/>
      <c r="I234" s="32"/>
      <c r="J234" s="32"/>
      <c r="K234" s="32">
        <f t="shared" ref="K234:P234" si="241">$F$234/7</f>
        <v>2180770.4285714286</v>
      </c>
      <c r="L234" s="32">
        <f t="shared" si="241"/>
        <v>2180770.4285714286</v>
      </c>
      <c r="M234" s="32">
        <f t="shared" si="241"/>
        <v>2180770.4285714286</v>
      </c>
      <c r="N234" s="32">
        <f t="shared" si="241"/>
        <v>2180770.4285714286</v>
      </c>
      <c r="O234" s="32">
        <f t="shared" si="241"/>
        <v>2180770.4285714286</v>
      </c>
      <c r="P234" s="33">
        <f t="shared" si="241"/>
        <v>2180770.4285714286</v>
      </c>
    </row>
    <row r="235" spans="1:16" ht="28" outlineLevel="1" x14ac:dyDescent="0.35">
      <c r="A235" s="44"/>
      <c r="B235" s="20"/>
      <c r="C235" s="43" t="s">
        <v>248</v>
      </c>
      <c r="D235" s="22" t="s">
        <v>21</v>
      </c>
      <c r="E235" s="38" t="s">
        <v>126</v>
      </c>
      <c r="F235" s="35">
        <f t="shared" ref="F235:G235" si="242">F236+F237</f>
        <v>12443220</v>
      </c>
      <c r="G235" s="32">
        <f t="shared" si="242"/>
        <v>1777602.857142857</v>
      </c>
      <c r="H235" s="32"/>
      <c r="I235" s="32"/>
      <c r="J235" s="32"/>
      <c r="K235" s="32">
        <f t="shared" ref="K235:P235" si="243">K236+K237</f>
        <v>1777602.857142857</v>
      </c>
      <c r="L235" s="32">
        <f t="shared" si="243"/>
        <v>1777602.857142857</v>
      </c>
      <c r="M235" s="32">
        <f t="shared" si="243"/>
        <v>1777602.857142857</v>
      </c>
      <c r="N235" s="32">
        <f t="shared" si="243"/>
        <v>1777602.857142857</v>
      </c>
      <c r="O235" s="32">
        <f t="shared" si="243"/>
        <v>1777602.857142857</v>
      </c>
      <c r="P235" s="33">
        <f t="shared" si="243"/>
        <v>1777602.857142857</v>
      </c>
    </row>
    <row r="236" spans="1:16" ht="15.5" outlineLevel="1" x14ac:dyDescent="0.35">
      <c r="A236" s="44"/>
      <c r="B236" s="20"/>
      <c r="C236" s="21"/>
      <c r="D236" s="22"/>
      <c r="E236" s="34" t="s">
        <v>113</v>
      </c>
      <c r="F236" s="35">
        <f>SUM(G236:P236)</f>
        <v>0</v>
      </c>
      <c r="G236" s="32">
        <v>0</v>
      </c>
      <c r="H236" s="32"/>
      <c r="I236" s="32"/>
      <c r="J236" s="32"/>
      <c r="K236" s="32">
        <v>0</v>
      </c>
      <c r="L236" s="32">
        <v>0</v>
      </c>
      <c r="M236" s="32">
        <v>0</v>
      </c>
      <c r="N236" s="32">
        <v>0</v>
      </c>
      <c r="O236" s="32">
        <v>0</v>
      </c>
      <c r="P236" s="33">
        <v>0</v>
      </c>
    </row>
    <row r="237" spans="1:16" ht="39" outlineLevel="1" x14ac:dyDescent="0.35">
      <c r="A237" s="44"/>
      <c r="B237" s="20"/>
      <c r="C237" s="21"/>
      <c r="D237" s="22"/>
      <c r="E237" s="34" t="s">
        <v>247</v>
      </c>
      <c r="F237" s="35">
        <f>12443220</f>
        <v>12443220</v>
      </c>
      <c r="G237" s="32">
        <f>$F$237/7</f>
        <v>1777602.857142857</v>
      </c>
      <c r="H237" s="32"/>
      <c r="I237" s="32"/>
      <c r="J237" s="32"/>
      <c r="K237" s="32">
        <f t="shared" ref="K237:P237" si="244">$F$237/7</f>
        <v>1777602.857142857</v>
      </c>
      <c r="L237" s="32">
        <f t="shared" si="244"/>
        <v>1777602.857142857</v>
      </c>
      <c r="M237" s="32">
        <f t="shared" si="244"/>
        <v>1777602.857142857</v>
      </c>
      <c r="N237" s="32">
        <f t="shared" si="244"/>
        <v>1777602.857142857</v>
      </c>
      <c r="O237" s="32">
        <f t="shared" si="244"/>
        <v>1777602.857142857</v>
      </c>
      <c r="P237" s="33">
        <f t="shared" si="244"/>
        <v>1777602.857142857</v>
      </c>
    </row>
    <row r="238" spans="1:16" ht="28.5" outlineLevel="1" x14ac:dyDescent="0.35">
      <c r="A238" s="44"/>
      <c r="B238" s="20"/>
      <c r="C238" s="21"/>
      <c r="D238" s="59" t="s">
        <v>504</v>
      </c>
      <c r="E238" s="38" t="s">
        <v>126</v>
      </c>
      <c r="F238" s="35">
        <f t="shared" ref="F238" si="245">F239+F240</f>
        <v>0</v>
      </c>
      <c r="G238" s="32">
        <v>0</v>
      </c>
      <c r="H238" s="32"/>
      <c r="I238" s="32"/>
      <c r="J238" s="32"/>
      <c r="K238" s="32">
        <v>0</v>
      </c>
      <c r="L238" s="32">
        <v>0</v>
      </c>
      <c r="M238" s="32">
        <f t="shared" ref="M238:P238" si="246">M239+M240</f>
        <v>0</v>
      </c>
      <c r="N238" s="32">
        <f t="shared" si="246"/>
        <v>0</v>
      </c>
      <c r="O238" s="32">
        <f t="shared" si="246"/>
        <v>0</v>
      </c>
      <c r="P238" s="33">
        <f t="shared" si="246"/>
        <v>0</v>
      </c>
    </row>
    <row r="239" spans="1:16" ht="15.5" outlineLevel="1" x14ac:dyDescent="0.35">
      <c r="A239" s="44"/>
      <c r="B239" s="20"/>
      <c r="C239" s="21"/>
      <c r="D239" s="22"/>
      <c r="E239" s="34" t="s">
        <v>113</v>
      </c>
      <c r="F239" s="35">
        <f>SUM(G239:P239)</f>
        <v>0</v>
      </c>
      <c r="G239" s="32">
        <v>0</v>
      </c>
      <c r="H239" s="32"/>
      <c r="I239" s="32"/>
      <c r="J239" s="32"/>
      <c r="K239" s="32">
        <v>0</v>
      </c>
      <c r="L239" s="32">
        <v>0</v>
      </c>
      <c r="M239" s="32">
        <v>0</v>
      </c>
      <c r="N239" s="32">
        <v>0</v>
      </c>
      <c r="O239" s="32">
        <v>0</v>
      </c>
      <c r="P239" s="33">
        <v>0</v>
      </c>
    </row>
    <row r="240" spans="1:16" ht="39" outlineLevel="1" x14ac:dyDescent="0.35">
      <c r="A240" s="44"/>
      <c r="B240" s="20"/>
      <c r="C240" s="21"/>
      <c r="D240" s="22"/>
      <c r="E240" s="34" t="s">
        <v>247</v>
      </c>
      <c r="F240" s="35">
        <f>SUM(G240:P240)</f>
        <v>0</v>
      </c>
      <c r="G240" s="32">
        <v>0</v>
      </c>
      <c r="H240" s="32"/>
      <c r="I240" s="32"/>
      <c r="J240" s="32"/>
      <c r="K240" s="32">
        <v>0</v>
      </c>
      <c r="L240" s="32">
        <v>0</v>
      </c>
      <c r="M240" s="32">
        <v>0</v>
      </c>
      <c r="N240" s="32">
        <v>0</v>
      </c>
      <c r="O240" s="32">
        <v>0</v>
      </c>
      <c r="P240" s="33">
        <v>0</v>
      </c>
    </row>
    <row r="241" spans="1:17" ht="15.5" outlineLevel="1" x14ac:dyDescent="0.35">
      <c r="A241" s="44"/>
      <c r="B241" s="20"/>
      <c r="C241" s="21"/>
      <c r="D241" s="22" t="s">
        <v>23</v>
      </c>
      <c r="E241" s="38" t="s">
        <v>126</v>
      </c>
      <c r="F241" s="35">
        <f t="shared" ref="F241:G241" si="247">F242+F243</f>
        <v>2822173</v>
      </c>
      <c r="G241" s="32">
        <f t="shared" si="247"/>
        <v>403167.57142857142</v>
      </c>
      <c r="H241" s="32"/>
      <c r="I241" s="32"/>
      <c r="J241" s="32"/>
      <c r="K241" s="32">
        <f t="shared" ref="K241:L241" si="248">K242+K243</f>
        <v>403167.57142857142</v>
      </c>
      <c r="L241" s="32">
        <f t="shared" si="248"/>
        <v>403167.57142857142</v>
      </c>
      <c r="M241" s="32">
        <f t="shared" ref="M241:P241" si="249">M242+M243</f>
        <v>403167.57142857142</v>
      </c>
      <c r="N241" s="32">
        <f t="shared" si="249"/>
        <v>403167.57142857142</v>
      </c>
      <c r="O241" s="32">
        <f t="shared" si="249"/>
        <v>403167.57142857142</v>
      </c>
      <c r="P241" s="33">
        <f t="shared" si="249"/>
        <v>403167.57142857142</v>
      </c>
    </row>
    <row r="242" spans="1:17" ht="15.5" outlineLevel="1" x14ac:dyDescent="0.35">
      <c r="A242" s="44"/>
      <c r="B242" s="20"/>
      <c r="C242" s="21"/>
      <c r="D242" s="22"/>
      <c r="E242" s="34" t="s">
        <v>113</v>
      </c>
      <c r="F242" s="35">
        <f>SUM(G242:P242)</f>
        <v>0</v>
      </c>
      <c r="G242" s="32">
        <v>0</v>
      </c>
      <c r="H242" s="32"/>
      <c r="I242" s="32"/>
      <c r="J242" s="32"/>
      <c r="K242" s="32">
        <v>0</v>
      </c>
      <c r="L242" s="32">
        <v>0</v>
      </c>
      <c r="M242" s="32">
        <v>0</v>
      </c>
      <c r="N242" s="32">
        <v>0</v>
      </c>
      <c r="O242" s="32">
        <v>0</v>
      </c>
      <c r="P242" s="33">
        <v>0</v>
      </c>
    </row>
    <row r="243" spans="1:17" ht="39" outlineLevel="1" x14ac:dyDescent="0.35">
      <c r="A243" s="44"/>
      <c r="B243" s="20"/>
      <c r="C243" s="21"/>
      <c r="D243" s="22"/>
      <c r="E243" s="34" t="s">
        <v>247</v>
      </c>
      <c r="F243" s="35">
        <f>2822173</f>
        <v>2822173</v>
      </c>
      <c r="G243" s="32">
        <f>$F$243/7</f>
        <v>403167.57142857142</v>
      </c>
      <c r="H243" s="32"/>
      <c r="I243" s="32"/>
      <c r="J243" s="32"/>
      <c r="K243" s="32">
        <f t="shared" ref="K243:P243" si="250">$F$243/7</f>
        <v>403167.57142857142</v>
      </c>
      <c r="L243" s="32">
        <f t="shared" si="250"/>
        <v>403167.57142857142</v>
      </c>
      <c r="M243" s="32">
        <f t="shared" si="250"/>
        <v>403167.57142857142</v>
      </c>
      <c r="N243" s="32">
        <f t="shared" si="250"/>
        <v>403167.57142857142</v>
      </c>
      <c r="O243" s="32">
        <f t="shared" si="250"/>
        <v>403167.57142857142</v>
      </c>
      <c r="P243" s="33">
        <f t="shared" si="250"/>
        <v>403167.57142857142</v>
      </c>
    </row>
    <row r="244" spans="1:17" ht="15.5" outlineLevel="1" x14ac:dyDescent="0.35">
      <c r="A244" s="44"/>
      <c r="B244" s="20"/>
      <c r="C244" s="21"/>
      <c r="D244" s="22" t="s">
        <v>24</v>
      </c>
      <c r="E244" s="38" t="s">
        <v>126</v>
      </c>
      <c r="F244" s="35">
        <f t="shared" ref="F244:G244" si="251">F245+F246</f>
        <v>0</v>
      </c>
      <c r="G244" s="32">
        <f t="shared" si="251"/>
        <v>0</v>
      </c>
      <c r="H244" s="32"/>
      <c r="I244" s="32"/>
      <c r="J244" s="32"/>
      <c r="K244" s="32">
        <f t="shared" ref="K244:L244" si="252">K245+K246</f>
        <v>0</v>
      </c>
      <c r="L244" s="32">
        <f t="shared" si="252"/>
        <v>0</v>
      </c>
      <c r="M244" s="32">
        <f t="shared" ref="M244:P244" si="253">M245+M246</f>
        <v>0</v>
      </c>
      <c r="N244" s="32">
        <f t="shared" si="253"/>
        <v>0</v>
      </c>
      <c r="O244" s="32">
        <f t="shared" si="253"/>
        <v>0</v>
      </c>
      <c r="P244" s="33">
        <f t="shared" si="253"/>
        <v>0</v>
      </c>
    </row>
    <row r="245" spans="1:17" ht="15.5" outlineLevel="1" x14ac:dyDescent="0.35">
      <c r="A245" s="44"/>
      <c r="B245" s="20"/>
      <c r="C245" s="21"/>
      <c r="D245" s="22"/>
      <c r="E245" s="34" t="s">
        <v>113</v>
      </c>
      <c r="F245" s="35">
        <f>SUM(G245:P245)</f>
        <v>0</v>
      </c>
      <c r="G245" s="32">
        <v>0</v>
      </c>
      <c r="H245" s="32"/>
      <c r="I245" s="32"/>
      <c r="J245" s="32"/>
      <c r="K245" s="32">
        <v>0</v>
      </c>
      <c r="L245" s="32">
        <v>0</v>
      </c>
      <c r="M245" s="32">
        <v>0</v>
      </c>
      <c r="N245" s="32">
        <v>0</v>
      </c>
      <c r="O245" s="32">
        <v>0</v>
      </c>
      <c r="P245" s="33">
        <v>0</v>
      </c>
    </row>
    <row r="246" spans="1:17" ht="39" outlineLevel="1" x14ac:dyDescent="0.35">
      <c r="A246" s="44"/>
      <c r="B246" s="20"/>
      <c r="C246" s="21"/>
      <c r="D246" s="22"/>
      <c r="E246" s="34" t="s">
        <v>247</v>
      </c>
      <c r="F246" s="35">
        <f>SUM(G246:P246)</f>
        <v>0</v>
      </c>
      <c r="G246" s="32">
        <v>0</v>
      </c>
      <c r="H246" s="32"/>
      <c r="I246" s="32"/>
      <c r="J246" s="32"/>
      <c r="K246" s="32">
        <v>0</v>
      </c>
      <c r="L246" s="32">
        <v>0</v>
      </c>
      <c r="M246" s="32">
        <v>0</v>
      </c>
      <c r="N246" s="32">
        <v>0</v>
      </c>
      <c r="O246" s="32">
        <v>0</v>
      </c>
      <c r="P246" s="33">
        <v>0</v>
      </c>
      <c r="Q246" s="117"/>
    </row>
    <row r="247" spans="1:17" ht="15.5" outlineLevel="1" x14ac:dyDescent="0.35">
      <c r="A247" s="44"/>
      <c r="B247" s="20"/>
      <c r="C247" s="21"/>
      <c r="D247" s="22" t="s">
        <v>256</v>
      </c>
      <c r="E247" s="38" t="s">
        <v>126</v>
      </c>
      <c r="F247" s="35">
        <f t="shared" ref="F247:G247" si="254">F248+F249</f>
        <v>0</v>
      </c>
      <c r="G247" s="32">
        <f t="shared" si="254"/>
        <v>0</v>
      </c>
      <c r="H247" s="32"/>
      <c r="I247" s="32"/>
      <c r="J247" s="32"/>
      <c r="K247" s="32">
        <f t="shared" ref="K247:P247" si="255">K248+K249</f>
        <v>0</v>
      </c>
      <c r="L247" s="32">
        <f t="shared" si="255"/>
        <v>0</v>
      </c>
      <c r="M247" s="32">
        <f t="shared" si="255"/>
        <v>0</v>
      </c>
      <c r="N247" s="32">
        <f t="shared" si="255"/>
        <v>0</v>
      </c>
      <c r="O247" s="32">
        <f t="shared" si="255"/>
        <v>0</v>
      </c>
      <c r="P247" s="33">
        <f t="shared" si="255"/>
        <v>0</v>
      </c>
    </row>
    <row r="248" spans="1:17" ht="15.5" outlineLevel="1" x14ac:dyDescent="0.35">
      <c r="A248" s="44"/>
      <c r="B248" s="20"/>
      <c r="C248" s="21"/>
      <c r="D248" s="22"/>
      <c r="E248" s="34" t="s">
        <v>113</v>
      </c>
      <c r="F248" s="35">
        <f>SUM(G248:P248)</f>
        <v>0</v>
      </c>
      <c r="G248" s="32"/>
      <c r="H248" s="32"/>
      <c r="I248" s="32"/>
      <c r="J248" s="32"/>
      <c r="K248" s="32">
        <v>0</v>
      </c>
      <c r="L248" s="32">
        <v>0</v>
      </c>
      <c r="M248" s="32">
        <v>0</v>
      </c>
      <c r="N248" s="32">
        <v>0</v>
      </c>
      <c r="O248" s="32">
        <v>0</v>
      </c>
      <c r="P248" s="33">
        <v>0</v>
      </c>
    </row>
    <row r="249" spans="1:17" ht="39" outlineLevel="1" x14ac:dyDescent="0.35">
      <c r="A249" s="44"/>
      <c r="B249" s="20"/>
      <c r="C249" s="21"/>
      <c r="D249" s="22"/>
      <c r="E249" s="34" t="s">
        <v>114</v>
      </c>
      <c r="F249" s="35">
        <f>SUM(G249:P249)</f>
        <v>0</v>
      </c>
      <c r="G249" s="32"/>
      <c r="H249" s="32"/>
      <c r="I249" s="32"/>
      <c r="J249" s="32"/>
      <c r="K249" s="32">
        <v>0</v>
      </c>
      <c r="L249" s="32">
        <v>0</v>
      </c>
      <c r="M249" s="32">
        <v>0</v>
      </c>
      <c r="N249" s="32">
        <v>0</v>
      </c>
      <c r="O249" s="32">
        <v>0</v>
      </c>
      <c r="P249" s="33">
        <v>0</v>
      </c>
    </row>
    <row r="250" spans="1:17" ht="28.5" x14ac:dyDescent="0.35">
      <c r="A250" s="44"/>
      <c r="B250" s="20"/>
      <c r="C250" s="71" t="s">
        <v>22</v>
      </c>
      <c r="D250" s="59" t="s">
        <v>502</v>
      </c>
      <c r="E250" s="72" t="s">
        <v>153</v>
      </c>
      <c r="F250" s="35">
        <f t="shared" ref="F250:G250" si="256">F251+F252</f>
        <v>48067500</v>
      </c>
      <c r="G250" s="32">
        <f t="shared" si="256"/>
        <v>6866785.7142857146</v>
      </c>
      <c r="H250" s="32"/>
      <c r="I250" s="32"/>
      <c r="J250" s="32"/>
      <c r="K250" s="32">
        <f t="shared" ref="K250:P250" si="257">K251+K252</f>
        <v>6866785.7142857146</v>
      </c>
      <c r="L250" s="32">
        <f t="shared" si="257"/>
        <v>6866785.7142857146</v>
      </c>
      <c r="M250" s="32">
        <f t="shared" si="257"/>
        <v>6866785.7142857146</v>
      </c>
      <c r="N250" s="32">
        <f t="shared" si="257"/>
        <v>6866785.7142857146</v>
      </c>
      <c r="O250" s="32">
        <f t="shared" si="257"/>
        <v>6866785.7142857146</v>
      </c>
      <c r="P250" s="33">
        <f t="shared" si="257"/>
        <v>6866785.7142857146</v>
      </c>
    </row>
    <row r="251" spans="1:17" ht="15.5" x14ac:dyDescent="0.35">
      <c r="A251" s="44"/>
      <c r="B251" s="20"/>
      <c r="C251" s="21"/>
      <c r="D251" s="22"/>
      <c r="E251" s="34" t="s">
        <v>113</v>
      </c>
      <c r="F251" s="35">
        <f>SUM(G251:P251)</f>
        <v>0</v>
      </c>
      <c r="G251" s="32">
        <v>0</v>
      </c>
      <c r="H251" s="32"/>
      <c r="I251" s="32"/>
      <c r="J251" s="32"/>
      <c r="K251" s="32">
        <v>0</v>
      </c>
      <c r="L251" s="32">
        <v>0</v>
      </c>
      <c r="M251" s="32">
        <v>0</v>
      </c>
      <c r="N251" s="32">
        <v>0</v>
      </c>
      <c r="O251" s="32">
        <v>0</v>
      </c>
      <c r="P251" s="33">
        <v>0</v>
      </c>
    </row>
    <row r="252" spans="1:17" ht="39.5" thickBot="1" x14ac:dyDescent="0.4">
      <c r="A252" s="49"/>
      <c r="B252" s="50"/>
      <c r="C252" s="51"/>
      <c r="D252" s="52"/>
      <c r="E252" s="53" t="s">
        <v>247</v>
      </c>
      <c r="F252" s="54">
        <f>48067500</f>
        <v>48067500</v>
      </c>
      <c r="G252" s="55">
        <f>$F$252/7</f>
        <v>6866785.7142857146</v>
      </c>
      <c r="H252" s="55"/>
      <c r="I252" s="55"/>
      <c r="J252" s="55"/>
      <c r="K252" s="55">
        <f t="shared" ref="K252:P252" si="258">$F$252/7</f>
        <v>6866785.7142857146</v>
      </c>
      <c r="L252" s="55">
        <f t="shared" si="258"/>
        <v>6866785.7142857146</v>
      </c>
      <c r="M252" s="55">
        <f t="shared" si="258"/>
        <v>6866785.7142857146</v>
      </c>
      <c r="N252" s="55">
        <f t="shared" si="258"/>
        <v>6866785.7142857146</v>
      </c>
      <c r="O252" s="55">
        <f t="shared" si="258"/>
        <v>6866785.7142857146</v>
      </c>
      <c r="P252" s="56">
        <f t="shared" si="258"/>
        <v>6866785.7142857146</v>
      </c>
    </row>
    <row r="253" spans="1:17" ht="15.5" x14ac:dyDescent="0.35">
      <c r="A253" s="57">
        <v>10</v>
      </c>
      <c r="B253" s="11" t="s">
        <v>25</v>
      </c>
      <c r="C253" s="12"/>
      <c r="D253" s="13"/>
      <c r="E253" s="14"/>
      <c r="F253" s="15"/>
      <c r="G253" s="16"/>
      <c r="H253" s="16"/>
      <c r="I253" s="16"/>
      <c r="J253" s="16"/>
      <c r="K253" s="16"/>
      <c r="L253" s="16"/>
      <c r="M253" s="16"/>
      <c r="N253" s="16"/>
      <c r="O253" s="16"/>
      <c r="P253" s="17"/>
    </row>
    <row r="254" spans="1:17" ht="15.5" x14ac:dyDescent="0.35">
      <c r="A254" s="44"/>
      <c r="B254" s="20"/>
      <c r="C254" s="21"/>
      <c r="D254" s="22"/>
      <c r="E254" s="23" t="s">
        <v>119</v>
      </c>
      <c r="F254" s="24">
        <f>SUM(F259+F260)</f>
        <v>7843985</v>
      </c>
      <c r="G254" s="24">
        <f t="shared" ref="G254" si="259">SUM(G259+G260)</f>
        <v>1120569.2857142857</v>
      </c>
      <c r="H254" s="24">
        <f t="shared" ref="H254:P254" si="260">SUM(H259+H260)</f>
        <v>0</v>
      </c>
      <c r="I254" s="24">
        <f t="shared" si="260"/>
        <v>0</v>
      </c>
      <c r="J254" s="24">
        <f t="shared" si="260"/>
        <v>0</v>
      </c>
      <c r="K254" s="24">
        <f t="shared" si="260"/>
        <v>1120569.2857142857</v>
      </c>
      <c r="L254" s="24">
        <f t="shared" si="260"/>
        <v>1120569.2857142857</v>
      </c>
      <c r="M254" s="24">
        <f t="shared" si="260"/>
        <v>1120569.2857142857</v>
      </c>
      <c r="N254" s="24">
        <f t="shared" si="260"/>
        <v>1120569.2857142857</v>
      </c>
      <c r="O254" s="24">
        <f t="shared" si="260"/>
        <v>1120569.2857142857</v>
      </c>
      <c r="P254" s="25">
        <f t="shared" si="260"/>
        <v>1120569.2857142857</v>
      </c>
    </row>
    <row r="255" spans="1:17" ht="15.5" x14ac:dyDescent="0.35">
      <c r="A255" s="44"/>
      <c r="B255" s="20"/>
      <c r="C255" s="21"/>
      <c r="D255" s="22"/>
      <c r="E255" s="26" t="s">
        <v>110</v>
      </c>
      <c r="F255" s="27"/>
      <c r="G255" s="28"/>
      <c r="H255" s="28"/>
      <c r="I255" s="28"/>
      <c r="J255" s="28"/>
      <c r="K255" s="28"/>
      <c r="L255" s="28"/>
      <c r="M255" s="28"/>
      <c r="N255" s="28"/>
      <c r="O255" s="28"/>
      <c r="P255" s="29"/>
    </row>
    <row r="256" spans="1:17" ht="15.5" x14ac:dyDescent="0.35">
      <c r="A256" s="44"/>
      <c r="B256" s="20"/>
      <c r="C256" s="21"/>
      <c r="D256" s="22"/>
      <c r="E256" s="30" t="s">
        <v>111</v>
      </c>
      <c r="F256" s="31"/>
      <c r="G256" s="32"/>
      <c r="H256" s="32"/>
      <c r="I256" s="32"/>
      <c r="J256" s="32"/>
      <c r="K256" s="32"/>
      <c r="L256" s="32"/>
      <c r="M256" s="32"/>
      <c r="N256" s="32"/>
      <c r="O256" s="32"/>
      <c r="P256" s="33"/>
    </row>
    <row r="257" spans="1:16" ht="15.5" x14ac:dyDescent="0.35">
      <c r="A257" s="44"/>
      <c r="B257" s="20"/>
      <c r="C257" s="21"/>
      <c r="D257" s="22"/>
      <c r="E257" s="30" t="s">
        <v>112</v>
      </c>
      <c r="F257" s="31"/>
      <c r="G257" s="32"/>
      <c r="H257" s="32"/>
      <c r="I257" s="32"/>
      <c r="J257" s="32"/>
      <c r="K257" s="32"/>
      <c r="L257" s="32"/>
      <c r="M257" s="32"/>
      <c r="N257" s="32"/>
      <c r="O257" s="32"/>
      <c r="P257" s="33"/>
    </row>
    <row r="258" spans="1:16" ht="15.5" x14ac:dyDescent="0.35">
      <c r="A258" s="44"/>
      <c r="B258" s="20"/>
      <c r="C258" s="21"/>
      <c r="D258" s="22"/>
      <c r="E258" s="30" t="s">
        <v>120</v>
      </c>
      <c r="F258" s="31"/>
      <c r="G258" s="32"/>
      <c r="H258" s="32"/>
      <c r="I258" s="32"/>
      <c r="J258" s="32"/>
      <c r="K258" s="32"/>
      <c r="L258" s="32"/>
      <c r="M258" s="32"/>
      <c r="N258" s="32"/>
      <c r="O258" s="32"/>
      <c r="P258" s="33"/>
    </row>
    <row r="259" spans="1:16" ht="15.5" x14ac:dyDescent="0.35">
      <c r="A259" s="44"/>
      <c r="B259" s="20"/>
      <c r="C259" s="21"/>
      <c r="D259" s="22"/>
      <c r="E259" s="34" t="s">
        <v>113</v>
      </c>
      <c r="F259" s="35">
        <f>F262</f>
        <v>0</v>
      </c>
      <c r="G259" s="32">
        <f>G262</f>
        <v>0</v>
      </c>
      <c r="H259" s="32"/>
      <c r="I259" s="32"/>
      <c r="J259" s="32"/>
      <c r="K259" s="32">
        <f t="shared" ref="K259:P259" si="261">K262</f>
        <v>0</v>
      </c>
      <c r="L259" s="32">
        <f t="shared" si="261"/>
        <v>0</v>
      </c>
      <c r="M259" s="32">
        <f t="shared" si="261"/>
        <v>0</v>
      </c>
      <c r="N259" s="32">
        <f t="shared" si="261"/>
        <v>0</v>
      </c>
      <c r="O259" s="32">
        <f t="shared" si="261"/>
        <v>0</v>
      </c>
      <c r="P259" s="33">
        <f t="shared" si="261"/>
        <v>0</v>
      </c>
    </row>
    <row r="260" spans="1:16" ht="39" x14ac:dyDescent="0.35">
      <c r="A260" s="44"/>
      <c r="B260" s="20"/>
      <c r="C260" s="21"/>
      <c r="D260" s="22"/>
      <c r="E260" s="34" t="s">
        <v>247</v>
      </c>
      <c r="F260" s="35">
        <f>F263+F299</f>
        <v>7843985</v>
      </c>
      <c r="G260" s="32">
        <f>G263+G299</f>
        <v>1120569.2857142857</v>
      </c>
      <c r="H260" s="32"/>
      <c r="I260" s="32"/>
      <c r="J260" s="32"/>
      <c r="K260" s="32">
        <f>K263+K299</f>
        <v>1120569.2857142857</v>
      </c>
      <c r="L260" s="32">
        <f>L263+L299</f>
        <v>1120569.2857142857</v>
      </c>
      <c r="M260" s="32">
        <f t="shared" ref="M260:P260" si="262">M263</f>
        <v>1120569.2857142857</v>
      </c>
      <c r="N260" s="32">
        <f t="shared" si="262"/>
        <v>1120569.2857142857</v>
      </c>
      <c r="O260" s="32">
        <f t="shared" si="262"/>
        <v>1120569.2857142857</v>
      </c>
      <c r="P260" s="33">
        <f t="shared" si="262"/>
        <v>1120569.2857142857</v>
      </c>
    </row>
    <row r="261" spans="1:16" ht="15.5" x14ac:dyDescent="0.35">
      <c r="A261" s="44"/>
      <c r="B261" s="20"/>
      <c r="C261" s="36" t="s">
        <v>1</v>
      </c>
      <c r="D261" s="37" t="s">
        <v>131</v>
      </c>
      <c r="E261" s="38" t="s">
        <v>126</v>
      </c>
      <c r="F261" s="39">
        <f t="shared" ref="F261:G261" si="263">F262+F263</f>
        <v>7843985</v>
      </c>
      <c r="G261" s="40">
        <f t="shared" si="263"/>
        <v>1120569.2857142857</v>
      </c>
      <c r="H261" s="40"/>
      <c r="I261" s="40"/>
      <c r="J261" s="40"/>
      <c r="K261" s="40">
        <f t="shared" ref="K261:P261" si="264">K262+K263</f>
        <v>1120569.2857142857</v>
      </c>
      <c r="L261" s="40">
        <f t="shared" si="264"/>
        <v>1120569.2857142857</v>
      </c>
      <c r="M261" s="40">
        <f t="shared" si="264"/>
        <v>1120569.2857142857</v>
      </c>
      <c r="N261" s="40">
        <f t="shared" si="264"/>
        <v>1120569.2857142857</v>
      </c>
      <c r="O261" s="40">
        <f t="shared" si="264"/>
        <v>1120569.2857142857</v>
      </c>
      <c r="P261" s="41">
        <f t="shared" si="264"/>
        <v>1120569.2857142857</v>
      </c>
    </row>
    <row r="262" spans="1:16" ht="15.5" x14ac:dyDescent="0.35">
      <c r="A262" s="44"/>
      <c r="B262" s="20"/>
      <c r="C262" s="21"/>
      <c r="D262" s="22"/>
      <c r="E262" s="34" t="s">
        <v>113</v>
      </c>
      <c r="F262" s="35">
        <f>SUM(G262:P262)</f>
        <v>0</v>
      </c>
      <c r="G262" s="32">
        <f>G265+G268+G271+G274+G277+G280+G283+G286</f>
        <v>0</v>
      </c>
      <c r="H262" s="32"/>
      <c r="I262" s="32"/>
      <c r="J262" s="32"/>
      <c r="K262" s="32">
        <f t="shared" ref="K262:P262" si="265">K265+K268+K271+K274+K277+K280+K283+K286</f>
        <v>0</v>
      </c>
      <c r="L262" s="32">
        <f t="shared" si="265"/>
        <v>0</v>
      </c>
      <c r="M262" s="32">
        <f t="shared" si="265"/>
        <v>0</v>
      </c>
      <c r="N262" s="32">
        <f t="shared" si="265"/>
        <v>0</v>
      </c>
      <c r="O262" s="32">
        <f t="shared" si="265"/>
        <v>0</v>
      </c>
      <c r="P262" s="33">
        <f t="shared" si="265"/>
        <v>0</v>
      </c>
    </row>
    <row r="263" spans="1:16" ht="39" x14ac:dyDescent="0.35">
      <c r="A263" s="44"/>
      <c r="B263" s="20"/>
      <c r="C263" s="21"/>
      <c r="D263" s="22"/>
      <c r="E263" s="34" t="s">
        <v>247</v>
      </c>
      <c r="F263" s="35">
        <f>F266+F269+F272+F275+F278+F281+F284+F287</f>
        <v>7843985</v>
      </c>
      <c r="G263" s="32">
        <f>$F$263/7</f>
        <v>1120569.2857142857</v>
      </c>
      <c r="H263" s="32"/>
      <c r="I263" s="32"/>
      <c r="J263" s="32"/>
      <c r="K263" s="32">
        <f t="shared" ref="K263:P263" si="266">$F$263/7</f>
        <v>1120569.2857142857</v>
      </c>
      <c r="L263" s="32">
        <f t="shared" si="266"/>
        <v>1120569.2857142857</v>
      </c>
      <c r="M263" s="32">
        <f t="shared" si="266"/>
        <v>1120569.2857142857</v>
      </c>
      <c r="N263" s="32">
        <f t="shared" si="266"/>
        <v>1120569.2857142857</v>
      </c>
      <c r="O263" s="32">
        <f t="shared" si="266"/>
        <v>1120569.2857142857</v>
      </c>
      <c r="P263" s="33">
        <f t="shared" si="266"/>
        <v>1120569.2857142857</v>
      </c>
    </row>
    <row r="264" spans="1:16" ht="28" outlineLevel="1" x14ac:dyDescent="0.35">
      <c r="A264" s="44"/>
      <c r="B264" s="20"/>
      <c r="C264" s="43" t="s">
        <v>248</v>
      </c>
      <c r="D264" s="22" t="s">
        <v>154</v>
      </c>
      <c r="E264" s="38" t="s">
        <v>126</v>
      </c>
      <c r="F264" s="35">
        <f t="shared" ref="F264:G264" si="267">F265+F266</f>
        <v>0</v>
      </c>
      <c r="G264" s="32">
        <f t="shared" si="267"/>
        <v>0</v>
      </c>
      <c r="H264" s="32"/>
      <c r="I264" s="32"/>
      <c r="J264" s="32"/>
      <c r="K264" s="32">
        <f t="shared" ref="K264:P264" si="268">K265+K266</f>
        <v>0</v>
      </c>
      <c r="L264" s="32">
        <f t="shared" si="268"/>
        <v>0</v>
      </c>
      <c r="M264" s="32">
        <f t="shared" si="268"/>
        <v>0</v>
      </c>
      <c r="N264" s="32">
        <f t="shared" si="268"/>
        <v>0</v>
      </c>
      <c r="O264" s="32">
        <f t="shared" si="268"/>
        <v>0</v>
      </c>
      <c r="P264" s="33">
        <f t="shared" si="268"/>
        <v>0</v>
      </c>
    </row>
    <row r="265" spans="1:16" ht="15.5" outlineLevel="1" x14ac:dyDescent="0.35">
      <c r="A265" s="44"/>
      <c r="B265" s="20"/>
      <c r="C265" s="21"/>
      <c r="D265" s="22"/>
      <c r="E265" s="34" t="s">
        <v>113</v>
      </c>
      <c r="F265" s="35">
        <f>SUM(G265:P265)</f>
        <v>0</v>
      </c>
      <c r="G265" s="32"/>
      <c r="H265" s="32"/>
      <c r="I265" s="32"/>
      <c r="J265" s="32"/>
      <c r="K265" s="32">
        <v>0</v>
      </c>
      <c r="L265" s="32">
        <v>0</v>
      </c>
      <c r="M265" s="32">
        <v>0</v>
      </c>
      <c r="N265" s="32">
        <v>0</v>
      </c>
      <c r="O265" s="32">
        <v>0</v>
      </c>
      <c r="P265" s="33">
        <v>0</v>
      </c>
    </row>
    <row r="266" spans="1:16" ht="39" outlineLevel="1" x14ac:dyDescent="0.35">
      <c r="A266" s="44"/>
      <c r="B266" s="20"/>
      <c r="C266" s="21"/>
      <c r="D266" s="22"/>
      <c r="E266" s="34" t="s">
        <v>247</v>
      </c>
      <c r="F266" s="35">
        <f>SUM(G266:P266)</f>
        <v>0</v>
      </c>
      <c r="G266" s="32"/>
      <c r="H266" s="32"/>
      <c r="I266" s="32"/>
      <c r="J266" s="32"/>
      <c r="K266" s="32">
        <v>0</v>
      </c>
      <c r="L266" s="32">
        <v>0</v>
      </c>
      <c r="M266" s="32">
        <v>0</v>
      </c>
      <c r="N266" s="32">
        <v>0</v>
      </c>
      <c r="O266" s="32">
        <v>0</v>
      </c>
      <c r="P266" s="33">
        <v>0</v>
      </c>
    </row>
    <row r="267" spans="1:16" ht="15.5" outlineLevel="1" x14ac:dyDescent="0.35">
      <c r="A267" s="44"/>
      <c r="B267" s="20"/>
      <c r="C267" s="21"/>
      <c r="D267" s="22" t="s">
        <v>26</v>
      </c>
      <c r="E267" s="38" t="s">
        <v>126</v>
      </c>
      <c r="F267" s="35">
        <f t="shared" ref="F267:G267" si="269">F268+F269</f>
        <v>2773125</v>
      </c>
      <c r="G267" s="32">
        <f t="shared" si="269"/>
        <v>396160.71428571426</v>
      </c>
      <c r="H267" s="32"/>
      <c r="I267" s="32"/>
      <c r="J267" s="32"/>
      <c r="K267" s="32">
        <f t="shared" ref="K267:P267" si="270">K268+K269</f>
        <v>396160.71428571426</v>
      </c>
      <c r="L267" s="32">
        <f t="shared" si="270"/>
        <v>396160.71428571426</v>
      </c>
      <c r="M267" s="32">
        <f t="shared" si="270"/>
        <v>396160.71428571426</v>
      </c>
      <c r="N267" s="32">
        <f t="shared" si="270"/>
        <v>396160.71428571426</v>
      </c>
      <c r="O267" s="32">
        <f t="shared" si="270"/>
        <v>396160.71428571426</v>
      </c>
      <c r="P267" s="33">
        <f t="shared" si="270"/>
        <v>396160.71428571426</v>
      </c>
    </row>
    <row r="268" spans="1:16" ht="15.5" outlineLevel="1" x14ac:dyDescent="0.35">
      <c r="A268" s="44"/>
      <c r="B268" s="20"/>
      <c r="C268" s="21"/>
      <c r="D268" s="22"/>
      <c r="E268" s="34" t="s">
        <v>113</v>
      </c>
      <c r="F268" s="35">
        <f>SUM(G268:P268)</f>
        <v>0</v>
      </c>
      <c r="G268" s="32">
        <v>0</v>
      </c>
      <c r="H268" s="32"/>
      <c r="I268" s="32"/>
      <c r="J268" s="32"/>
      <c r="K268" s="32">
        <v>0</v>
      </c>
      <c r="L268" s="32">
        <v>0</v>
      </c>
      <c r="M268" s="32">
        <v>0</v>
      </c>
      <c r="N268" s="32">
        <v>0</v>
      </c>
      <c r="O268" s="32">
        <v>0</v>
      </c>
      <c r="P268" s="33">
        <v>0</v>
      </c>
    </row>
    <row r="269" spans="1:16" ht="39" outlineLevel="1" x14ac:dyDescent="0.35">
      <c r="A269" s="44"/>
      <c r="B269" s="20"/>
      <c r="C269" s="21"/>
      <c r="D269" s="22"/>
      <c r="E269" s="34" t="s">
        <v>247</v>
      </c>
      <c r="F269" s="35">
        <f>2773125</f>
        <v>2773125</v>
      </c>
      <c r="G269" s="32">
        <f>$F$269/7</f>
        <v>396160.71428571426</v>
      </c>
      <c r="H269" s="32"/>
      <c r="I269" s="32"/>
      <c r="J269" s="32"/>
      <c r="K269" s="32">
        <f t="shared" ref="K269:P269" si="271">$F$269/7</f>
        <v>396160.71428571426</v>
      </c>
      <c r="L269" s="32">
        <f t="shared" si="271"/>
        <v>396160.71428571426</v>
      </c>
      <c r="M269" s="32">
        <f t="shared" si="271"/>
        <v>396160.71428571426</v>
      </c>
      <c r="N269" s="32">
        <f t="shared" si="271"/>
        <v>396160.71428571426</v>
      </c>
      <c r="O269" s="32">
        <f t="shared" si="271"/>
        <v>396160.71428571426</v>
      </c>
      <c r="P269" s="33">
        <f t="shared" si="271"/>
        <v>396160.71428571426</v>
      </c>
    </row>
    <row r="270" spans="1:16" ht="15.5" outlineLevel="1" x14ac:dyDescent="0.35">
      <c r="A270" s="44"/>
      <c r="B270" s="20"/>
      <c r="C270" s="21"/>
      <c r="D270" s="22" t="s">
        <v>27</v>
      </c>
      <c r="E270" s="38" t="s">
        <v>126</v>
      </c>
      <c r="F270" s="35">
        <f t="shared" ref="F270:G270" si="272">F271+F272</f>
        <v>0</v>
      </c>
      <c r="G270" s="32">
        <f t="shared" si="272"/>
        <v>0</v>
      </c>
      <c r="H270" s="32"/>
      <c r="I270" s="32"/>
      <c r="J270" s="32"/>
      <c r="K270" s="32">
        <f t="shared" ref="K270:P270" si="273">K271+K272</f>
        <v>0</v>
      </c>
      <c r="L270" s="32">
        <f t="shared" si="273"/>
        <v>0</v>
      </c>
      <c r="M270" s="32">
        <f t="shared" si="273"/>
        <v>0</v>
      </c>
      <c r="N270" s="32">
        <f t="shared" si="273"/>
        <v>0</v>
      </c>
      <c r="O270" s="32">
        <f t="shared" si="273"/>
        <v>0</v>
      </c>
      <c r="P270" s="33">
        <f t="shared" si="273"/>
        <v>0</v>
      </c>
    </row>
    <row r="271" spans="1:16" ht="15.5" outlineLevel="1" x14ac:dyDescent="0.35">
      <c r="A271" s="44"/>
      <c r="B271" s="20"/>
      <c r="C271" s="21"/>
      <c r="D271" s="22"/>
      <c r="E271" s="34" t="s">
        <v>113</v>
      </c>
      <c r="F271" s="35">
        <f>SUM(G271:P271)</f>
        <v>0</v>
      </c>
      <c r="G271" s="32">
        <v>0</v>
      </c>
      <c r="H271" s="32"/>
      <c r="I271" s="32"/>
      <c r="J271" s="32"/>
      <c r="K271" s="32">
        <v>0</v>
      </c>
      <c r="L271" s="32">
        <v>0</v>
      </c>
      <c r="M271" s="32">
        <v>0</v>
      </c>
      <c r="N271" s="32">
        <v>0</v>
      </c>
      <c r="O271" s="32">
        <v>0</v>
      </c>
      <c r="P271" s="33">
        <v>0</v>
      </c>
    </row>
    <row r="272" spans="1:16" ht="39" outlineLevel="1" x14ac:dyDescent="0.35">
      <c r="A272" s="44"/>
      <c r="B272" s="20"/>
      <c r="C272" s="21"/>
      <c r="D272" s="22"/>
      <c r="E272" s="34" t="s">
        <v>247</v>
      </c>
      <c r="F272" s="35">
        <f>SUM(G272:P272)</f>
        <v>0</v>
      </c>
      <c r="G272" s="32">
        <v>0</v>
      </c>
      <c r="H272" s="32"/>
      <c r="I272" s="32"/>
      <c r="J272" s="32"/>
      <c r="K272" s="32">
        <v>0</v>
      </c>
      <c r="L272" s="32">
        <v>0</v>
      </c>
      <c r="M272" s="32">
        <v>0</v>
      </c>
      <c r="N272" s="32">
        <v>0</v>
      </c>
      <c r="O272" s="32">
        <v>0</v>
      </c>
      <c r="P272" s="33">
        <v>0</v>
      </c>
    </row>
    <row r="273" spans="1:16" ht="28.5" outlineLevel="1" x14ac:dyDescent="0.35">
      <c r="A273" s="44"/>
      <c r="B273" s="20"/>
      <c r="C273" s="21"/>
      <c r="D273" s="59" t="s">
        <v>503</v>
      </c>
      <c r="E273" s="38" t="s">
        <v>126</v>
      </c>
      <c r="F273" s="35">
        <f t="shared" ref="F273:G273" si="274">F274+F275</f>
        <v>0</v>
      </c>
      <c r="G273" s="32">
        <f t="shared" si="274"/>
        <v>0</v>
      </c>
      <c r="H273" s="32"/>
      <c r="I273" s="32"/>
      <c r="J273" s="32"/>
      <c r="K273" s="32">
        <f t="shared" ref="K273:P273" si="275">K274+K275</f>
        <v>0</v>
      </c>
      <c r="L273" s="32">
        <f t="shared" si="275"/>
        <v>0</v>
      </c>
      <c r="M273" s="32">
        <f t="shared" si="275"/>
        <v>0</v>
      </c>
      <c r="N273" s="32">
        <f t="shared" si="275"/>
        <v>0</v>
      </c>
      <c r="O273" s="32">
        <f t="shared" si="275"/>
        <v>0</v>
      </c>
      <c r="P273" s="33">
        <f t="shared" si="275"/>
        <v>0</v>
      </c>
    </row>
    <row r="274" spans="1:16" ht="15.5" outlineLevel="1" x14ac:dyDescent="0.35">
      <c r="A274" s="44"/>
      <c r="B274" s="20"/>
      <c r="C274" s="21"/>
      <c r="D274" s="22"/>
      <c r="E274" s="34" t="s">
        <v>113</v>
      </c>
      <c r="F274" s="35">
        <f>SUM(G274:P274)</f>
        <v>0</v>
      </c>
      <c r="G274" s="32">
        <v>0</v>
      </c>
      <c r="H274" s="32"/>
      <c r="I274" s="32"/>
      <c r="J274" s="32"/>
      <c r="K274" s="32">
        <v>0</v>
      </c>
      <c r="L274" s="32">
        <v>0</v>
      </c>
      <c r="M274" s="32">
        <v>0</v>
      </c>
      <c r="N274" s="32">
        <v>0</v>
      </c>
      <c r="O274" s="32">
        <v>0</v>
      </c>
      <c r="P274" s="33">
        <v>0</v>
      </c>
    </row>
    <row r="275" spans="1:16" ht="39" outlineLevel="1" x14ac:dyDescent="0.35">
      <c r="A275" s="44"/>
      <c r="B275" s="20"/>
      <c r="C275" s="21"/>
      <c r="D275" s="22"/>
      <c r="E275" s="34" t="s">
        <v>247</v>
      </c>
      <c r="F275" s="35">
        <f>SUM(G275:P275)</f>
        <v>0</v>
      </c>
      <c r="G275" s="32">
        <v>0</v>
      </c>
      <c r="H275" s="32"/>
      <c r="I275" s="32"/>
      <c r="J275" s="32"/>
      <c r="K275" s="32">
        <v>0</v>
      </c>
      <c r="L275" s="32">
        <v>0</v>
      </c>
      <c r="M275" s="32">
        <v>0</v>
      </c>
      <c r="N275" s="32">
        <v>0</v>
      </c>
      <c r="O275" s="32">
        <v>0</v>
      </c>
      <c r="P275" s="33">
        <v>0</v>
      </c>
    </row>
    <row r="276" spans="1:16" ht="15.5" outlineLevel="1" x14ac:dyDescent="0.35">
      <c r="A276" s="44"/>
      <c r="B276" s="20"/>
      <c r="C276" s="21"/>
      <c r="D276" s="22">
        <v>10.5</v>
      </c>
      <c r="E276" s="38" t="s">
        <v>126</v>
      </c>
      <c r="F276" s="35">
        <f t="shared" ref="F276:G276" si="276">F277+F278</f>
        <v>0</v>
      </c>
      <c r="G276" s="32">
        <f t="shared" si="276"/>
        <v>0</v>
      </c>
      <c r="H276" s="32"/>
      <c r="I276" s="32"/>
      <c r="J276" s="32"/>
      <c r="K276" s="32">
        <f t="shared" ref="K276:P276" si="277">K277+K278</f>
        <v>0</v>
      </c>
      <c r="L276" s="32">
        <f t="shared" si="277"/>
        <v>0</v>
      </c>
      <c r="M276" s="32">
        <f t="shared" si="277"/>
        <v>0</v>
      </c>
      <c r="N276" s="32">
        <f t="shared" si="277"/>
        <v>0</v>
      </c>
      <c r="O276" s="32">
        <f t="shared" si="277"/>
        <v>0</v>
      </c>
      <c r="P276" s="33">
        <f t="shared" si="277"/>
        <v>0</v>
      </c>
    </row>
    <row r="277" spans="1:16" ht="15.5" outlineLevel="1" x14ac:dyDescent="0.35">
      <c r="A277" s="44"/>
      <c r="B277" s="20"/>
      <c r="C277" s="21"/>
      <c r="D277" s="22"/>
      <c r="E277" s="34" t="s">
        <v>113</v>
      </c>
      <c r="F277" s="35">
        <f>SUM(G277:P277)</f>
        <v>0</v>
      </c>
      <c r="G277" s="32">
        <v>0</v>
      </c>
      <c r="H277" s="32"/>
      <c r="I277" s="32"/>
      <c r="J277" s="32"/>
      <c r="K277" s="32">
        <v>0</v>
      </c>
      <c r="L277" s="32">
        <v>0</v>
      </c>
      <c r="M277" s="32">
        <v>0</v>
      </c>
      <c r="N277" s="32">
        <v>0</v>
      </c>
      <c r="O277" s="32">
        <v>0</v>
      </c>
      <c r="P277" s="33">
        <v>0</v>
      </c>
    </row>
    <row r="278" spans="1:16" ht="39" outlineLevel="1" x14ac:dyDescent="0.35">
      <c r="A278" s="44"/>
      <c r="B278" s="20"/>
      <c r="C278" s="21"/>
      <c r="D278" s="22"/>
      <c r="E278" s="34" t="s">
        <v>247</v>
      </c>
      <c r="F278" s="35">
        <v>0</v>
      </c>
      <c r="G278" s="32">
        <v>0</v>
      </c>
      <c r="H278" s="32"/>
      <c r="I278" s="32"/>
      <c r="J278" s="32"/>
      <c r="K278" s="32">
        <v>0</v>
      </c>
      <c r="L278" s="32">
        <v>0</v>
      </c>
      <c r="M278" s="32">
        <v>0</v>
      </c>
      <c r="N278" s="32">
        <v>0</v>
      </c>
      <c r="O278" s="32">
        <v>0</v>
      </c>
      <c r="P278" s="33">
        <v>0</v>
      </c>
    </row>
    <row r="279" spans="1:16" ht="15.5" outlineLevel="1" x14ac:dyDescent="0.35">
      <c r="A279" s="44"/>
      <c r="B279" s="20"/>
      <c r="C279" s="21"/>
      <c r="D279" s="22" t="s">
        <v>28</v>
      </c>
      <c r="E279" s="38" t="s">
        <v>126</v>
      </c>
      <c r="F279" s="35">
        <f t="shared" ref="F279:G279" si="278">F280+F281</f>
        <v>5070860</v>
      </c>
      <c r="G279" s="32">
        <f t="shared" si="278"/>
        <v>724408.57142857148</v>
      </c>
      <c r="H279" s="32"/>
      <c r="I279" s="32"/>
      <c r="J279" s="32"/>
      <c r="K279" s="32">
        <f t="shared" ref="K279:P279" si="279">K280+K281</f>
        <v>724408.57142857148</v>
      </c>
      <c r="L279" s="32">
        <f t="shared" si="279"/>
        <v>724408.57142857148</v>
      </c>
      <c r="M279" s="32">
        <f t="shared" si="279"/>
        <v>724408.57142857148</v>
      </c>
      <c r="N279" s="32">
        <f t="shared" si="279"/>
        <v>724408.57142857148</v>
      </c>
      <c r="O279" s="32">
        <f t="shared" si="279"/>
        <v>724408.57142857148</v>
      </c>
      <c r="P279" s="33">
        <f t="shared" si="279"/>
        <v>724408.57142857148</v>
      </c>
    </row>
    <row r="280" spans="1:16" ht="15.5" outlineLevel="1" x14ac:dyDescent="0.35">
      <c r="A280" s="44"/>
      <c r="B280" s="20"/>
      <c r="C280" s="21"/>
      <c r="D280" s="22"/>
      <c r="E280" s="34" t="s">
        <v>113</v>
      </c>
      <c r="F280" s="35">
        <f>SUM(G280:P280)</f>
        <v>0</v>
      </c>
      <c r="G280" s="32">
        <v>0</v>
      </c>
      <c r="H280" s="32"/>
      <c r="I280" s="32"/>
      <c r="J280" s="32"/>
      <c r="K280" s="32">
        <v>0</v>
      </c>
      <c r="L280" s="32">
        <v>0</v>
      </c>
      <c r="M280" s="32">
        <v>0</v>
      </c>
      <c r="N280" s="32">
        <v>0</v>
      </c>
      <c r="O280" s="32">
        <v>0</v>
      </c>
      <c r="P280" s="33">
        <v>0</v>
      </c>
    </row>
    <row r="281" spans="1:16" ht="39" outlineLevel="1" x14ac:dyDescent="0.35">
      <c r="A281" s="44"/>
      <c r="B281" s="20"/>
      <c r="C281" s="21"/>
      <c r="D281" s="22"/>
      <c r="E281" s="34" t="s">
        <v>247</v>
      </c>
      <c r="F281" s="35">
        <f>5070860</f>
        <v>5070860</v>
      </c>
      <c r="G281" s="32">
        <f>$F$281/7</f>
        <v>724408.57142857148</v>
      </c>
      <c r="H281" s="32"/>
      <c r="I281" s="32"/>
      <c r="J281" s="32"/>
      <c r="K281" s="32">
        <f t="shared" ref="K281:P281" si="280">$F$281/7</f>
        <v>724408.57142857148</v>
      </c>
      <c r="L281" s="32">
        <f t="shared" si="280"/>
        <v>724408.57142857148</v>
      </c>
      <c r="M281" s="32">
        <f t="shared" si="280"/>
        <v>724408.57142857148</v>
      </c>
      <c r="N281" s="32">
        <f t="shared" si="280"/>
        <v>724408.57142857148</v>
      </c>
      <c r="O281" s="32">
        <f t="shared" si="280"/>
        <v>724408.57142857148</v>
      </c>
      <c r="P281" s="33">
        <f t="shared" si="280"/>
        <v>724408.57142857148</v>
      </c>
    </row>
    <row r="282" spans="1:16" ht="15.5" outlineLevel="1" x14ac:dyDescent="0.35">
      <c r="A282" s="44"/>
      <c r="B282" s="20"/>
      <c r="C282" s="21"/>
      <c r="D282" s="22" t="s">
        <v>155</v>
      </c>
      <c r="E282" s="38" t="s">
        <v>126</v>
      </c>
      <c r="F282" s="35">
        <f t="shared" ref="F282:G282" si="281">F283+F284</f>
        <v>0</v>
      </c>
      <c r="G282" s="32">
        <f t="shared" si="281"/>
        <v>0</v>
      </c>
      <c r="H282" s="32"/>
      <c r="I282" s="32"/>
      <c r="J282" s="32"/>
      <c r="K282" s="32">
        <f t="shared" ref="K282:P282" si="282">K283+K284</f>
        <v>0</v>
      </c>
      <c r="L282" s="32">
        <f t="shared" si="282"/>
        <v>0</v>
      </c>
      <c r="M282" s="32">
        <f t="shared" si="282"/>
        <v>0</v>
      </c>
      <c r="N282" s="32">
        <f t="shared" si="282"/>
        <v>0</v>
      </c>
      <c r="O282" s="32">
        <f t="shared" si="282"/>
        <v>0</v>
      </c>
      <c r="P282" s="33">
        <f t="shared" si="282"/>
        <v>0</v>
      </c>
    </row>
    <row r="283" spans="1:16" ht="15.5" outlineLevel="1" x14ac:dyDescent="0.35">
      <c r="A283" s="44"/>
      <c r="B283" s="20"/>
      <c r="C283" s="21"/>
      <c r="D283" s="22"/>
      <c r="E283" s="34" t="s">
        <v>113</v>
      </c>
      <c r="F283" s="35">
        <f>SUM(G283:P283)</f>
        <v>0</v>
      </c>
      <c r="G283" s="32">
        <v>0</v>
      </c>
      <c r="H283" s="32"/>
      <c r="I283" s="32"/>
      <c r="J283" s="32"/>
      <c r="K283" s="32">
        <v>0</v>
      </c>
      <c r="L283" s="32">
        <v>0</v>
      </c>
      <c r="M283" s="32">
        <v>0</v>
      </c>
      <c r="N283" s="32">
        <v>0</v>
      </c>
      <c r="O283" s="32">
        <v>0</v>
      </c>
      <c r="P283" s="33">
        <v>0</v>
      </c>
    </row>
    <row r="284" spans="1:16" ht="39" outlineLevel="1" x14ac:dyDescent="0.35">
      <c r="A284" s="44"/>
      <c r="B284" s="20"/>
      <c r="C284" s="21"/>
      <c r="D284" s="22"/>
      <c r="E284" s="34" t="s">
        <v>247</v>
      </c>
      <c r="F284" s="35">
        <f>SUM(G284:P284)</f>
        <v>0</v>
      </c>
      <c r="G284" s="32">
        <v>0</v>
      </c>
      <c r="H284" s="32"/>
      <c r="I284" s="32"/>
      <c r="J284" s="32"/>
      <c r="K284" s="32">
        <v>0</v>
      </c>
      <c r="L284" s="32">
        <v>0</v>
      </c>
      <c r="M284" s="32">
        <v>0</v>
      </c>
      <c r="N284" s="32">
        <v>0</v>
      </c>
      <c r="O284" s="32">
        <v>0</v>
      </c>
      <c r="P284" s="33">
        <v>0</v>
      </c>
    </row>
    <row r="285" spans="1:16" ht="15.5" outlineLevel="1" x14ac:dyDescent="0.35">
      <c r="A285" s="44"/>
      <c r="B285" s="20"/>
      <c r="C285" s="21"/>
      <c r="D285" s="22" t="s">
        <v>156</v>
      </c>
      <c r="E285" s="38" t="s">
        <v>126</v>
      </c>
      <c r="F285" s="35">
        <f t="shared" ref="F285:G285" si="283">F286+F287</f>
        <v>0</v>
      </c>
      <c r="G285" s="32">
        <f t="shared" si="283"/>
        <v>0</v>
      </c>
      <c r="H285" s="32"/>
      <c r="I285" s="32"/>
      <c r="J285" s="32"/>
      <c r="K285" s="32">
        <f t="shared" ref="K285:P285" si="284">K286+K287</f>
        <v>0</v>
      </c>
      <c r="L285" s="32">
        <f t="shared" si="284"/>
        <v>0</v>
      </c>
      <c r="M285" s="32">
        <f t="shared" si="284"/>
        <v>0</v>
      </c>
      <c r="N285" s="32">
        <f t="shared" si="284"/>
        <v>0</v>
      </c>
      <c r="O285" s="32">
        <f t="shared" si="284"/>
        <v>0</v>
      </c>
      <c r="P285" s="33">
        <f t="shared" si="284"/>
        <v>0</v>
      </c>
    </row>
    <row r="286" spans="1:16" ht="15.5" outlineLevel="1" x14ac:dyDescent="0.35">
      <c r="A286" s="44"/>
      <c r="B286" s="20"/>
      <c r="C286" s="21"/>
      <c r="D286" s="22"/>
      <c r="E286" s="34" t="s">
        <v>113</v>
      </c>
      <c r="F286" s="35">
        <f>SUM(G286:P286)</f>
        <v>0</v>
      </c>
      <c r="G286" s="32">
        <v>0</v>
      </c>
      <c r="H286" s="32"/>
      <c r="I286" s="32"/>
      <c r="J286" s="32"/>
      <c r="K286" s="32">
        <v>0</v>
      </c>
      <c r="L286" s="32">
        <v>0</v>
      </c>
      <c r="M286" s="32">
        <v>0</v>
      </c>
      <c r="N286" s="32">
        <v>0</v>
      </c>
      <c r="O286" s="32">
        <v>0</v>
      </c>
      <c r="P286" s="33">
        <v>0</v>
      </c>
    </row>
    <row r="287" spans="1:16" ht="39.5" outlineLevel="1" thickBot="1" x14ac:dyDescent="0.4">
      <c r="A287" s="49"/>
      <c r="B287" s="50"/>
      <c r="C287" s="51"/>
      <c r="D287" s="52"/>
      <c r="E287" s="53" t="s">
        <v>247</v>
      </c>
      <c r="F287" s="54">
        <f>SUM(G287:P287)</f>
        <v>0</v>
      </c>
      <c r="G287" s="55">
        <v>0</v>
      </c>
      <c r="H287" s="55"/>
      <c r="I287" s="55"/>
      <c r="J287" s="55"/>
      <c r="K287" s="55">
        <v>0</v>
      </c>
      <c r="L287" s="55">
        <v>0</v>
      </c>
      <c r="M287" s="55">
        <v>0</v>
      </c>
      <c r="N287" s="55">
        <v>0</v>
      </c>
      <c r="O287" s="55">
        <v>0</v>
      </c>
      <c r="P287" s="56">
        <v>0</v>
      </c>
    </row>
    <row r="288" spans="1:16" ht="15.5" x14ac:dyDescent="0.35">
      <c r="A288" s="57">
        <v>11</v>
      </c>
      <c r="B288" s="11" t="s">
        <v>29</v>
      </c>
      <c r="C288" s="12"/>
      <c r="D288" s="13"/>
      <c r="E288" s="14"/>
      <c r="F288" s="15"/>
      <c r="G288" s="16"/>
      <c r="H288" s="16"/>
      <c r="I288" s="16"/>
      <c r="J288" s="16"/>
      <c r="K288" s="16"/>
      <c r="L288" s="16"/>
      <c r="M288" s="16"/>
      <c r="N288" s="16"/>
      <c r="O288" s="16"/>
      <c r="P288" s="17"/>
    </row>
    <row r="289" spans="1:16" ht="15.5" x14ac:dyDescent="0.35">
      <c r="A289" s="44"/>
      <c r="B289" s="20"/>
      <c r="C289" s="21"/>
      <c r="D289" s="22"/>
      <c r="E289" s="23" t="s">
        <v>119</v>
      </c>
      <c r="F289" s="24">
        <f>SUM(F294+F295)</f>
        <v>0</v>
      </c>
      <c r="G289" s="24">
        <f t="shared" ref="G289" si="285">SUM(G294+G295)</f>
        <v>0</v>
      </c>
      <c r="H289" s="24">
        <f t="shared" ref="H289:P289" si="286">SUM(H294+H295)</f>
        <v>0</v>
      </c>
      <c r="I289" s="24">
        <f t="shared" si="286"/>
        <v>0</v>
      </c>
      <c r="J289" s="24">
        <f t="shared" si="286"/>
        <v>0</v>
      </c>
      <c r="K289" s="24">
        <f t="shared" si="286"/>
        <v>0</v>
      </c>
      <c r="L289" s="24">
        <f t="shared" si="286"/>
        <v>0</v>
      </c>
      <c r="M289" s="24">
        <f t="shared" si="286"/>
        <v>0</v>
      </c>
      <c r="N289" s="24">
        <f t="shared" si="286"/>
        <v>0</v>
      </c>
      <c r="O289" s="24">
        <f t="shared" si="286"/>
        <v>0</v>
      </c>
      <c r="P289" s="25">
        <f t="shared" si="286"/>
        <v>0</v>
      </c>
    </row>
    <row r="290" spans="1:16" ht="15.5" x14ac:dyDescent="0.35">
      <c r="A290" s="44"/>
      <c r="B290" s="20"/>
      <c r="C290" s="21"/>
      <c r="D290" s="22"/>
      <c r="E290" s="26" t="s">
        <v>110</v>
      </c>
      <c r="F290" s="27"/>
      <c r="G290" s="28"/>
      <c r="H290" s="28"/>
      <c r="I290" s="28"/>
      <c r="J290" s="28"/>
      <c r="K290" s="28"/>
      <c r="L290" s="28"/>
      <c r="M290" s="28"/>
      <c r="N290" s="28"/>
      <c r="O290" s="28"/>
      <c r="P290" s="29"/>
    </row>
    <row r="291" spans="1:16" ht="15.5" x14ac:dyDescent="0.35">
      <c r="A291" s="44"/>
      <c r="B291" s="20"/>
      <c r="C291" s="21"/>
      <c r="D291" s="22"/>
      <c r="E291" s="30" t="s">
        <v>111</v>
      </c>
      <c r="F291" s="31"/>
      <c r="G291" s="32"/>
      <c r="H291" s="32"/>
      <c r="I291" s="32"/>
      <c r="J291" s="32"/>
      <c r="K291" s="32"/>
      <c r="L291" s="32"/>
      <c r="M291" s="32"/>
      <c r="N291" s="32"/>
      <c r="O291" s="32"/>
      <c r="P291" s="33"/>
    </row>
    <row r="292" spans="1:16" ht="15.5" x14ac:dyDescent="0.35">
      <c r="A292" s="44"/>
      <c r="B292" s="20"/>
      <c r="C292" s="21"/>
      <c r="D292" s="22"/>
      <c r="E292" s="30" t="s">
        <v>112</v>
      </c>
      <c r="F292" s="31"/>
      <c r="G292" s="32"/>
      <c r="H292" s="32"/>
      <c r="I292" s="32"/>
      <c r="J292" s="32"/>
      <c r="K292" s="32"/>
      <c r="L292" s="32"/>
      <c r="M292" s="32"/>
      <c r="N292" s="32"/>
      <c r="O292" s="32"/>
      <c r="P292" s="33"/>
    </row>
    <row r="293" spans="1:16" ht="15.5" x14ac:dyDescent="0.35">
      <c r="A293" s="44"/>
      <c r="B293" s="20"/>
      <c r="C293" s="21"/>
      <c r="D293" s="22"/>
      <c r="E293" s="30" t="s">
        <v>120</v>
      </c>
      <c r="F293" s="31"/>
      <c r="G293" s="32"/>
      <c r="H293" s="32"/>
      <c r="I293" s="32"/>
      <c r="J293" s="32"/>
      <c r="K293" s="32"/>
      <c r="L293" s="32"/>
      <c r="M293" s="32"/>
      <c r="N293" s="32"/>
      <c r="O293" s="32"/>
      <c r="P293" s="33"/>
    </row>
    <row r="294" spans="1:16" ht="15.5" x14ac:dyDescent="0.35">
      <c r="A294" s="44"/>
      <c r="B294" s="20"/>
      <c r="C294" s="21"/>
      <c r="D294" s="22"/>
      <c r="E294" s="34" t="s">
        <v>113</v>
      </c>
      <c r="F294" s="35">
        <f>F297</f>
        <v>0</v>
      </c>
      <c r="G294" s="32">
        <f>G297</f>
        <v>0</v>
      </c>
      <c r="H294" s="32"/>
      <c r="I294" s="32"/>
      <c r="J294" s="32"/>
      <c r="K294" s="32">
        <f t="shared" ref="K294:P294" si="287">K297</f>
        <v>0</v>
      </c>
      <c r="L294" s="32">
        <f t="shared" si="287"/>
        <v>0</v>
      </c>
      <c r="M294" s="32">
        <f t="shared" si="287"/>
        <v>0</v>
      </c>
      <c r="N294" s="32">
        <f t="shared" si="287"/>
        <v>0</v>
      </c>
      <c r="O294" s="32">
        <f t="shared" si="287"/>
        <v>0</v>
      </c>
      <c r="P294" s="33">
        <f t="shared" si="287"/>
        <v>0</v>
      </c>
    </row>
    <row r="295" spans="1:16" ht="39" x14ac:dyDescent="0.35">
      <c r="A295" s="44"/>
      <c r="B295" s="20"/>
      <c r="C295" s="21"/>
      <c r="D295" s="22"/>
      <c r="E295" s="34" t="s">
        <v>247</v>
      </c>
      <c r="F295" s="35">
        <f>F298+F334</f>
        <v>0</v>
      </c>
      <c r="G295" s="32">
        <f>G298+G334</f>
        <v>0</v>
      </c>
      <c r="H295" s="32"/>
      <c r="I295" s="32"/>
      <c r="J295" s="32"/>
      <c r="K295" s="32">
        <f>K298+K334</f>
        <v>0</v>
      </c>
      <c r="L295" s="32">
        <f>L298+L334</f>
        <v>0</v>
      </c>
      <c r="M295" s="32">
        <f t="shared" ref="M295:P295" si="288">M298</f>
        <v>0</v>
      </c>
      <c r="N295" s="32">
        <f t="shared" si="288"/>
        <v>0</v>
      </c>
      <c r="O295" s="32">
        <f t="shared" si="288"/>
        <v>0</v>
      </c>
      <c r="P295" s="33">
        <f t="shared" si="288"/>
        <v>0</v>
      </c>
    </row>
    <row r="296" spans="1:16" ht="15.5" x14ac:dyDescent="0.35">
      <c r="A296" s="44"/>
      <c r="B296" s="20"/>
      <c r="C296" s="36" t="s">
        <v>1</v>
      </c>
      <c r="D296" s="37" t="s">
        <v>131</v>
      </c>
      <c r="E296" s="38" t="s">
        <v>126</v>
      </c>
      <c r="F296" s="39">
        <f t="shared" ref="F296:G296" si="289">F297+F298</f>
        <v>0</v>
      </c>
      <c r="G296" s="40">
        <f t="shared" si="289"/>
        <v>0</v>
      </c>
      <c r="H296" s="40"/>
      <c r="I296" s="40"/>
      <c r="J296" s="40"/>
      <c r="K296" s="40">
        <f t="shared" ref="K296:P296" si="290">K297+K298</f>
        <v>0</v>
      </c>
      <c r="L296" s="40">
        <f t="shared" si="290"/>
        <v>0</v>
      </c>
      <c r="M296" s="40">
        <f t="shared" si="290"/>
        <v>0</v>
      </c>
      <c r="N296" s="40">
        <f t="shared" si="290"/>
        <v>0</v>
      </c>
      <c r="O296" s="40">
        <f t="shared" si="290"/>
        <v>0</v>
      </c>
      <c r="P296" s="41">
        <f t="shared" si="290"/>
        <v>0</v>
      </c>
    </row>
    <row r="297" spans="1:16" ht="15.5" x14ac:dyDescent="0.35">
      <c r="A297" s="44"/>
      <c r="B297" s="20"/>
      <c r="C297" s="21"/>
      <c r="D297" s="22"/>
      <c r="E297" s="34" t="s">
        <v>113</v>
      </c>
      <c r="F297" s="35">
        <f>SUM(G297:P297)</f>
        <v>0</v>
      </c>
      <c r="G297" s="32">
        <f>G300+G303</f>
        <v>0</v>
      </c>
      <c r="H297" s="32"/>
      <c r="I297" s="32"/>
      <c r="J297" s="32"/>
      <c r="K297" s="32">
        <f t="shared" ref="K297:P297" si="291">K300+K303</f>
        <v>0</v>
      </c>
      <c r="L297" s="32">
        <f t="shared" si="291"/>
        <v>0</v>
      </c>
      <c r="M297" s="32">
        <f t="shared" si="291"/>
        <v>0</v>
      </c>
      <c r="N297" s="32">
        <f t="shared" si="291"/>
        <v>0</v>
      </c>
      <c r="O297" s="32">
        <f t="shared" si="291"/>
        <v>0</v>
      </c>
      <c r="P297" s="33">
        <f t="shared" si="291"/>
        <v>0</v>
      </c>
    </row>
    <row r="298" spans="1:16" ht="39" x14ac:dyDescent="0.35">
      <c r="A298" s="44"/>
      <c r="B298" s="20"/>
      <c r="C298" s="21"/>
      <c r="D298" s="22"/>
      <c r="E298" s="34" t="s">
        <v>247</v>
      </c>
      <c r="F298" s="35">
        <f>SUM(G298:P298)</f>
        <v>0</v>
      </c>
      <c r="G298" s="32">
        <f>G301+G304</f>
        <v>0</v>
      </c>
      <c r="H298" s="32"/>
      <c r="I298" s="32"/>
      <c r="J298" s="32"/>
      <c r="K298" s="32">
        <f t="shared" ref="K298:P298" si="292">K301+K304</f>
        <v>0</v>
      </c>
      <c r="L298" s="32">
        <f t="shared" si="292"/>
        <v>0</v>
      </c>
      <c r="M298" s="32">
        <f t="shared" si="292"/>
        <v>0</v>
      </c>
      <c r="N298" s="32">
        <f t="shared" si="292"/>
        <v>0</v>
      </c>
      <c r="O298" s="32">
        <f t="shared" si="292"/>
        <v>0</v>
      </c>
      <c r="P298" s="33">
        <f t="shared" si="292"/>
        <v>0</v>
      </c>
    </row>
    <row r="299" spans="1:16" ht="28" outlineLevel="1" x14ac:dyDescent="0.35">
      <c r="A299" s="44"/>
      <c r="B299" s="20"/>
      <c r="C299" s="43" t="s">
        <v>248</v>
      </c>
      <c r="D299" s="22" t="s">
        <v>31</v>
      </c>
      <c r="E299" s="38" t="s">
        <v>126</v>
      </c>
      <c r="F299" s="35">
        <f t="shared" ref="F299:G299" si="293">F300+F301</f>
        <v>0</v>
      </c>
      <c r="G299" s="32">
        <f t="shared" si="293"/>
        <v>0</v>
      </c>
      <c r="H299" s="32"/>
      <c r="I299" s="32"/>
      <c r="J299" s="32"/>
      <c r="K299" s="32">
        <f t="shared" ref="K299:P299" si="294">K300+K301</f>
        <v>0</v>
      </c>
      <c r="L299" s="32">
        <f t="shared" si="294"/>
        <v>0</v>
      </c>
      <c r="M299" s="32">
        <f t="shared" si="294"/>
        <v>0</v>
      </c>
      <c r="N299" s="32">
        <f t="shared" si="294"/>
        <v>0</v>
      </c>
      <c r="O299" s="32">
        <f t="shared" si="294"/>
        <v>0</v>
      </c>
      <c r="P299" s="33">
        <f t="shared" si="294"/>
        <v>0</v>
      </c>
    </row>
    <row r="300" spans="1:16" ht="15.5" outlineLevel="1" x14ac:dyDescent="0.35">
      <c r="A300" s="44"/>
      <c r="B300" s="20"/>
      <c r="C300" s="21"/>
      <c r="D300" s="22"/>
      <c r="E300" s="34" t="s">
        <v>113</v>
      </c>
      <c r="F300" s="35">
        <f>SUM(G300:P300)</f>
        <v>0</v>
      </c>
      <c r="G300" s="32">
        <v>0</v>
      </c>
      <c r="H300" s="32"/>
      <c r="I300" s="32"/>
      <c r="J300" s="32"/>
      <c r="K300" s="32">
        <v>0</v>
      </c>
      <c r="L300" s="32">
        <v>0</v>
      </c>
      <c r="M300" s="32">
        <v>0</v>
      </c>
      <c r="N300" s="32">
        <v>0</v>
      </c>
      <c r="O300" s="32">
        <v>0</v>
      </c>
      <c r="P300" s="33">
        <v>0</v>
      </c>
    </row>
    <row r="301" spans="1:16" ht="39" outlineLevel="1" x14ac:dyDescent="0.35">
      <c r="A301" s="44"/>
      <c r="B301" s="20"/>
      <c r="C301" s="21"/>
      <c r="D301" s="22"/>
      <c r="E301" s="34" t="s">
        <v>247</v>
      </c>
      <c r="F301" s="35">
        <f>SUM(G301:P301)</f>
        <v>0</v>
      </c>
      <c r="G301" s="32">
        <v>0</v>
      </c>
      <c r="H301" s="32"/>
      <c r="I301" s="32"/>
      <c r="J301" s="32"/>
      <c r="K301" s="32">
        <v>0</v>
      </c>
      <c r="L301" s="32">
        <v>0</v>
      </c>
      <c r="M301" s="32">
        <v>0</v>
      </c>
      <c r="N301" s="32">
        <v>0</v>
      </c>
      <c r="O301" s="32">
        <v>0</v>
      </c>
      <c r="P301" s="33">
        <v>0</v>
      </c>
    </row>
    <row r="302" spans="1:16" ht="15.5" outlineLevel="1" x14ac:dyDescent="0.35">
      <c r="A302" s="44"/>
      <c r="B302" s="20"/>
      <c r="C302" s="21"/>
      <c r="D302" s="22" t="s">
        <v>157</v>
      </c>
      <c r="E302" s="38" t="s">
        <v>126</v>
      </c>
      <c r="F302" s="35">
        <f t="shared" ref="F302:G302" si="295">F303+F304</f>
        <v>0</v>
      </c>
      <c r="G302" s="32">
        <f t="shared" si="295"/>
        <v>0</v>
      </c>
      <c r="H302" s="32"/>
      <c r="I302" s="32"/>
      <c r="J302" s="32"/>
      <c r="K302" s="32">
        <f t="shared" ref="K302:P302" si="296">K303+K304</f>
        <v>0</v>
      </c>
      <c r="L302" s="32">
        <f t="shared" si="296"/>
        <v>0</v>
      </c>
      <c r="M302" s="32">
        <f t="shared" si="296"/>
        <v>0</v>
      </c>
      <c r="N302" s="32">
        <f t="shared" si="296"/>
        <v>0</v>
      </c>
      <c r="O302" s="32">
        <f t="shared" si="296"/>
        <v>0</v>
      </c>
      <c r="P302" s="33">
        <f t="shared" si="296"/>
        <v>0</v>
      </c>
    </row>
    <row r="303" spans="1:16" ht="15.5" outlineLevel="1" x14ac:dyDescent="0.35">
      <c r="A303" s="44"/>
      <c r="B303" s="20"/>
      <c r="C303" s="21"/>
      <c r="D303" s="22"/>
      <c r="E303" s="34" t="s">
        <v>113</v>
      </c>
      <c r="F303" s="35">
        <f>SUM(G303:P303)</f>
        <v>0</v>
      </c>
      <c r="G303" s="32">
        <v>0</v>
      </c>
      <c r="H303" s="32"/>
      <c r="I303" s="32"/>
      <c r="J303" s="32"/>
      <c r="K303" s="32">
        <v>0</v>
      </c>
      <c r="L303" s="32">
        <v>0</v>
      </c>
      <c r="M303" s="32"/>
      <c r="N303" s="32"/>
      <c r="O303" s="32"/>
      <c r="P303" s="33"/>
    </row>
    <row r="304" spans="1:16" ht="39.5" outlineLevel="1" thickBot="1" x14ac:dyDescent="0.4">
      <c r="A304" s="49"/>
      <c r="B304" s="50"/>
      <c r="C304" s="51"/>
      <c r="D304" s="52"/>
      <c r="E304" s="53" t="s">
        <v>247</v>
      </c>
      <c r="F304" s="54">
        <f>SUM(G304:P304)</f>
        <v>0</v>
      </c>
      <c r="G304" s="55">
        <v>0</v>
      </c>
      <c r="H304" s="55"/>
      <c r="I304" s="55"/>
      <c r="J304" s="55"/>
      <c r="K304" s="55">
        <v>0</v>
      </c>
      <c r="L304" s="55">
        <v>0</v>
      </c>
      <c r="M304" s="55"/>
      <c r="N304" s="55"/>
      <c r="O304" s="55"/>
      <c r="P304" s="56"/>
    </row>
    <row r="305" spans="1:16" ht="15.5" x14ac:dyDescent="0.35">
      <c r="A305" s="57">
        <v>12</v>
      </c>
      <c r="B305" s="11" t="s">
        <v>32</v>
      </c>
      <c r="C305" s="12"/>
      <c r="D305" s="13"/>
      <c r="E305" s="14"/>
      <c r="F305" s="15"/>
      <c r="G305" s="16"/>
      <c r="H305" s="16"/>
      <c r="I305" s="16"/>
      <c r="J305" s="16"/>
      <c r="K305" s="16"/>
      <c r="L305" s="16"/>
      <c r="M305" s="16"/>
      <c r="N305" s="16"/>
      <c r="O305" s="16"/>
      <c r="P305" s="17"/>
    </row>
    <row r="306" spans="1:16" ht="15.5" x14ac:dyDescent="0.35">
      <c r="A306" s="44"/>
      <c r="B306" s="20"/>
      <c r="C306" s="21"/>
      <c r="D306" s="22"/>
      <c r="E306" s="23" t="s">
        <v>119</v>
      </c>
      <c r="F306" s="24">
        <f>SUM(F311+F312)</f>
        <v>432023566</v>
      </c>
      <c r="G306" s="24">
        <f t="shared" ref="G306" si="297">SUM(G311+G312)</f>
        <v>61717652.285714284</v>
      </c>
      <c r="H306" s="24">
        <f t="shared" ref="H306:P306" si="298">SUM(H311+H312)</f>
        <v>0</v>
      </c>
      <c r="I306" s="24">
        <f t="shared" si="298"/>
        <v>0</v>
      </c>
      <c r="J306" s="24">
        <f t="shared" si="298"/>
        <v>0</v>
      </c>
      <c r="K306" s="24">
        <f t="shared" si="298"/>
        <v>61717652.285714284</v>
      </c>
      <c r="L306" s="24">
        <f t="shared" si="298"/>
        <v>61717652.285714284</v>
      </c>
      <c r="M306" s="24">
        <f t="shared" si="298"/>
        <v>61717652.285714284</v>
      </c>
      <c r="N306" s="24">
        <f t="shared" si="298"/>
        <v>61717652.285714284</v>
      </c>
      <c r="O306" s="24">
        <f t="shared" si="298"/>
        <v>61717652.285714284</v>
      </c>
      <c r="P306" s="25">
        <f t="shared" si="298"/>
        <v>61717652.285714284</v>
      </c>
    </row>
    <row r="307" spans="1:16" ht="15.5" x14ac:dyDescent="0.35">
      <c r="A307" s="44"/>
      <c r="B307" s="20"/>
      <c r="C307" s="21"/>
      <c r="D307" s="22"/>
      <c r="E307" s="26" t="s">
        <v>110</v>
      </c>
      <c r="F307" s="27"/>
      <c r="G307" s="28"/>
      <c r="H307" s="28"/>
      <c r="I307" s="28"/>
      <c r="J307" s="28"/>
      <c r="K307" s="28"/>
      <c r="L307" s="28"/>
      <c r="M307" s="28"/>
      <c r="N307" s="28"/>
      <c r="O307" s="28"/>
      <c r="P307" s="29"/>
    </row>
    <row r="308" spans="1:16" ht="15.5" x14ac:dyDescent="0.35">
      <c r="A308" s="44"/>
      <c r="B308" s="20"/>
      <c r="C308" s="21"/>
      <c r="D308" s="22"/>
      <c r="E308" s="30" t="s">
        <v>111</v>
      </c>
      <c r="F308" s="31"/>
      <c r="G308" s="32"/>
      <c r="H308" s="32"/>
      <c r="I308" s="32"/>
      <c r="J308" s="32"/>
      <c r="K308" s="32"/>
      <c r="L308" s="32"/>
      <c r="M308" s="32"/>
      <c r="N308" s="32"/>
      <c r="O308" s="32"/>
      <c r="P308" s="33"/>
    </row>
    <row r="309" spans="1:16" ht="15.5" x14ac:dyDescent="0.35">
      <c r="A309" s="44"/>
      <c r="B309" s="20"/>
      <c r="C309" s="21"/>
      <c r="D309" s="22"/>
      <c r="E309" s="30" t="s">
        <v>112</v>
      </c>
      <c r="F309" s="31"/>
      <c r="G309" s="32"/>
      <c r="H309" s="32"/>
      <c r="I309" s="32"/>
      <c r="J309" s="32"/>
      <c r="K309" s="32"/>
      <c r="L309" s="32"/>
      <c r="M309" s="32"/>
      <c r="N309" s="32"/>
      <c r="O309" s="32"/>
      <c r="P309" s="33"/>
    </row>
    <row r="310" spans="1:16" ht="15.5" x14ac:dyDescent="0.35">
      <c r="A310" s="44"/>
      <c r="B310" s="20"/>
      <c r="C310" s="21"/>
      <c r="D310" s="22"/>
      <c r="E310" s="30" t="s">
        <v>120</v>
      </c>
      <c r="F310" s="31"/>
      <c r="G310" s="32"/>
      <c r="H310" s="32"/>
      <c r="I310" s="32"/>
      <c r="J310" s="32"/>
      <c r="K310" s="32"/>
      <c r="L310" s="32"/>
      <c r="M310" s="32"/>
      <c r="N310" s="32"/>
      <c r="O310" s="32"/>
      <c r="P310" s="33"/>
    </row>
    <row r="311" spans="1:16" ht="15.5" x14ac:dyDescent="0.35">
      <c r="A311" s="44"/>
      <c r="B311" s="20"/>
      <c r="C311" s="21"/>
      <c r="D311" s="22"/>
      <c r="E311" s="34" t="s">
        <v>113</v>
      </c>
      <c r="F311" s="35">
        <f>F314</f>
        <v>0</v>
      </c>
      <c r="G311" s="32">
        <f>G314</f>
        <v>0</v>
      </c>
      <c r="H311" s="32"/>
      <c r="I311" s="32"/>
      <c r="J311" s="32"/>
      <c r="K311" s="32">
        <f t="shared" ref="K311:P311" si="299">K314</f>
        <v>0</v>
      </c>
      <c r="L311" s="32">
        <f t="shared" si="299"/>
        <v>0</v>
      </c>
      <c r="M311" s="32">
        <f t="shared" si="299"/>
        <v>0</v>
      </c>
      <c r="N311" s="32">
        <f t="shared" si="299"/>
        <v>0</v>
      </c>
      <c r="O311" s="32">
        <f t="shared" si="299"/>
        <v>0</v>
      </c>
      <c r="P311" s="33">
        <f t="shared" si="299"/>
        <v>0</v>
      </c>
    </row>
    <row r="312" spans="1:16" ht="39" x14ac:dyDescent="0.35">
      <c r="A312" s="44"/>
      <c r="B312" s="20"/>
      <c r="C312" s="21"/>
      <c r="D312" s="22"/>
      <c r="E312" s="34" t="s">
        <v>247</v>
      </c>
      <c r="F312" s="35">
        <f>F315+F324+F327</f>
        <v>432023566</v>
      </c>
      <c r="G312" s="32">
        <f>G315+G324+G327</f>
        <v>61717652.285714284</v>
      </c>
      <c r="H312" s="32"/>
      <c r="I312" s="32"/>
      <c r="J312" s="32"/>
      <c r="K312" s="32">
        <f t="shared" ref="K312:P312" si="300">K315+K324+K327</f>
        <v>61717652.285714284</v>
      </c>
      <c r="L312" s="32">
        <f t="shared" si="300"/>
        <v>61717652.285714284</v>
      </c>
      <c r="M312" s="32">
        <f t="shared" si="300"/>
        <v>61717652.285714284</v>
      </c>
      <c r="N312" s="32">
        <f t="shared" si="300"/>
        <v>61717652.285714284</v>
      </c>
      <c r="O312" s="32">
        <f t="shared" si="300"/>
        <v>61717652.285714284</v>
      </c>
      <c r="P312" s="33">
        <f t="shared" si="300"/>
        <v>61717652.285714284</v>
      </c>
    </row>
    <row r="313" spans="1:16" ht="15.5" x14ac:dyDescent="0.35">
      <c r="A313" s="44"/>
      <c r="B313" s="20"/>
      <c r="C313" s="36" t="s">
        <v>1</v>
      </c>
      <c r="D313" s="37" t="s">
        <v>131</v>
      </c>
      <c r="E313" s="38" t="s">
        <v>126</v>
      </c>
      <c r="F313" s="39">
        <f t="shared" ref="F313:G313" si="301">F314+F315</f>
        <v>35379011</v>
      </c>
      <c r="G313" s="40">
        <f t="shared" si="301"/>
        <v>5054144.4285714282</v>
      </c>
      <c r="H313" s="40"/>
      <c r="I313" s="40"/>
      <c r="J313" s="40"/>
      <c r="K313" s="40">
        <f t="shared" ref="K313:P313" si="302">K314+K315</f>
        <v>5054144.4285714282</v>
      </c>
      <c r="L313" s="40">
        <f t="shared" si="302"/>
        <v>5054144.4285714282</v>
      </c>
      <c r="M313" s="40">
        <f t="shared" si="302"/>
        <v>5054144.4285714282</v>
      </c>
      <c r="N313" s="40">
        <f t="shared" si="302"/>
        <v>5054144.4285714282</v>
      </c>
      <c r="O313" s="40">
        <f t="shared" si="302"/>
        <v>5054144.4285714282</v>
      </c>
      <c r="P313" s="41">
        <f t="shared" si="302"/>
        <v>5054144.4285714282</v>
      </c>
    </row>
    <row r="314" spans="1:16" ht="15.5" x14ac:dyDescent="0.35">
      <c r="A314" s="44"/>
      <c r="B314" s="20"/>
      <c r="C314" s="21"/>
      <c r="D314" s="22"/>
      <c r="E314" s="34" t="s">
        <v>113</v>
      </c>
      <c r="F314" s="35">
        <f>SUM(G314:P314)</f>
        <v>0</v>
      </c>
      <c r="G314" s="32">
        <f>G317+G320+G323+G326</f>
        <v>0</v>
      </c>
      <c r="H314" s="32"/>
      <c r="I314" s="32"/>
      <c r="J314" s="32"/>
      <c r="K314" s="32">
        <f t="shared" ref="K314:P314" si="303">K317+K320+K323+K326</f>
        <v>0</v>
      </c>
      <c r="L314" s="32">
        <f t="shared" si="303"/>
        <v>0</v>
      </c>
      <c r="M314" s="32">
        <f t="shared" si="303"/>
        <v>0</v>
      </c>
      <c r="N314" s="32">
        <f t="shared" si="303"/>
        <v>0</v>
      </c>
      <c r="O314" s="32">
        <f t="shared" si="303"/>
        <v>0</v>
      </c>
      <c r="P314" s="33">
        <f t="shared" si="303"/>
        <v>0</v>
      </c>
    </row>
    <row r="315" spans="1:16" ht="39" x14ac:dyDescent="0.35">
      <c r="A315" s="44"/>
      <c r="B315" s="20"/>
      <c r="C315" s="21"/>
      <c r="D315" s="22"/>
      <c r="E315" s="34" t="s">
        <v>247</v>
      </c>
      <c r="F315" s="35">
        <f>F318+F321</f>
        <v>35379011</v>
      </c>
      <c r="G315" s="32">
        <f>G318+G321</f>
        <v>5054144.4285714282</v>
      </c>
      <c r="H315" s="32"/>
      <c r="I315" s="32"/>
      <c r="J315" s="32"/>
      <c r="K315" s="32">
        <f t="shared" ref="K315:P315" si="304">K318+K321</f>
        <v>5054144.4285714282</v>
      </c>
      <c r="L315" s="32">
        <f t="shared" si="304"/>
        <v>5054144.4285714282</v>
      </c>
      <c r="M315" s="32">
        <f t="shared" si="304"/>
        <v>5054144.4285714282</v>
      </c>
      <c r="N315" s="32">
        <f t="shared" si="304"/>
        <v>5054144.4285714282</v>
      </c>
      <c r="O315" s="32">
        <f t="shared" si="304"/>
        <v>5054144.4285714282</v>
      </c>
      <c r="P315" s="33">
        <f t="shared" si="304"/>
        <v>5054144.4285714282</v>
      </c>
    </row>
    <row r="316" spans="1:16" ht="28" outlineLevel="1" x14ac:dyDescent="0.35">
      <c r="A316" s="44"/>
      <c r="B316" s="20"/>
      <c r="C316" s="43" t="s">
        <v>248</v>
      </c>
      <c r="D316" s="22" t="s">
        <v>33</v>
      </c>
      <c r="E316" s="38" t="s">
        <v>126</v>
      </c>
      <c r="F316" s="35">
        <f t="shared" ref="F316:G316" si="305">F317+F318</f>
        <v>35379011</v>
      </c>
      <c r="G316" s="32">
        <f t="shared" si="305"/>
        <v>5054144.4285714282</v>
      </c>
      <c r="H316" s="32"/>
      <c r="I316" s="32"/>
      <c r="J316" s="32"/>
      <c r="K316" s="32">
        <f t="shared" ref="K316:P316" si="306">K317+K318</f>
        <v>5054144.4285714282</v>
      </c>
      <c r="L316" s="32">
        <f t="shared" si="306"/>
        <v>5054144.4285714282</v>
      </c>
      <c r="M316" s="32">
        <f t="shared" si="306"/>
        <v>5054144.4285714282</v>
      </c>
      <c r="N316" s="32">
        <f t="shared" si="306"/>
        <v>5054144.4285714282</v>
      </c>
      <c r="O316" s="32">
        <f t="shared" si="306"/>
        <v>5054144.4285714282</v>
      </c>
      <c r="P316" s="33">
        <f t="shared" si="306"/>
        <v>5054144.4285714282</v>
      </c>
    </row>
    <row r="317" spans="1:16" ht="15.5" outlineLevel="1" x14ac:dyDescent="0.35">
      <c r="A317" s="44"/>
      <c r="B317" s="20"/>
      <c r="C317" s="21"/>
      <c r="D317" s="22"/>
      <c r="E317" s="34" t="s">
        <v>113</v>
      </c>
      <c r="F317" s="35">
        <f>SUM(G317:P317)</f>
        <v>0</v>
      </c>
      <c r="G317" s="32">
        <v>0</v>
      </c>
      <c r="H317" s="32"/>
      <c r="I317" s="32"/>
      <c r="J317" s="32"/>
      <c r="K317" s="32">
        <v>0</v>
      </c>
      <c r="L317" s="32">
        <v>0</v>
      </c>
      <c r="M317" s="32">
        <v>0</v>
      </c>
      <c r="N317" s="32">
        <v>0</v>
      </c>
      <c r="O317" s="32">
        <v>0</v>
      </c>
      <c r="P317" s="33">
        <v>0</v>
      </c>
    </row>
    <row r="318" spans="1:16" ht="39" outlineLevel="1" x14ac:dyDescent="0.35">
      <c r="A318" s="44"/>
      <c r="B318" s="20"/>
      <c r="C318" s="21"/>
      <c r="D318" s="22"/>
      <c r="E318" s="34" t="s">
        <v>247</v>
      </c>
      <c r="F318" s="35">
        <f>35379011</f>
        <v>35379011</v>
      </c>
      <c r="G318" s="32">
        <f>$F$318/7</f>
        <v>5054144.4285714282</v>
      </c>
      <c r="H318" s="32"/>
      <c r="I318" s="32"/>
      <c r="J318" s="32"/>
      <c r="K318" s="32">
        <f t="shared" ref="K318:P318" si="307">$F$318/7</f>
        <v>5054144.4285714282</v>
      </c>
      <c r="L318" s="32">
        <f t="shared" si="307"/>
        <v>5054144.4285714282</v>
      </c>
      <c r="M318" s="32">
        <f t="shared" si="307"/>
        <v>5054144.4285714282</v>
      </c>
      <c r="N318" s="32">
        <f t="shared" si="307"/>
        <v>5054144.4285714282</v>
      </c>
      <c r="O318" s="32">
        <f t="shared" si="307"/>
        <v>5054144.4285714282</v>
      </c>
      <c r="P318" s="33">
        <f t="shared" si="307"/>
        <v>5054144.4285714282</v>
      </c>
    </row>
    <row r="319" spans="1:16" ht="15.5" outlineLevel="1" x14ac:dyDescent="0.35">
      <c r="A319" s="44"/>
      <c r="B319" s="20"/>
      <c r="C319" s="21"/>
      <c r="D319" s="22" t="s">
        <v>158</v>
      </c>
      <c r="E319" s="38" t="s">
        <v>126</v>
      </c>
      <c r="F319" s="35">
        <f t="shared" ref="F319:G319" si="308">F320+F321</f>
        <v>0</v>
      </c>
      <c r="G319" s="32">
        <f t="shared" si="308"/>
        <v>0</v>
      </c>
      <c r="H319" s="32"/>
      <c r="I319" s="32"/>
      <c r="J319" s="32"/>
      <c r="K319" s="32">
        <f t="shared" ref="K319:P319" si="309">K320+K321</f>
        <v>0</v>
      </c>
      <c r="L319" s="32">
        <f t="shared" si="309"/>
        <v>0</v>
      </c>
      <c r="M319" s="32">
        <f t="shared" si="309"/>
        <v>0</v>
      </c>
      <c r="N319" s="32">
        <f t="shared" si="309"/>
        <v>0</v>
      </c>
      <c r="O319" s="32">
        <f t="shared" si="309"/>
        <v>0</v>
      </c>
      <c r="P319" s="33">
        <f t="shared" si="309"/>
        <v>0</v>
      </c>
    </row>
    <row r="320" spans="1:16" ht="15.5" outlineLevel="1" x14ac:dyDescent="0.35">
      <c r="A320" s="44"/>
      <c r="B320" s="20"/>
      <c r="C320" s="21"/>
      <c r="D320" s="22"/>
      <c r="E320" s="34" t="s">
        <v>113</v>
      </c>
      <c r="F320" s="35">
        <f>SUM(G320:P320)</f>
        <v>0</v>
      </c>
      <c r="G320" s="32">
        <v>0</v>
      </c>
      <c r="H320" s="32"/>
      <c r="I320" s="32"/>
      <c r="J320" s="32"/>
      <c r="K320" s="32">
        <v>0</v>
      </c>
      <c r="L320" s="32">
        <v>0</v>
      </c>
      <c r="M320" s="32">
        <v>0</v>
      </c>
      <c r="N320" s="32">
        <v>0</v>
      </c>
      <c r="O320" s="32">
        <v>0</v>
      </c>
      <c r="P320" s="33">
        <v>0</v>
      </c>
    </row>
    <row r="321" spans="1:16" ht="39" outlineLevel="1" x14ac:dyDescent="0.35">
      <c r="A321" s="44"/>
      <c r="B321" s="20"/>
      <c r="C321" s="21"/>
      <c r="D321" s="22"/>
      <c r="E321" s="34" t="s">
        <v>247</v>
      </c>
      <c r="F321" s="35">
        <f>SUM(G321:P321)</f>
        <v>0</v>
      </c>
      <c r="G321" s="32">
        <v>0</v>
      </c>
      <c r="H321" s="32"/>
      <c r="I321" s="32"/>
      <c r="J321" s="32"/>
      <c r="K321" s="32">
        <v>0</v>
      </c>
      <c r="L321" s="32">
        <v>0</v>
      </c>
      <c r="M321" s="32">
        <v>0</v>
      </c>
      <c r="N321" s="32">
        <v>0</v>
      </c>
      <c r="O321" s="32">
        <v>0</v>
      </c>
      <c r="P321" s="33">
        <v>0</v>
      </c>
    </row>
    <row r="322" spans="1:16" ht="15.5" x14ac:dyDescent="0.35">
      <c r="A322" s="44"/>
      <c r="B322" s="20"/>
      <c r="C322" s="71" t="s">
        <v>22</v>
      </c>
      <c r="D322" s="112" t="s">
        <v>33</v>
      </c>
      <c r="E322" s="72" t="s">
        <v>153</v>
      </c>
      <c r="F322" s="35">
        <f t="shared" ref="F322:G322" si="310">F323+F324</f>
        <v>22576501</v>
      </c>
      <c r="G322" s="32">
        <f t="shared" si="310"/>
        <v>3225214.4285714286</v>
      </c>
      <c r="H322" s="32"/>
      <c r="I322" s="32"/>
      <c r="J322" s="32"/>
      <c r="K322" s="32">
        <f t="shared" ref="K322:P322" si="311">K323+K324</f>
        <v>3225214.4285714286</v>
      </c>
      <c r="L322" s="32">
        <f t="shared" si="311"/>
        <v>3225214.4285714286</v>
      </c>
      <c r="M322" s="32">
        <f t="shared" si="311"/>
        <v>3225214.4285714286</v>
      </c>
      <c r="N322" s="32">
        <f t="shared" si="311"/>
        <v>3225214.4285714286</v>
      </c>
      <c r="O322" s="32">
        <f t="shared" si="311"/>
        <v>3225214.4285714286</v>
      </c>
      <c r="P322" s="33">
        <f t="shared" si="311"/>
        <v>3225214.4285714286</v>
      </c>
    </row>
    <row r="323" spans="1:16" ht="15.5" x14ac:dyDescent="0.35">
      <c r="A323" s="44"/>
      <c r="B323" s="20"/>
      <c r="C323" s="21"/>
      <c r="D323" s="22"/>
      <c r="E323" s="34" t="s">
        <v>113</v>
      </c>
      <c r="F323" s="35">
        <f>SUM(G323:P323)</f>
        <v>0</v>
      </c>
      <c r="G323" s="32">
        <v>0</v>
      </c>
      <c r="H323" s="32"/>
      <c r="I323" s="32"/>
      <c r="J323" s="32"/>
      <c r="K323" s="32">
        <v>0</v>
      </c>
      <c r="L323" s="32">
        <v>0</v>
      </c>
      <c r="M323" s="32">
        <v>0</v>
      </c>
      <c r="N323" s="32">
        <v>0</v>
      </c>
      <c r="O323" s="32">
        <v>0</v>
      </c>
      <c r="P323" s="33">
        <v>0</v>
      </c>
    </row>
    <row r="324" spans="1:16" ht="39" x14ac:dyDescent="0.35">
      <c r="A324" s="44"/>
      <c r="B324" s="20"/>
      <c r="C324" s="21"/>
      <c r="D324" s="22"/>
      <c r="E324" s="34" t="s">
        <v>247</v>
      </c>
      <c r="F324" s="35">
        <f>22576501</f>
        <v>22576501</v>
      </c>
      <c r="G324" s="32">
        <f>$F$324/7</f>
        <v>3225214.4285714286</v>
      </c>
      <c r="H324" s="32"/>
      <c r="I324" s="32"/>
      <c r="J324" s="32"/>
      <c r="K324" s="32">
        <f t="shared" ref="K324:P324" si="312">$F$324/7</f>
        <v>3225214.4285714286</v>
      </c>
      <c r="L324" s="32">
        <f t="shared" si="312"/>
        <v>3225214.4285714286</v>
      </c>
      <c r="M324" s="32">
        <f t="shared" si="312"/>
        <v>3225214.4285714286</v>
      </c>
      <c r="N324" s="32">
        <f t="shared" si="312"/>
        <v>3225214.4285714286</v>
      </c>
      <c r="O324" s="32">
        <f t="shared" si="312"/>
        <v>3225214.4285714286</v>
      </c>
      <c r="P324" s="33">
        <f t="shared" si="312"/>
        <v>3225214.4285714286</v>
      </c>
    </row>
    <row r="325" spans="1:16" ht="15.5" x14ac:dyDescent="0.35">
      <c r="A325" s="44"/>
      <c r="B325" s="20"/>
      <c r="C325" s="73" t="s">
        <v>34</v>
      </c>
      <c r="D325" s="112" t="s">
        <v>33</v>
      </c>
      <c r="E325" s="74" t="s">
        <v>159</v>
      </c>
      <c r="F325" s="35">
        <f t="shared" ref="F325:G325" si="313">F326+F327</f>
        <v>374068054</v>
      </c>
      <c r="G325" s="32">
        <f t="shared" si="313"/>
        <v>53438293.428571425</v>
      </c>
      <c r="H325" s="32"/>
      <c r="I325" s="32"/>
      <c r="J325" s="32"/>
      <c r="K325" s="32">
        <f t="shared" ref="K325:P325" si="314">K326+K327</f>
        <v>53438293.428571425</v>
      </c>
      <c r="L325" s="32">
        <f t="shared" si="314"/>
        <v>53438293.428571425</v>
      </c>
      <c r="M325" s="32">
        <f t="shared" si="314"/>
        <v>53438293.428571425</v>
      </c>
      <c r="N325" s="32">
        <f t="shared" si="314"/>
        <v>53438293.428571425</v>
      </c>
      <c r="O325" s="32">
        <f t="shared" si="314"/>
        <v>53438293.428571425</v>
      </c>
      <c r="P325" s="33">
        <f t="shared" si="314"/>
        <v>53438293.428571425</v>
      </c>
    </row>
    <row r="326" spans="1:16" ht="15.5" x14ac:dyDescent="0.35">
      <c r="A326" s="44"/>
      <c r="B326" s="20"/>
      <c r="C326" s="21"/>
      <c r="D326" s="22"/>
      <c r="E326" s="34" t="s">
        <v>113</v>
      </c>
      <c r="F326" s="35">
        <f>SUM(G326:P326)</f>
        <v>0</v>
      </c>
      <c r="G326" s="32">
        <v>0</v>
      </c>
      <c r="H326" s="32"/>
      <c r="I326" s="32"/>
      <c r="J326" s="32"/>
      <c r="K326" s="32">
        <v>0</v>
      </c>
      <c r="L326" s="32">
        <v>0</v>
      </c>
      <c r="M326" s="32">
        <v>0</v>
      </c>
      <c r="N326" s="32">
        <v>0</v>
      </c>
      <c r="O326" s="32">
        <v>0</v>
      </c>
      <c r="P326" s="33">
        <v>0</v>
      </c>
    </row>
    <row r="327" spans="1:16" ht="39.5" thickBot="1" x14ac:dyDescent="0.4">
      <c r="A327" s="49"/>
      <c r="B327" s="50"/>
      <c r="C327" s="51"/>
      <c r="D327" s="52"/>
      <c r="E327" s="53" t="s">
        <v>247</v>
      </c>
      <c r="F327" s="54">
        <f>295482000+78586054</f>
        <v>374068054</v>
      </c>
      <c r="G327" s="55">
        <f>$F$327/7</f>
        <v>53438293.428571425</v>
      </c>
      <c r="H327" s="55"/>
      <c r="I327" s="55"/>
      <c r="J327" s="55"/>
      <c r="K327" s="55">
        <f t="shared" ref="K327:P327" si="315">$F$327/7</f>
        <v>53438293.428571425</v>
      </c>
      <c r="L327" s="55">
        <f t="shared" si="315"/>
        <v>53438293.428571425</v>
      </c>
      <c r="M327" s="55">
        <f t="shared" si="315"/>
        <v>53438293.428571425</v>
      </c>
      <c r="N327" s="55">
        <f t="shared" si="315"/>
        <v>53438293.428571425</v>
      </c>
      <c r="O327" s="55">
        <f t="shared" si="315"/>
        <v>53438293.428571425</v>
      </c>
      <c r="P327" s="56">
        <f t="shared" si="315"/>
        <v>53438293.428571425</v>
      </c>
    </row>
    <row r="328" spans="1:16" ht="15.5" x14ac:dyDescent="0.35">
      <c r="A328" s="57">
        <v>13</v>
      </c>
      <c r="B328" s="11" t="s">
        <v>32</v>
      </c>
      <c r="C328" s="12"/>
      <c r="D328" s="13"/>
      <c r="E328" s="14"/>
      <c r="F328" s="15"/>
      <c r="G328" s="16"/>
      <c r="H328" s="16"/>
      <c r="I328" s="16"/>
      <c r="J328" s="16"/>
      <c r="K328" s="16"/>
      <c r="L328" s="16"/>
      <c r="M328" s="16"/>
      <c r="N328" s="16"/>
      <c r="O328" s="16"/>
      <c r="P328" s="17"/>
    </row>
    <row r="329" spans="1:16" ht="15.5" x14ac:dyDescent="0.35">
      <c r="A329" s="44"/>
      <c r="B329" s="20"/>
      <c r="C329" s="21"/>
      <c r="D329" s="22"/>
      <c r="E329" s="23" t="s">
        <v>119</v>
      </c>
      <c r="F329" s="24">
        <f>SUM(F334+F335)</f>
        <v>540211701</v>
      </c>
      <c r="G329" s="24">
        <f t="shared" ref="G329" si="316">SUM(G334+G335)</f>
        <v>77173100.142857134</v>
      </c>
      <c r="H329" s="24">
        <f t="shared" ref="H329:P329" si="317">SUM(H334+H335)</f>
        <v>0</v>
      </c>
      <c r="I329" s="24">
        <f t="shared" si="317"/>
        <v>0</v>
      </c>
      <c r="J329" s="24">
        <f t="shared" si="317"/>
        <v>0</v>
      </c>
      <c r="K329" s="24">
        <f t="shared" si="317"/>
        <v>77173100.142857134</v>
      </c>
      <c r="L329" s="24">
        <f t="shared" si="317"/>
        <v>77173100.142857134</v>
      </c>
      <c r="M329" s="24">
        <f t="shared" si="317"/>
        <v>77173100.142857134</v>
      </c>
      <c r="N329" s="24">
        <f t="shared" si="317"/>
        <v>77173100.142857134</v>
      </c>
      <c r="O329" s="24">
        <f t="shared" si="317"/>
        <v>77173100.142857134</v>
      </c>
      <c r="P329" s="25">
        <f t="shared" si="317"/>
        <v>77173100.142857134</v>
      </c>
    </row>
    <row r="330" spans="1:16" ht="15.5" x14ac:dyDescent="0.35">
      <c r="A330" s="44"/>
      <c r="B330" s="20"/>
      <c r="C330" s="21"/>
      <c r="D330" s="22"/>
      <c r="E330" s="26" t="s">
        <v>110</v>
      </c>
      <c r="F330" s="27"/>
      <c r="G330" s="28"/>
      <c r="H330" s="28"/>
      <c r="I330" s="28"/>
      <c r="J330" s="28"/>
      <c r="K330" s="28"/>
      <c r="L330" s="28"/>
      <c r="M330" s="28"/>
      <c r="N330" s="28"/>
      <c r="O330" s="28"/>
      <c r="P330" s="29"/>
    </row>
    <row r="331" spans="1:16" ht="15.5" x14ac:dyDescent="0.35">
      <c r="A331" s="44"/>
      <c r="B331" s="20"/>
      <c r="C331" s="21"/>
      <c r="D331" s="22"/>
      <c r="E331" s="30" t="s">
        <v>111</v>
      </c>
      <c r="F331" s="31"/>
      <c r="G331" s="32"/>
      <c r="H331" s="32"/>
      <c r="I331" s="32"/>
      <c r="J331" s="32"/>
      <c r="K331" s="32"/>
      <c r="L331" s="32"/>
      <c r="M331" s="32"/>
      <c r="N331" s="32"/>
      <c r="O331" s="32"/>
      <c r="P331" s="33"/>
    </row>
    <row r="332" spans="1:16" ht="15.5" x14ac:dyDescent="0.35">
      <c r="A332" s="44"/>
      <c r="B332" s="20"/>
      <c r="C332" s="21"/>
      <c r="D332" s="22"/>
      <c r="E332" s="30" t="s">
        <v>112</v>
      </c>
      <c r="F332" s="31"/>
      <c r="G332" s="32"/>
      <c r="H332" s="32"/>
      <c r="I332" s="32"/>
      <c r="J332" s="32"/>
      <c r="K332" s="32"/>
      <c r="L332" s="32"/>
      <c r="M332" s="32"/>
      <c r="N332" s="32"/>
      <c r="O332" s="32"/>
      <c r="P332" s="33"/>
    </row>
    <row r="333" spans="1:16" ht="15.5" x14ac:dyDescent="0.35">
      <c r="A333" s="44"/>
      <c r="B333" s="20"/>
      <c r="C333" s="21"/>
      <c r="D333" s="22"/>
      <c r="E333" s="30" t="s">
        <v>120</v>
      </c>
      <c r="F333" s="31"/>
      <c r="G333" s="32"/>
      <c r="H333" s="32"/>
      <c r="I333" s="32"/>
      <c r="J333" s="32"/>
      <c r="K333" s="32"/>
      <c r="L333" s="32"/>
      <c r="M333" s="32"/>
      <c r="N333" s="32"/>
      <c r="O333" s="32"/>
      <c r="P333" s="33"/>
    </row>
    <row r="334" spans="1:16" ht="15.5" x14ac:dyDescent="0.35">
      <c r="A334" s="44"/>
      <c r="B334" s="20"/>
      <c r="C334" s="21"/>
      <c r="D334" s="22"/>
      <c r="E334" s="34" t="s">
        <v>113</v>
      </c>
      <c r="F334" s="35">
        <f>F340</f>
        <v>0</v>
      </c>
      <c r="G334" s="32">
        <f>G340</f>
        <v>0</v>
      </c>
      <c r="H334" s="32"/>
      <c r="I334" s="32"/>
      <c r="J334" s="32"/>
      <c r="K334" s="32">
        <f t="shared" ref="K334:P334" si="318">K340</f>
        <v>0</v>
      </c>
      <c r="L334" s="32">
        <f t="shared" si="318"/>
        <v>0</v>
      </c>
      <c r="M334" s="32">
        <f t="shared" si="318"/>
        <v>0</v>
      </c>
      <c r="N334" s="32">
        <f t="shared" si="318"/>
        <v>0</v>
      </c>
      <c r="O334" s="32">
        <f t="shared" si="318"/>
        <v>0</v>
      </c>
      <c r="P334" s="33">
        <f t="shared" si="318"/>
        <v>0</v>
      </c>
    </row>
    <row r="335" spans="1:16" ht="39" x14ac:dyDescent="0.35">
      <c r="A335" s="44"/>
      <c r="B335" s="20"/>
      <c r="C335" s="21"/>
      <c r="D335" s="22"/>
      <c r="E335" s="34" t="s">
        <v>247</v>
      </c>
      <c r="F335" s="35">
        <f>F338+F341</f>
        <v>540211701</v>
      </c>
      <c r="G335" s="32">
        <f>G341++G338</f>
        <v>77173100.142857134</v>
      </c>
      <c r="H335" s="32"/>
      <c r="I335" s="32"/>
      <c r="J335" s="32"/>
      <c r="K335" s="32">
        <f t="shared" ref="K335:P335" si="319">K341++K338</f>
        <v>77173100.142857134</v>
      </c>
      <c r="L335" s="32">
        <f t="shared" si="319"/>
        <v>77173100.142857134</v>
      </c>
      <c r="M335" s="32">
        <f t="shared" si="319"/>
        <v>77173100.142857134</v>
      </c>
      <c r="N335" s="32">
        <f t="shared" si="319"/>
        <v>77173100.142857134</v>
      </c>
      <c r="O335" s="32">
        <f t="shared" si="319"/>
        <v>77173100.142857134</v>
      </c>
      <c r="P335" s="33">
        <f t="shared" si="319"/>
        <v>77173100.142857134</v>
      </c>
    </row>
    <row r="336" spans="1:16" ht="15.5" x14ac:dyDescent="0.35">
      <c r="A336" s="44"/>
      <c r="B336" s="20"/>
      <c r="C336" s="36" t="s">
        <v>1</v>
      </c>
      <c r="D336" s="37">
        <v>13.1</v>
      </c>
      <c r="E336" s="38" t="s">
        <v>126</v>
      </c>
      <c r="F336" s="39">
        <f t="shared" ref="F336:G336" si="320">F337+F338</f>
        <v>283999</v>
      </c>
      <c r="G336" s="40">
        <f t="shared" si="320"/>
        <v>40571.285714285717</v>
      </c>
      <c r="H336" s="40"/>
      <c r="I336" s="40"/>
      <c r="J336" s="40"/>
      <c r="K336" s="40">
        <f t="shared" ref="K336:P336" si="321">K337+K338</f>
        <v>40571.285714285717</v>
      </c>
      <c r="L336" s="40">
        <f t="shared" si="321"/>
        <v>40571.285714285717</v>
      </c>
      <c r="M336" s="40">
        <f t="shared" si="321"/>
        <v>40571.285714285717</v>
      </c>
      <c r="N336" s="40">
        <f t="shared" si="321"/>
        <v>40571.285714285717</v>
      </c>
      <c r="O336" s="40">
        <f t="shared" si="321"/>
        <v>40571.285714285717</v>
      </c>
      <c r="P336" s="41">
        <f t="shared" si="321"/>
        <v>40571.285714285717</v>
      </c>
    </row>
    <row r="337" spans="1:16" ht="15.5" x14ac:dyDescent="0.35">
      <c r="A337" s="44"/>
      <c r="B337" s="20"/>
      <c r="C337" s="21"/>
      <c r="D337" s="22"/>
      <c r="E337" s="34" t="s">
        <v>113</v>
      </c>
      <c r="F337" s="35">
        <f>SUM(G337:P337)</f>
        <v>0</v>
      </c>
      <c r="G337" s="32">
        <v>0</v>
      </c>
      <c r="H337" s="32"/>
      <c r="I337" s="32"/>
      <c r="J337" s="32"/>
      <c r="K337" s="32">
        <v>0</v>
      </c>
      <c r="L337" s="32">
        <v>0</v>
      </c>
      <c r="M337" s="32">
        <v>0</v>
      </c>
      <c r="N337" s="32">
        <v>0</v>
      </c>
      <c r="O337" s="32">
        <v>0</v>
      </c>
      <c r="P337" s="33">
        <v>0</v>
      </c>
    </row>
    <row r="338" spans="1:16" ht="39" x14ac:dyDescent="0.35">
      <c r="A338" s="44"/>
      <c r="B338" s="20"/>
      <c r="C338" s="21"/>
      <c r="D338" s="22"/>
      <c r="E338" s="34" t="s">
        <v>247</v>
      </c>
      <c r="F338" s="35">
        <f>283999</f>
        <v>283999</v>
      </c>
      <c r="G338" s="32">
        <f>$F$338/7</f>
        <v>40571.285714285717</v>
      </c>
      <c r="H338" s="32"/>
      <c r="I338" s="32"/>
      <c r="J338" s="32"/>
      <c r="K338" s="32">
        <f t="shared" ref="K338:P338" si="322">$F$338/7</f>
        <v>40571.285714285717</v>
      </c>
      <c r="L338" s="32">
        <f t="shared" si="322"/>
        <v>40571.285714285717</v>
      </c>
      <c r="M338" s="32">
        <f t="shared" si="322"/>
        <v>40571.285714285717</v>
      </c>
      <c r="N338" s="32">
        <f t="shared" si="322"/>
        <v>40571.285714285717</v>
      </c>
      <c r="O338" s="32">
        <f t="shared" si="322"/>
        <v>40571.285714285717</v>
      </c>
      <c r="P338" s="33">
        <f t="shared" si="322"/>
        <v>40571.285714285717</v>
      </c>
    </row>
    <row r="339" spans="1:16" ht="15.5" x14ac:dyDescent="0.35">
      <c r="A339" s="44"/>
      <c r="B339" s="20"/>
      <c r="C339" s="75" t="s">
        <v>30</v>
      </c>
      <c r="D339" s="37" t="s">
        <v>131</v>
      </c>
      <c r="E339" s="60" t="s">
        <v>138</v>
      </c>
      <c r="F339" s="76">
        <f t="shared" ref="F339" si="323">F340+F341</f>
        <v>539927702</v>
      </c>
      <c r="G339" s="77">
        <f>G340+G341</f>
        <v>77132528.857142851</v>
      </c>
      <c r="H339" s="77"/>
      <c r="I339" s="77"/>
      <c r="J339" s="77"/>
      <c r="K339" s="77">
        <f t="shared" ref="K339:P339" si="324">K340+K341</f>
        <v>77132528.857142851</v>
      </c>
      <c r="L339" s="77">
        <f t="shared" si="324"/>
        <v>77132528.857142851</v>
      </c>
      <c r="M339" s="77">
        <f t="shared" si="324"/>
        <v>77132528.857142851</v>
      </c>
      <c r="N339" s="77">
        <f t="shared" si="324"/>
        <v>77132528.857142851</v>
      </c>
      <c r="O339" s="77">
        <f t="shared" si="324"/>
        <v>77132528.857142851</v>
      </c>
      <c r="P339" s="78">
        <f t="shared" si="324"/>
        <v>77132528.857142851</v>
      </c>
    </row>
    <row r="340" spans="1:16" ht="15.5" x14ac:dyDescent="0.35">
      <c r="A340" s="44"/>
      <c r="B340" s="20"/>
      <c r="C340" s="21"/>
      <c r="D340" s="22"/>
      <c r="E340" s="34" t="s">
        <v>113</v>
      </c>
      <c r="F340" s="35">
        <f>SUM(G340:P340)</f>
        <v>0</v>
      </c>
      <c r="G340" s="32">
        <f>G343+G346</f>
        <v>0</v>
      </c>
      <c r="H340" s="32"/>
      <c r="I340" s="32"/>
      <c r="J340" s="32"/>
      <c r="K340" s="32">
        <f t="shared" ref="K340:P340" si="325">K343+K346</f>
        <v>0</v>
      </c>
      <c r="L340" s="32">
        <f t="shared" si="325"/>
        <v>0</v>
      </c>
      <c r="M340" s="32">
        <f t="shared" si="325"/>
        <v>0</v>
      </c>
      <c r="N340" s="32">
        <f t="shared" si="325"/>
        <v>0</v>
      </c>
      <c r="O340" s="32">
        <f t="shared" si="325"/>
        <v>0</v>
      </c>
      <c r="P340" s="33">
        <f t="shared" si="325"/>
        <v>0</v>
      </c>
    </row>
    <row r="341" spans="1:16" ht="39" x14ac:dyDescent="0.35">
      <c r="A341" s="44"/>
      <c r="B341" s="20"/>
      <c r="C341" s="21"/>
      <c r="D341" s="22"/>
      <c r="E341" s="34" t="s">
        <v>247</v>
      </c>
      <c r="F341" s="35">
        <f>539927702</f>
        <v>539927702</v>
      </c>
      <c r="G341" s="32">
        <f>G344+G347</f>
        <v>77132528.857142851</v>
      </c>
      <c r="H341" s="32"/>
      <c r="I341" s="32"/>
      <c r="J341" s="32"/>
      <c r="K341" s="32">
        <f t="shared" ref="K341:P341" si="326">K344+K347</f>
        <v>77132528.857142851</v>
      </c>
      <c r="L341" s="32">
        <f t="shared" si="326"/>
        <v>77132528.857142851</v>
      </c>
      <c r="M341" s="32">
        <f t="shared" si="326"/>
        <v>77132528.857142851</v>
      </c>
      <c r="N341" s="32">
        <f t="shared" si="326"/>
        <v>77132528.857142851</v>
      </c>
      <c r="O341" s="32">
        <f t="shared" si="326"/>
        <v>77132528.857142851</v>
      </c>
      <c r="P341" s="33">
        <f t="shared" si="326"/>
        <v>77132528.857142851</v>
      </c>
    </row>
    <row r="342" spans="1:16" ht="28" outlineLevel="1" x14ac:dyDescent="0.35">
      <c r="A342" s="44"/>
      <c r="B342" s="20"/>
      <c r="C342" s="43" t="s">
        <v>248</v>
      </c>
      <c r="D342" s="22" t="s">
        <v>35</v>
      </c>
      <c r="E342" s="60" t="s">
        <v>138</v>
      </c>
      <c r="F342" s="35">
        <f t="shared" ref="F342:G342" si="327">F343+F344</f>
        <v>0</v>
      </c>
      <c r="G342" s="32">
        <f t="shared" si="327"/>
        <v>0</v>
      </c>
      <c r="H342" s="32"/>
      <c r="I342" s="32"/>
      <c r="J342" s="32"/>
      <c r="K342" s="32">
        <f t="shared" ref="K342:P342" si="328">K343+K344</f>
        <v>0</v>
      </c>
      <c r="L342" s="32">
        <f t="shared" si="328"/>
        <v>0</v>
      </c>
      <c r="M342" s="32">
        <f t="shared" si="328"/>
        <v>0</v>
      </c>
      <c r="N342" s="32">
        <f t="shared" si="328"/>
        <v>0</v>
      </c>
      <c r="O342" s="32">
        <f t="shared" si="328"/>
        <v>0</v>
      </c>
      <c r="P342" s="33">
        <f t="shared" si="328"/>
        <v>0</v>
      </c>
    </row>
    <row r="343" spans="1:16" ht="15.5" outlineLevel="1" x14ac:dyDescent="0.35">
      <c r="A343" s="44"/>
      <c r="B343" s="20"/>
      <c r="C343" s="21"/>
      <c r="D343" s="22"/>
      <c r="E343" s="34" t="s">
        <v>113</v>
      </c>
      <c r="F343" s="35">
        <f>SUM(G343:P343)</f>
        <v>0</v>
      </c>
      <c r="G343" s="32">
        <v>0</v>
      </c>
      <c r="H343" s="32"/>
      <c r="I343" s="32"/>
      <c r="J343" s="32"/>
      <c r="K343" s="32">
        <v>0</v>
      </c>
      <c r="L343" s="32">
        <v>0</v>
      </c>
      <c r="M343" s="32">
        <v>0</v>
      </c>
      <c r="N343" s="32">
        <v>0</v>
      </c>
      <c r="O343" s="32">
        <v>0</v>
      </c>
      <c r="P343" s="33">
        <v>0</v>
      </c>
    </row>
    <row r="344" spans="1:16" ht="39" outlineLevel="1" x14ac:dyDescent="0.35">
      <c r="A344" s="44"/>
      <c r="B344" s="20"/>
      <c r="C344" s="21"/>
      <c r="D344" s="22"/>
      <c r="E344" s="34" t="s">
        <v>247</v>
      </c>
      <c r="F344" s="35">
        <f>SUM(G344:P344)</f>
        <v>0</v>
      </c>
      <c r="G344" s="32">
        <v>0</v>
      </c>
      <c r="H344" s="32"/>
      <c r="I344" s="32"/>
      <c r="J344" s="32"/>
      <c r="K344" s="32">
        <v>0</v>
      </c>
      <c r="L344" s="32">
        <v>0</v>
      </c>
      <c r="M344" s="32">
        <v>0</v>
      </c>
      <c r="N344" s="32">
        <v>0</v>
      </c>
      <c r="O344" s="32">
        <v>0</v>
      </c>
      <c r="P344" s="33">
        <v>0</v>
      </c>
    </row>
    <row r="345" spans="1:16" ht="15.5" outlineLevel="1" x14ac:dyDescent="0.35">
      <c r="A345" s="44"/>
      <c r="B345" s="20"/>
      <c r="C345" s="21"/>
      <c r="D345" s="22" t="s">
        <v>36</v>
      </c>
      <c r="E345" s="60" t="s">
        <v>138</v>
      </c>
      <c r="F345" s="35">
        <f>F346+F348</f>
        <v>0</v>
      </c>
      <c r="G345" s="32">
        <f t="shared" ref="G345" si="329">G346+G348</f>
        <v>0</v>
      </c>
      <c r="H345" s="32"/>
      <c r="I345" s="32"/>
      <c r="J345" s="32"/>
      <c r="K345" s="32">
        <f t="shared" ref="K345:P345" si="330">K346+K348</f>
        <v>0</v>
      </c>
      <c r="L345" s="32">
        <f t="shared" si="330"/>
        <v>0</v>
      </c>
      <c r="M345" s="32">
        <f t="shared" si="330"/>
        <v>0</v>
      </c>
      <c r="N345" s="32">
        <f t="shared" si="330"/>
        <v>0</v>
      </c>
      <c r="O345" s="32">
        <f t="shared" si="330"/>
        <v>0</v>
      </c>
      <c r="P345" s="33">
        <f t="shared" si="330"/>
        <v>0</v>
      </c>
    </row>
    <row r="346" spans="1:16" ht="15.5" outlineLevel="1" x14ac:dyDescent="0.35">
      <c r="A346" s="44"/>
      <c r="B346" s="20"/>
      <c r="C346" s="21"/>
      <c r="D346" s="22"/>
      <c r="E346" s="34" t="s">
        <v>113</v>
      </c>
      <c r="F346" s="35">
        <f>SUM(G346:P346)</f>
        <v>0</v>
      </c>
      <c r="G346" s="32">
        <v>0</v>
      </c>
      <c r="H346" s="32"/>
      <c r="I346" s="32"/>
      <c r="J346" s="32"/>
      <c r="K346" s="32">
        <v>0</v>
      </c>
      <c r="L346" s="32">
        <v>0</v>
      </c>
      <c r="M346" s="32">
        <v>0</v>
      </c>
      <c r="N346" s="32">
        <v>0</v>
      </c>
      <c r="O346" s="32">
        <v>0</v>
      </c>
      <c r="P346" s="33">
        <v>0</v>
      </c>
    </row>
    <row r="347" spans="1:16" ht="39.5" outlineLevel="1" thickBot="1" x14ac:dyDescent="0.4">
      <c r="A347" s="49"/>
      <c r="B347" s="50"/>
      <c r="C347" s="51"/>
      <c r="D347" s="52"/>
      <c r="E347" s="53" t="s">
        <v>247</v>
      </c>
      <c r="F347" s="54">
        <f>539927702</f>
        <v>539927702</v>
      </c>
      <c r="G347" s="55">
        <f>$F$347/7</f>
        <v>77132528.857142851</v>
      </c>
      <c r="H347" s="55"/>
      <c r="I347" s="55"/>
      <c r="J347" s="55"/>
      <c r="K347" s="55">
        <f t="shared" ref="K347:P347" si="331">$F$347/7</f>
        <v>77132528.857142851</v>
      </c>
      <c r="L347" s="55">
        <f t="shared" si="331"/>
        <v>77132528.857142851</v>
      </c>
      <c r="M347" s="55">
        <f t="shared" si="331"/>
        <v>77132528.857142851</v>
      </c>
      <c r="N347" s="55">
        <f t="shared" si="331"/>
        <v>77132528.857142851</v>
      </c>
      <c r="O347" s="55">
        <f t="shared" si="331"/>
        <v>77132528.857142851</v>
      </c>
      <c r="P347" s="56">
        <f t="shared" si="331"/>
        <v>77132528.857142851</v>
      </c>
    </row>
    <row r="348" spans="1:16" ht="15.5" x14ac:dyDescent="0.35">
      <c r="A348" s="57">
        <v>14</v>
      </c>
      <c r="B348" s="11" t="s">
        <v>37</v>
      </c>
      <c r="C348" s="12"/>
      <c r="D348" s="13"/>
      <c r="E348" s="14"/>
      <c r="F348" s="15"/>
      <c r="G348" s="16"/>
      <c r="H348" s="16"/>
      <c r="I348" s="16"/>
      <c r="J348" s="16"/>
      <c r="K348" s="16"/>
      <c r="L348" s="16"/>
      <c r="M348" s="16"/>
      <c r="N348" s="16"/>
      <c r="O348" s="16"/>
      <c r="P348" s="17"/>
    </row>
    <row r="349" spans="1:16" ht="15.5" x14ac:dyDescent="0.35">
      <c r="A349" s="44"/>
      <c r="B349" s="20"/>
      <c r="C349" s="21"/>
      <c r="D349" s="22"/>
      <c r="E349" s="23" t="s">
        <v>119</v>
      </c>
      <c r="F349" s="24">
        <f>SUM(F354+F355)</f>
        <v>16085504</v>
      </c>
      <c r="G349" s="24">
        <f t="shared" ref="G349" si="332">SUM(G354+G355)</f>
        <v>3070600.8</v>
      </c>
      <c r="H349" s="24">
        <f t="shared" ref="H349:P349" si="333">SUM(H354+H355)</f>
        <v>0</v>
      </c>
      <c r="I349" s="24">
        <f t="shared" si="333"/>
        <v>0</v>
      </c>
      <c r="J349" s="24">
        <f t="shared" si="333"/>
        <v>0</v>
      </c>
      <c r="K349" s="24">
        <f t="shared" si="333"/>
        <v>3070600.8</v>
      </c>
      <c r="L349" s="24">
        <f t="shared" si="333"/>
        <v>3070600.8</v>
      </c>
      <c r="M349" s="24">
        <f t="shared" si="333"/>
        <v>3070600.8</v>
      </c>
      <c r="N349" s="24">
        <f t="shared" si="333"/>
        <v>3070600.8</v>
      </c>
      <c r="O349" s="24">
        <f t="shared" si="333"/>
        <v>732500</v>
      </c>
      <c r="P349" s="25">
        <f t="shared" si="333"/>
        <v>0</v>
      </c>
    </row>
    <row r="350" spans="1:16" ht="15.5" x14ac:dyDescent="0.35">
      <c r="A350" s="44"/>
      <c r="B350" s="20"/>
      <c r="C350" s="21"/>
      <c r="D350" s="22"/>
      <c r="E350" s="26" t="s">
        <v>110</v>
      </c>
      <c r="F350" s="27"/>
      <c r="G350" s="28"/>
      <c r="H350" s="28"/>
      <c r="I350" s="28"/>
      <c r="J350" s="28"/>
      <c r="K350" s="28"/>
      <c r="L350" s="28"/>
      <c r="M350" s="28"/>
      <c r="N350" s="28"/>
      <c r="O350" s="28"/>
      <c r="P350" s="29"/>
    </row>
    <row r="351" spans="1:16" ht="15.5" x14ac:dyDescent="0.35">
      <c r="A351" s="44"/>
      <c r="B351" s="20"/>
      <c r="C351" s="21"/>
      <c r="D351" s="22"/>
      <c r="E351" s="30" t="s">
        <v>111</v>
      </c>
      <c r="F351" s="31"/>
      <c r="G351" s="32"/>
      <c r="H351" s="32"/>
      <c r="I351" s="32"/>
      <c r="J351" s="32"/>
      <c r="K351" s="32"/>
      <c r="L351" s="32"/>
      <c r="M351" s="32"/>
      <c r="N351" s="32"/>
      <c r="O351" s="32"/>
      <c r="P351" s="33"/>
    </row>
    <row r="352" spans="1:16" ht="15.5" x14ac:dyDescent="0.35">
      <c r="A352" s="44"/>
      <c r="B352" s="20"/>
      <c r="C352" s="21"/>
      <c r="D352" s="22"/>
      <c r="E352" s="30" t="s">
        <v>112</v>
      </c>
      <c r="F352" s="31"/>
      <c r="G352" s="32"/>
      <c r="H352" s="32"/>
      <c r="I352" s="32"/>
      <c r="J352" s="32"/>
      <c r="K352" s="32"/>
      <c r="L352" s="32"/>
      <c r="M352" s="32"/>
      <c r="N352" s="32"/>
      <c r="O352" s="32"/>
      <c r="P352" s="33"/>
    </row>
    <row r="353" spans="1:16" ht="15.5" x14ac:dyDescent="0.35">
      <c r="A353" s="44"/>
      <c r="B353" s="20"/>
      <c r="C353" s="21"/>
      <c r="D353" s="22"/>
      <c r="E353" s="30" t="s">
        <v>120</v>
      </c>
      <c r="F353" s="31"/>
      <c r="G353" s="32"/>
      <c r="H353" s="32"/>
      <c r="I353" s="32"/>
      <c r="J353" s="32"/>
      <c r="K353" s="32"/>
      <c r="L353" s="32"/>
      <c r="M353" s="32"/>
      <c r="N353" s="32"/>
      <c r="O353" s="32"/>
      <c r="P353" s="33"/>
    </row>
    <row r="354" spans="1:16" ht="15.5" x14ac:dyDescent="0.35">
      <c r="A354" s="44"/>
      <c r="B354" s="20"/>
      <c r="C354" s="21"/>
      <c r="D354" s="22"/>
      <c r="E354" s="34" t="s">
        <v>113</v>
      </c>
      <c r="F354" s="35">
        <f>F357</f>
        <v>0</v>
      </c>
      <c r="G354" s="32">
        <f>G357+G375</f>
        <v>0</v>
      </c>
      <c r="H354" s="32"/>
      <c r="I354" s="32"/>
      <c r="J354" s="32"/>
      <c r="K354" s="32">
        <f t="shared" ref="K354:P354" si="334">K357+K375</f>
        <v>0</v>
      </c>
      <c r="L354" s="32">
        <f t="shared" si="334"/>
        <v>0</v>
      </c>
      <c r="M354" s="32">
        <f t="shared" si="334"/>
        <v>0</v>
      </c>
      <c r="N354" s="32">
        <f t="shared" si="334"/>
        <v>0</v>
      </c>
      <c r="O354" s="32">
        <f t="shared" si="334"/>
        <v>0</v>
      </c>
      <c r="P354" s="33">
        <f t="shared" si="334"/>
        <v>0</v>
      </c>
    </row>
    <row r="355" spans="1:16" ht="39" x14ac:dyDescent="0.35">
      <c r="A355" s="44"/>
      <c r="B355" s="20"/>
      <c r="C355" s="21"/>
      <c r="D355" s="22"/>
      <c r="E355" s="34" t="s">
        <v>247</v>
      </c>
      <c r="F355" s="35">
        <f>F358+F391</f>
        <v>16085504</v>
      </c>
      <c r="G355" s="32">
        <f>G358+G376</f>
        <v>3070600.8</v>
      </c>
      <c r="H355" s="32"/>
      <c r="I355" s="32"/>
      <c r="J355" s="32"/>
      <c r="K355" s="32">
        <f t="shared" ref="K355:P355" si="335">K358+K376</f>
        <v>3070600.8</v>
      </c>
      <c r="L355" s="32">
        <f t="shared" si="335"/>
        <v>3070600.8</v>
      </c>
      <c r="M355" s="32">
        <f t="shared" si="335"/>
        <v>3070600.8</v>
      </c>
      <c r="N355" s="32">
        <f t="shared" si="335"/>
        <v>3070600.8</v>
      </c>
      <c r="O355" s="32">
        <f t="shared" si="335"/>
        <v>732500</v>
      </c>
      <c r="P355" s="33">
        <f t="shared" si="335"/>
        <v>0</v>
      </c>
    </row>
    <row r="356" spans="1:16" ht="15.5" x14ac:dyDescent="0.35">
      <c r="A356" s="44"/>
      <c r="B356" s="20"/>
      <c r="C356" s="36" t="s">
        <v>1</v>
      </c>
      <c r="D356" s="37" t="s">
        <v>131</v>
      </c>
      <c r="E356" s="38" t="s">
        <v>126</v>
      </c>
      <c r="F356" s="39">
        <f t="shared" ref="F356:G356" si="336">F357+F358</f>
        <v>16085504</v>
      </c>
      <c r="G356" s="40">
        <f t="shared" si="336"/>
        <v>3070600.8</v>
      </c>
      <c r="H356" s="40"/>
      <c r="I356" s="40"/>
      <c r="J356" s="40"/>
      <c r="K356" s="40">
        <f t="shared" ref="K356:P356" si="337">K357+K358</f>
        <v>3070600.8</v>
      </c>
      <c r="L356" s="40">
        <f t="shared" si="337"/>
        <v>3070600.8</v>
      </c>
      <c r="M356" s="40">
        <f t="shared" si="337"/>
        <v>3070600.8</v>
      </c>
      <c r="N356" s="40">
        <f t="shared" si="337"/>
        <v>3070600.8</v>
      </c>
      <c r="O356" s="40">
        <f t="shared" si="337"/>
        <v>732500</v>
      </c>
      <c r="P356" s="41">
        <f t="shared" si="337"/>
        <v>0</v>
      </c>
    </row>
    <row r="357" spans="1:16" ht="15.5" x14ac:dyDescent="0.35">
      <c r="A357" s="44"/>
      <c r="B357" s="20"/>
      <c r="C357" s="21"/>
      <c r="D357" s="22"/>
      <c r="E357" s="34" t="s">
        <v>113</v>
      </c>
      <c r="F357" s="35">
        <f>SUM(G357:P357)</f>
        <v>0</v>
      </c>
      <c r="G357" s="32">
        <f>G360+G363+G366+G369+G372</f>
        <v>0</v>
      </c>
      <c r="H357" s="32"/>
      <c r="I357" s="32"/>
      <c r="J357" s="32"/>
      <c r="K357" s="32">
        <f t="shared" ref="K357:P357" si="338">K360+K363+K366+K369+K372</f>
        <v>0</v>
      </c>
      <c r="L357" s="32">
        <f t="shared" si="338"/>
        <v>0</v>
      </c>
      <c r="M357" s="32">
        <f t="shared" si="338"/>
        <v>0</v>
      </c>
      <c r="N357" s="32">
        <f t="shared" si="338"/>
        <v>0</v>
      </c>
      <c r="O357" s="32">
        <f t="shared" si="338"/>
        <v>0</v>
      </c>
      <c r="P357" s="33">
        <f t="shared" si="338"/>
        <v>0</v>
      </c>
    </row>
    <row r="358" spans="1:16" ht="39" x14ac:dyDescent="0.35">
      <c r="A358" s="44"/>
      <c r="B358" s="20"/>
      <c r="C358" s="21"/>
      <c r="D358" s="22"/>
      <c r="E358" s="34" t="s">
        <v>247</v>
      </c>
      <c r="F358" s="35">
        <f>F361+F364</f>
        <v>16085504</v>
      </c>
      <c r="G358" s="32">
        <f>G361+G364+G367+G370+G373</f>
        <v>3070600.8</v>
      </c>
      <c r="H358" s="32"/>
      <c r="I358" s="32"/>
      <c r="J358" s="32"/>
      <c r="K358" s="32">
        <f t="shared" ref="K358:P358" si="339">K361+K364+K367+K370+K373</f>
        <v>3070600.8</v>
      </c>
      <c r="L358" s="32">
        <f t="shared" si="339"/>
        <v>3070600.8</v>
      </c>
      <c r="M358" s="32">
        <f t="shared" si="339"/>
        <v>3070600.8</v>
      </c>
      <c r="N358" s="32">
        <f t="shared" si="339"/>
        <v>3070600.8</v>
      </c>
      <c r="O358" s="32">
        <f t="shared" si="339"/>
        <v>732500</v>
      </c>
      <c r="P358" s="33">
        <f t="shared" si="339"/>
        <v>0</v>
      </c>
    </row>
    <row r="359" spans="1:16" ht="28" outlineLevel="1" x14ac:dyDescent="0.35">
      <c r="A359" s="44"/>
      <c r="B359" s="20"/>
      <c r="C359" s="43" t="s">
        <v>248</v>
      </c>
      <c r="D359" s="22" t="s">
        <v>38</v>
      </c>
      <c r="E359" s="38" t="s">
        <v>126</v>
      </c>
      <c r="F359" s="35">
        <f t="shared" ref="F359:G359" si="340">F360+F361</f>
        <v>11690504</v>
      </c>
      <c r="G359" s="32">
        <f t="shared" si="340"/>
        <v>2338100.7999999998</v>
      </c>
      <c r="H359" s="32"/>
      <c r="I359" s="32"/>
      <c r="J359" s="32"/>
      <c r="K359" s="32">
        <f t="shared" ref="K359:P359" si="341">K360+K361</f>
        <v>2338100.7999999998</v>
      </c>
      <c r="L359" s="32">
        <f t="shared" si="341"/>
        <v>2338100.7999999998</v>
      </c>
      <c r="M359" s="32">
        <f t="shared" si="341"/>
        <v>2338100.7999999998</v>
      </c>
      <c r="N359" s="32">
        <f t="shared" si="341"/>
        <v>2338100.7999999998</v>
      </c>
      <c r="O359" s="32">
        <f t="shared" si="341"/>
        <v>0</v>
      </c>
      <c r="P359" s="33">
        <f t="shared" si="341"/>
        <v>0</v>
      </c>
    </row>
    <row r="360" spans="1:16" ht="15.5" outlineLevel="1" x14ac:dyDescent="0.35">
      <c r="A360" s="44"/>
      <c r="B360" s="20"/>
      <c r="C360" s="21"/>
      <c r="D360" s="22"/>
      <c r="E360" s="34" t="s">
        <v>113</v>
      </c>
      <c r="F360" s="35">
        <f>SUM(G360:P360)</f>
        <v>0</v>
      </c>
      <c r="G360" s="32">
        <v>0</v>
      </c>
      <c r="H360" s="32"/>
      <c r="I360" s="32"/>
      <c r="J360" s="32"/>
      <c r="K360" s="32">
        <v>0</v>
      </c>
      <c r="L360" s="32">
        <v>0</v>
      </c>
      <c r="M360" s="32">
        <v>0</v>
      </c>
      <c r="N360" s="32">
        <v>0</v>
      </c>
      <c r="O360" s="32"/>
      <c r="P360" s="33"/>
    </row>
    <row r="361" spans="1:16" ht="39" outlineLevel="1" x14ac:dyDescent="0.35">
      <c r="A361" s="44"/>
      <c r="B361" s="20"/>
      <c r="C361" s="21"/>
      <c r="D361" s="22"/>
      <c r="E361" s="34" t="s">
        <v>247</v>
      </c>
      <c r="F361" s="35">
        <f>11690504</f>
        <v>11690504</v>
      </c>
      <c r="G361" s="32">
        <f>$F$361/5</f>
        <v>2338100.7999999998</v>
      </c>
      <c r="H361" s="32"/>
      <c r="I361" s="32"/>
      <c r="J361" s="32"/>
      <c r="K361" s="32">
        <f t="shared" ref="K361:N361" si="342">$F$361/5</f>
        <v>2338100.7999999998</v>
      </c>
      <c r="L361" s="32">
        <f t="shared" si="342"/>
        <v>2338100.7999999998</v>
      </c>
      <c r="M361" s="32">
        <f t="shared" si="342"/>
        <v>2338100.7999999998</v>
      </c>
      <c r="N361" s="32">
        <f t="shared" si="342"/>
        <v>2338100.7999999998</v>
      </c>
      <c r="O361" s="32"/>
      <c r="P361" s="33"/>
    </row>
    <row r="362" spans="1:16" ht="15.5" outlineLevel="1" x14ac:dyDescent="0.35">
      <c r="A362" s="44"/>
      <c r="B362" s="20"/>
      <c r="C362" s="21"/>
      <c r="D362" s="22" t="s">
        <v>39</v>
      </c>
      <c r="E362" s="38" t="s">
        <v>126</v>
      </c>
      <c r="F362" s="35">
        <f t="shared" ref="F362:G362" si="343">F363+F364</f>
        <v>4395000</v>
      </c>
      <c r="G362" s="32">
        <f t="shared" si="343"/>
        <v>732500</v>
      </c>
      <c r="H362" s="32"/>
      <c r="I362" s="32"/>
      <c r="J362" s="32"/>
      <c r="K362" s="32">
        <f t="shared" ref="K362:P362" si="344">K363+K364</f>
        <v>732500</v>
      </c>
      <c r="L362" s="32">
        <f t="shared" si="344"/>
        <v>732500</v>
      </c>
      <c r="M362" s="32">
        <f t="shared" si="344"/>
        <v>732500</v>
      </c>
      <c r="N362" s="32">
        <f t="shared" si="344"/>
        <v>732500</v>
      </c>
      <c r="O362" s="32">
        <f t="shared" si="344"/>
        <v>732500</v>
      </c>
      <c r="P362" s="33">
        <f t="shared" si="344"/>
        <v>0</v>
      </c>
    </row>
    <row r="363" spans="1:16" ht="15.5" outlineLevel="1" x14ac:dyDescent="0.35">
      <c r="A363" s="44"/>
      <c r="B363" s="20"/>
      <c r="C363" s="21"/>
      <c r="D363" s="22"/>
      <c r="E363" s="34" t="s">
        <v>113</v>
      </c>
      <c r="F363" s="35">
        <f>SUM(G363:P363)</f>
        <v>0</v>
      </c>
      <c r="G363" s="32">
        <v>0</v>
      </c>
      <c r="H363" s="32"/>
      <c r="I363" s="32"/>
      <c r="J363" s="32"/>
      <c r="K363" s="32">
        <v>0</v>
      </c>
      <c r="L363" s="32">
        <v>0</v>
      </c>
      <c r="M363" s="32">
        <v>0</v>
      </c>
      <c r="N363" s="32">
        <v>0</v>
      </c>
      <c r="O363" s="32">
        <v>0</v>
      </c>
      <c r="P363" s="33">
        <v>0</v>
      </c>
    </row>
    <row r="364" spans="1:16" ht="39" outlineLevel="1" x14ac:dyDescent="0.35">
      <c r="A364" s="44"/>
      <c r="B364" s="20"/>
      <c r="C364" s="21"/>
      <c r="D364" s="22"/>
      <c r="E364" s="34" t="s">
        <v>247</v>
      </c>
      <c r="F364" s="35">
        <f>SUM(G364:P364)</f>
        <v>4395000</v>
      </c>
      <c r="G364" s="32">
        <v>732500</v>
      </c>
      <c r="H364" s="32"/>
      <c r="I364" s="32"/>
      <c r="J364" s="32"/>
      <c r="K364" s="32">
        <v>732500</v>
      </c>
      <c r="L364" s="32">
        <v>732500</v>
      </c>
      <c r="M364" s="32">
        <v>732500</v>
      </c>
      <c r="N364" s="32">
        <v>732500</v>
      </c>
      <c r="O364" s="32">
        <v>732500</v>
      </c>
      <c r="P364" s="33">
        <v>0</v>
      </c>
    </row>
    <row r="365" spans="1:16" ht="15.5" outlineLevel="1" x14ac:dyDescent="0.35">
      <c r="A365" s="44"/>
      <c r="B365" s="20"/>
      <c r="C365" s="21"/>
      <c r="D365" s="22" t="s">
        <v>160</v>
      </c>
      <c r="E365" s="38" t="s">
        <v>126</v>
      </c>
      <c r="F365" s="35">
        <f t="shared" ref="F365:G365" si="345">F366+F367</f>
        <v>0</v>
      </c>
      <c r="G365" s="32">
        <f t="shared" si="345"/>
        <v>0</v>
      </c>
      <c r="H365" s="32"/>
      <c r="I365" s="32"/>
      <c r="J365" s="32"/>
      <c r="K365" s="32">
        <f t="shared" ref="K365:P365" si="346">K366+K367</f>
        <v>0</v>
      </c>
      <c r="L365" s="32">
        <f t="shared" si="346"/>
        <v>0</v>
      </c>
      <c r="M365" s="32">
        <f t="shared" si="346"/>
        <v>0</v>
      </c>
      <c r="N365" s="32">
        <f t="shared" si="346"/>
        <v>0</v>
      </c>
      <c r="O365" s="32">
        <f t="shared" si="346"/>
        <v>0</v>
      </c>
      <c r="P365" s="33">
        <f t="shared" si="346"/>
        <v>0</v>
      </c>
    </row>
    <row r="366" spans="1:16" ht="15.5" outlineLevel="1" x14ac:dyDescent="0.35">
      <c r="A366" s="44"/>
      <c r="B366" s="20"/>
      <c r="C366" s="21"/>
      <c r="D366" s="22"/>
      <c r="E366" s="34" t="s">
        <v>113</v>
      </c>
      <c r="F366" s="35">
        <f>SUM(G366:P366)</f>
        <v>0</v>
      </c>
      <c r="G366" s="32">
        <v>0</v>
      </c>
      <c r="H366" s="32"/>
      <c r="I366" s="32"/>
      <c r="J366" s="32"/>
      <c r="K366" s="32">
        <v>0</v>
      </c>
      <c r="L366" s="32">
        <v>0</v>
      </c>
      <c r="M366" s="32">
        <v>0</v>
      </c>
      <c r="N366" s="32">
        <v>0</v>
      </c>
      <c r="O366" s="32">
        <v>0</v>
      </c>
      <c r="P366" s="33">
        <v>0</v>
      </c>
    </row>
    <row r="367" spans="1:16" ht="39" outlineLevel="1" x14ac:dyDescent="0.35">
      <c r="A367" s="44"/>
      <c r="B367" s="20"/>
      <c r="C367" s="21"/>
      <c r="D367" s="22"/>
      <c r="E367" s="34" t="s">
        <v>247</v>
      </c>
      <c r="F367" s="35">
        <f>SUM(G367:P367)</f>
        <v>0</v>
      </c>
      <c r="G367" s="32">
        <v>0</v>
      </c>
      <c r="H367" s="32"/>
      <c r="I367" s="32"/>
      <c r="J367" s="32"/>
      <c r="K367" s="32">
        <v>0</v>
      </c>
      <c r="L367" s="32">
        <v>0</v>
      </c>
      <c r="M367" s="32">
        <v>0</v>
      </c>
      <c r="N367" s="32">
        <v>0</v>
      </c>
      <c r="O367" s="32"/>
      <c r="P367" s="33"/>
    </row>
    <row r="368" spans="1:16" ht="15.5" outlineLevel="1" x14ac:dyDescent="0.35">
      <c r="A368" s="44"/>
      <c r="B368" s="20"/>
      <c r="C368" s="21"/>
      <c r="D368" s="22" t="s">
        <v>254</v>
      </c>
      <c r="E368" s="38" t="s">
        <v>126</v>
      </c>
      <c r="F368" s="35">
        <f t="shared" ref="F368:G368" si="347">F369+F370</f>
        <v>0</v>
      </c>
      <c r="G368" s="32">
        <f t="shared" si="347"/>
        <v>0</v>
      </c>
      <c r="H368" s="32"/>
      <c r="I368" s="32"/>
      <c r="J368" s="32"/>
      <c r="K368" s="32">
        <f t="shared" ref="K368:N368" si="348">K369+K370</f>
        <v>0</v>
      </c>
      <c r="L368" s="32">
        <f t="shared" si="348"/>
        <v>0</v>
      </c>
      <c r="M368" s="32">
        <f t="shared" si="348"/>
        <v>0</v>
      </c>
      <c r="N368" s="32">
        <f t="shared" si="348"/>
        <v>0</v>
      </c>
      <c r="O368" s="32"/>
      <c r="P368" s="33"/>
    </row>
    <row r="369" spans="1:16" ht="15.5" outlineLevel="1" x14ac:dyDescent="0.35">
      <c r="A369" s="44"/>
      <c r="B369" s="20"/>
      <c r="C369" s="21"/>
      <c r="D369" s="22"/>
      <c r="E369" s="34" t="s">
        <v>113</v>
      </c>
      <c r="F369" s="35">
        <f>SUM(G369:P369)</f>
        <v>0</v>
      </c>
      <c r="G369" s="32">
        <v>0</v>
      </c>
      <c r="H369" s="32"/>
      <c r="I369" s="32"/>
      <c r="J369" s="32"/>
      <c r="K369" s="32">
        <v>0</v>
      </c>
      <c r="L369" s="32">
        <v>0</v>
      </c>
      <c r="M369" s="32"/>
      <c r="N369" s="32"/>
      <c r="O369" s="32"/>
      <c r="P369" s="33"/>
    </row>
    <row r="370" spans="1:16" ht="39" outlineLevel="1" x14ac:dyDescent="0.35">
      <c r="A370" s="44"/>
      <c r="B370" s="20"/>
      <c r="C370" s="21"/>
      <c r="D370" s="22"/>
      <c r="E370" s="34" t="s">
        <v>247</v>
      </c>
      <c r="F370" s="35">
        <f>SUM(G370:P370)</f>
        <v>0</v>
      </c>
      <c r="G370" s="32">
        <v>0</v>
      </c>
      <c r="H370" s="32"/>
      <c r="I370" s="32"/>
      <c r="J370" s="32"/>
      <c r="K370" s="32">
        <v>0</v>
      </c>
      <c r="L370" s="32">
        <v>0</v>
      </c>
      <c r="M370" s="32"/>
      <c r="N370" s="32"/>
      <c r="O370" s="32"/>
      <c r="P370" s="33"/>
    </row>
    <row r="371" spans="1:16" ht="15.5" outlineLevel="1" x14ac:dyDescent="0.35">
      <c r="A371" s="44"/>
      <c r="B371" s="20"/>
      <c r="C371" s="21"/>
      <c r="D371" s="22" t="s">
        <v>161</v>
      </c>
      <c r="E371" s="38" t="s">
        <v>126</v>
      </c>
      <c r="F371" s="35">
        <f t="shared" ref="F371:G371" si="349">F372+F373</f>
        <v>0</v>
      </c>
      <c r="G371" s="32">
        <f t="shared" si="349"/>
        <v>0</v>
      </c>
      <c r="H371" s="32"/>
      <c r="I371" s="32"/>
      <c r="J371" s="32"/>
      <c r="K371" s="32">
        <f t="shared" ref="K371:P371" si="350">K372+K373</f>
        <v>0</v>
      </c>
      <c r="L371" s="32">
        <f t="shared" si="350"/>
        <v>0</v>
      </c>
      <c r="M371" s="32">
        <f t="shared" si="350"/>
        <v>0</v>
      </c>
      <c r="N371" s="32">
        <f t="shared" si="350"/>
        <v>0</v>
      </c>
      <c r="O371" s="32">
        <f t="shared" si="350"/>
        <v>0</v>
      </c>
      <c r="P371" s="33">
        <f t="shared" si="350"/>
        <v>0</v>
      </c>
    </row>
    <row r="372" spans="1:16" ht="15.5" outlineLevel="1" x14ac:dyDescent="0.35">
      <c r="A372" s="44"/>
      <c r="B372" s="20"/>
      <c r="C372" s="21"/>
      <c r="D372" s="22"/>
      <c r="E372" s="34" t="s">
        <v>113</v>
      </c>
      <c r="F372" s="35">
        <f>SUM(G372:P372)</f>
        <v>0</v>
      </c>
      <c r="G372" s="32">
        <v>0</v>
      </c>
      <c r="H372" s="32"/>
      <c r="I372" s="32"/>
      <c r="J372" s="32"/>
      <c r="K372" s="32">
        <v>0</v>
      </c>
      <c r="L372" s="32">
        <v>0</v>
      </c>
      <c r="M372" s="32">
        <v>0</v>
      </c>
      <c r="N372" s="32">
        <v>0</v>
      </c>
      <c r="O372" s="32"/>
      <c r="P372" s="33"/>
    </row>
    <row r="373" spans="1:16" ht="39" outlineLevel="1" x14ac:dyDescent="0.35">
      <c r="A373" s="44"/>
      <c r="B373" s="20"/>
      <c r="C373" s="21"/>
      <c r="D373" s="22"/>
      <c r="E373" s="34" t="s">
        <v>247</v>
      </c>
      <c r="F373" s="35">
        <f>SUM(G373:P373)</f>
        <v>0</v>
      </c>
      <c r="G373" s="32">
        <v>0</v>
      </c>
      <c r="H373" s="32"/>
      <c r="I373" s="32"/>
      <c r="J373" s="32"/>
      <c r="K373" s="32">
        <v>0</v>
      </c>
      <c r="L373" s="32">
        <v>0</v>
      </c>
      <c r="M373" s="32">
        <v>0</v>
      </c>
      <c r="N373" s="32">
        <v>0</v>
      </c>
      <c r="O373" s="32"/>
      <c r="P373" s="33"/>
    </row>
    <row r="374" spans="1:16" ht="15.5" x14ac:dyDescent="0.35">
      <c r="A374" s="44"/>
      <c r="B374" s="20"/>
      <c r="C374" s="75" t="s">
        <v>30</v>
      </c>
      <c r="D374" s="22" t="s">
        <v>162</v>
      </c>
      <c r="E374" s="60" t="s">
        <v>138</v>
      </c>
      <c r="F374" s="35">
        <f t="shared" ref="F374:G374" si="351">F375+F376</f>
        <v>0</v>
      </c>
      <c r="G374" s="32">
        <f t="shared" si="351"/>
        <v>0</v>
      </c>
      <c r="H374" s="32"/>
      <c r="I374" s="32"/>
      <c r="J374" s="32"/>
      <c r="K374" s="32">
        <f t="shared" ref="K374:P374" si="352">K375+K376</f>
        <v>0</v>
      </c>
      <c r="L374" s="32">
        <f t="shared" si="352"/>
        <v>0</v>
      </c>
      <c r="M374" s="32">
        <f t="shared" si="352"/>
        <v>0</v>
      </c>
      <c r="N374" s="32">
        <f t="shared" si="352"/>
        <v>0</v>
      </c>
      <c r="O374" s="32">
        <f t="shared" si="352"/>
        <v>0</v>
      </c>
      <c r="P374" s="33">
        <f t="shared" si="352"/>
        <v>0</v>
      </c>
    </row>
    <row r="375" spans="1:16" ht="15.5" x14ac:dyDescent="0.35">
      <c r="A375" s="44"/>
      <c r="B375" s="20"/>
      <c r="C375" s="21"/>
      <c r="D375" s="22"/>
      <c r="E375" s="34" t="s">
        <v>113</v>
      </c>
      <c r="F375" s="35">
        <f>SUM(G375:P375)</f>
        <v>0</v>
      </c>
      <c r="G375" s="32">
        <v>0</v>
      </c>
      <c r="H375" s="32"/>
      <c r="I375" s="32"/>
      <c r="J375" s="32"/>
      <c r="K375" s="32">
        <v>0</v>
      </c>
      <c r="L375" s="32">
        <v>0</v>
      </c>
      <c r="M375" s="32">
        <v>0</v>
      </c>
      <c r="N375" s="32"/>
      <c r="O375" s="32"/>
      <c r="P375" s="33"/>
    </row>
    <row r="376" spans="1:16" ht="39.5" thickBot="1" x14ac:dyDescent="0.4">
      <c r="A376" s="49"/>
      <c r="B376" s="50"/>
      <c r="C376" s="51"/>
      <c r="D376" s="52"/>
      <c r="E376" s="53" t="s">
        <v>247</v>
      </c>
      <c r="F376" s="54">
        <f>SUM(G376:P376)</f>
        <v>0</v>
      </c>
      <c r="G376" s="55">
        <v>0</v>
      </c>
      <c r="H376" s="55"/>
      <c r="I376" s="55"/>
      <c r="J376" s="55"/>
      <c r="K376" s="55">
        <v>0</v>
      </c>
      <c r="L376" s="55">
        <v>0</v>
      </c>
      <c r="M376" s="55">
        <v>0</v>
      </c>
      <c r="N376" s="55"/>
      <c r="O376" s="55"/>
      <c r="P376" s="56"/>
    </row>
    <row r="377" spans="1:16" ht="15.5" x14ac:dyDescent="0.35">
      <c r="A377" s="57">
        <v>15</v>
      </c>
      <c r="B377" s="11" t="s">
        <v>40</v>
      </c>
      <c r="C377" s="12"/>
      <c r="D377" s="13"/>
      <c r="E377" s="14"/>
      <c r="F377" s="15"/>
      <c r="G377" s="16"/>
      <c r="H377" s="16"/>
      <c r="I377" s="16"/>
      <c r="J377" s="16"/>
      <c r="K377" s="16"/>
      <c r="L377" s="16"/>
      <c r="M377" s="16"/>
      <c r="N377" s="16"/>
      <c r="O377" s="16"/>
      <c r="P377" s="17"/>
    </row>
    <row r="378" spans="1:16" ht="15.5" x14ac:dyDescent="0.35">
      <c r="A378" s="44"/>
      <c r="B378" s="20"/>
      <c r="C378" s="21"/>
      <c r="D378" s="22"/>
      <c r="E378" s="23" t="s">
        <v>119</v>
      </c>
      <c r="F378" s="24">
        <f>SUM(F383+F384)</f>
        <v>23882500</v>
      </c>
      <c r="G378" s="24">
        <f t="shared" ref="G378" si="353">SUM(G383+G384)</f>
        <v>3411785.7142857141</v>
      </c>
      <c r="H378" s="24">
        <f t="shared" ref="H378:P378" si="354">SUM(H383+H384)</f>
        <v>0</v>
      </c>
      <c r="I378" s="24">
        <f t="shared" si="354"/>
        <v>0</v>
      </c>
      <c r="J378" s="24">
        <f t="shared" si="354"/>
        <v>0</v>
      </c>
      <c r="K378" s="24">
        <f t="shared" si="354"/>
        <v>3411785.7142857141</v>
      </c>
      <c r="L378" s="24">
        <f t="shared" si="354"/>
        <v>3411785.7142857141</v>
      </c>
      <c r="M378" s="24">
        <f t="shared" si="354"/>
        <v>3411785.7142857141</v>
      </c>
      <c r="N378" s="24">
        <f t="shared" si="354"/>
        <v>3411785.7142857141</v>
      </c>
      <c r="O378" s="24">
        <f t="shared" si="354"/>
        <v>3411785.7142857141</v>
      </c>
      <c r="P378" s="25">
        <f t="shared" si="354"/>
        <v>3411785.7142857141</v>
      </c>
    </row>
    <row r="379" spans="1:16" ht="15.5" x14ac:dyDescent="0.35">
      <c r="A379" s="44"/>
      <c r="B379" s="20"/>
      <c r="C379" s="21"/>
      <c r="D379" s="22"/>
      <c r="E379" s="26" t="s">
        <v>110</v>
      </c>
      <c r="F379" s="27"/>
      <c r="G379" s="28"/>
      <c r="H379" s="28"/>
      <c r="I379" s="28"/>
      <c r="J379" s="28"/>
      <c r="K379" s="28"/>
      <c r="L379" s="28"/>
      <c r="M379" s="28"/>
      <c r="N379" s="28"/>
      <c r="O379" s="28"/>
      <c r="P379" s="29"/>
    </row>
    <row r="380" spans="1:16" ht="15.5" x14ac:dyDescent="0.35">
      <c r="A380" s="44"/>
      <c r="B380" s="20"/>
      <c r="C380" s="21"/>
      <c r="D380" s="22"/>
      <c r="E380" s="30" t="s">
        <v>111</v>
      </c>
      <c r="F380" s="31"/>
      <c r="G380" s="32"/>
      <c r="H380" s="32"/>
      <c r="I380" s="32"/>
      <c r="J380" s="32"/>
      <c r="K380" s="32"/>
      <c r="L380" s="32"/>
      <c r="M380" s="32"/>
      <c r="N380" s="32"/>
      <c r="O380" s="32"/>
      <c r="P380" s="33"/>
    </row>
    <row r="381" spans="1:16" ht="15.5" x14ac:dyDescent="0.35">
      <c r="A381" s="44"/>
      <c r="B381" s="20"/>
      <c r="C381" s="21"/>
      <c r="D381" s="22"/>
      <c r="E381" s="30" t="s">
        <v>112</v>
      </c>
      <c r="F381" s="31"/>
      <c r="G381" s="32"/>
      <c r="H381" s="32"/>
      <c r="I381" s="32"/>
      <c r="J381" s="32"/>
      <c r="K381" s="32"/>
      <c r="L381" s="32"/>
      <c r="M381" s="32"/>
      <c r="N381" s="32"/>
      <c r="O381" s="32"/>
      <c r="P381" s="33"/>
    </row>
    <row r="382" spans="1:16" ht="15.5" x14ac:dyDescent="0.35">
      <c r="A382" s="44"/>
      <c r="B382" s="20"/>
      <c r="C382" s="21"/>
      <c r="D382" s="22"/>
      <c r="E382" s="30" t="s">
        <v>120</v>
      </c>
      <c r="F382" s="31"/>
      <c r="G382" s="32"/>
      <c r="H382" s="32"/>
      <c r="I382" s="32"/>
      <c r="J382" s="32"/>
      <c r="K382" s="32"/>
      <c r="L382" s="32"/>
      <c r="M382" s="32"/>
      <c r="N382" s="32"/>
      <c r="O382" s="32"/>
      <c r="P382" s="33"/>
    </row>
    <row r="383" spans="1:16" ht="15.5" x14ac:dyDescent="0.35">
      <c r="A383" s="44"/>
      <c r="B383" s="20"/>
      <c r="C383" s="21"/>
      <c r="D383" s="22"/>
      <c r="E383" s="34" t="s">
        <v>113</v>
      </c>
      <c r="F383" s="35">
        <f>F386</f>
        <v>0</v>
      </c>
      <c r="G383" s="32">
        <f>G386</f>
        <v>0</v>
      </c>
      <c r="H383" s="32"/>
      <c r="I383" s="32"/>
      <c r="J383" s="32"/>
      <c r="K383" s="32">
        <f t="shared" ref="K383:P383" si="355">K386</f>
        <v>0</v>
      </c>
      <c r="L383" s="32">
        <f t="shared" si="355"/>
        <v>0</v>
      </c>
      <c r="M383" s="32">
        <f t="shared" si="355"/>
        <v>0</v>
      </c>
      <c r="N383" s="32">
        <f t="shared" si="355"/>
        <v>0</v>
      </c>
      <c r="O383" s="32">
        <f t="shared" si="355"/>
        <v>0</v>
      </c>
      <c r="P383" s="33">
        <f t="shared" si="355"/>
        <v>0</v>
      </c>
    </row>
    <row r="384" spans="1:16" ht="39" x14ac:dyDescent="0.35">
      <c r="A384" s="44"/>
      <c r="B384" s="20"/>
      <c r="C384" s="21"/>
      <c r="D384" s="22"/>
      <c r="E384" s="34" t="s">
        <v>247</v>
      </c>
      <c r="F384" s="35">
        <f>F387</f>
        <v>23882500</v>
      </c>
      <c r="G384" s="32">
        <f>G387</f>
        <v>3411785.7142857141</v>
      </c>
      <c r="H384" s="32"/>
      <c r="I384" s="32"/>
      <c r="J384" s="32"/>
      <c r="K384" s="32">
        <f t="shared" ref="K384:P384" si="356">K387</f>
        <v>3411785.7142857141</v>
      </c>
      <c r="L384" s="32">
        <f t="shared" si="356"/>
        <v>3411785.7142857141</v>
      </c>
      <c r="M384" s="32">
        <f t="shared" si="356"/>
        <v>3411785.7142857141</v>
      </c>
      <c r="N384" s="32">
        <f t="shared" si="356"/>
        <v>3411785.7142857141</v>
      </c>
      <c r="O384" s="32">
        <f t="shared" si="356"/>
        <v>3411785.7142857141</v>
      </c>
      <c r="P384" s="33">
        <f t="shared" si="356"/>
        <v>3411785.7142857141</v>
      </c>
    </row>
    <row r="385" spans="1:16" ht="15.5" x14ac:dyDescent="0.35">
      <c r="A385" s="44"/>
      <c r="B385" s="20"/>
      <c r="C385" s="36" t="s">
        <v>1</v>
      </c>
      <c r="D385" s="37" t="s">
        <v>131</v>
      </c>
      <c r="E385" s="38" t="s">
        <v>126</v>
      </c>
      <c r="F385" s="39">
        <f t="shared" ref="F385:G385" si="357">F386+F387</f>
        <v>23882500</v>
      </c>
      <c r="G385" s="40">
        <f t="shared" si="357"/>
        <v>3411785.7142857141</v>
      </c>
      <c r="H385" s="40"/>
      <c r="I385" s="40"/>
      <c r="J385" s="40"/>
      <c r="K385" s="40">
        <f t="shared" ref="K385:P385" si="358">K386+K387</f>
        <v>3411785.7142857141</v>
      </c>
      <c r="L385" s="40">
        <f t="shared" si="358"/>
        <v>3411785.7142857141</v>
      </c>
      <c r="M385" s="40">
        <f t="shared" si="358"/>
        <v>3411785.7142857141</v>
      </c>
      <c r="N385" s="40">
        <f t="shared" si="358"/>
        <v>3411785.7142857141</v>
      </c>
      <c r="O385" s="40">
        <f t="shared" si="358"/>
        <v>3411785.7142857141</v>
      </c>
      <c r="P385" s="41">
        <f t="shared" si="358"/>
        <v>3411785.7142857141</v>
      </c>
    </row>
    <row r="386" spans="1:16" ht="15.5" x14ac:dyDescent="0.35">
      <c r="A386" s="44"/>
      <c r="B386" s="20"/>
      <c r="C386" s="21"/>
      <c r="D386" s="22"/>
      <c r="E386" s="34" t="s">
        <v>113</v>
      </c>
      <c r="F386" s="35">
        <f>SUM(G386:P386)</f>
        <v>0</v>
      </c>
      <c r="G386" s="32">
        <f>G389+G392+G395+G398+G401</f>
        <v>0</v>
      </c>
      <c r="H386" s="32"/>
      <c r="I386" s="32"/>
      <c r="J386" s="32"/>
      <c r="K386" s="32">
        <f t="shared" ref="K386:P386" si="359">K389+K392+K395+K398+K401</f>
        <v>0</v>
      </c>
      <c r="L386" s="32">
        <f t="shared" si="359"/>
        <v>0</v>
      </c>
      <c r="M386" s="32">
        <f t="shared" si="359"/>
        <v>0</v>
      </c>
      <c r="N386" s="32">
        <f t="shared" si="359"/>
        <v>0</v>
      </c>
      <c r="O386" s="32">
        <f t="shared" si="359"/>
        <v>0</v>
      </c>
      <c r="P386" s="33">
        <f t="shared" si="359"/>
        <v>0</v>
      </c>
    </row>
    <row r="387" spans="1:16" ht="39" x14ac:dyDescent="0.35">
      <c r="A387" s="44"/>
      <c r="B387" s="20"/>
      <c r="C387" s="21"/>
      <c r="D387" s="22"/>
      <c r="E387" s="34" t="s">
        <v>247</v>
      </c>
      <c r="F387" s="35">
        <f>F390+F393+F396+F399+F402</f>
        <v>23882500</v>
      </c>
      <c r="G387" s="32">
        <f>G390+G393+G396+G399+G402</f>
        <v>3411785.7142857141</v>
      </c>
      <c r="H387" s="32"/>
      <c r="I387" s="32"/>
      <c r="J387" s="32"/>
      <c r="K387" s="32">
        <f t="shared" ref="K387:P387" si="360">K390+K393+K396+K399+K402</f>
        <v>3411785.7142857141</v>
      </c>
      <c r="L387" s="32">
        <f t="shared" si="360"/>
        <v>3411785.7142857141</v>
      </c>
      <c r="M387" s="32">
        <f t="shared" si="360"/>
        <v>3411785.7142857141</v>
      </c>
      <c r="N387" s="32">
        <f t="shared" si="360"/>
        <v>3411785.7142857141</v>
      </c>
      <c r="O387" s="32">
        <f t="shared" si="360"/>
        <v>3411785.7142857141</v>
      </c>
      <c r="P387" s="33">
        <f t="shared" si="360"/>
        <v>3411785.7142857141</v>
      </c>
    </row>
    <row r="388" spans="1:16" ht="28" outlineLevel="1" x14ac:dyDescent="0.35">
      <c r="A388" s="44"/>
      <c r="B388" s="20"/>
      <c r="C388" s="43" t="s">
        <v>248</v>
      </c>
      <c r="D388" s="22" t="s">
        <v>163</v>
      </c>
      <c r="E388" s="38" t="s">
        <v>126</v>
      </c>
      <c r="F388" s="35">
        <f t="shared" ref="F388:G388" si="361">F389+F390</f>
        <v>0</v>
      </c>
      <c r="G388" s="32">
        <f t="shared" si="361"/>
        <v>0</v>
      </c>
      <c r="H388" s="32"/>
      <c r="I388" s="32"/>
      <c r="J388" s="32"/>
      <c r="K388" s="32">
        <f t="shared" ref="K388:P388" si="362">K389+K390</f>
        <v>0</v>
      </c>
      <c r="L388" s="32">
        <f t="shared" si="362"/>
        <v>0</v>
      </c>
      <c r="M388" s="32">
        <f t="shared" si="362"/>
        <v>0</v>
      </c>
      <c r="N388" s="32">
        <f t="shared" si="362"/>
        <v>0</v>
      </c>
      <c r="O388" s="32">
        <f t="shared" si="362"/>
        <v>0</v>
      </c>
      <c r="P388" s="33">
        <f t="shared" si="362"/>
        <v>0</v>
      </c>
    </row>
    <row r="389" spans="1:16" ht="15.5" outlineLevel="1" x14ac:dyDescent="0.35">
      <c r="A389" s="44"/>
      <c r="B389" s="20"/>
      <c r="C389" s="21"/>
      <c r="D389" s="22"/>
      <c r="E389" s="34" t="s">
        <v>113</v>
      </c>
      <c r="F389" s="35">
        <f>SUM(G389:P389)</f>
        <v>0</v>
      </c>
      <c r="G389" s="32">
        <v>0</v>
      </c>
      <c r="H389" s="32"/>
      <c r="I389" s="32"/>
      <c r="J389" s="32"/>
      <c r="K389" s="32">
        <v>0</v>
      </c>
      <c r="L389" s="32">
        <v>0</v>
      </c>
      <c r="M389" s="32">
        <v>0</v>
      </c>
      <c r="N389" s="32"/>
      <c r="O389" s="32"/>
      <c r="P389" s="33"/>
    </row>
    <row r="390" spans="1:16" ht="39" outlineLevel="1" x14ac:dyDescent="0.35">
      <c r="A390" s="44"/>
      <c r="B390" s="20"/>
      <c r="C390" s="21"/>
      <c r="D390" s="22"/>
      <c r="E390" s="34" t="s">
        <v>247</v>
      </c>
      <c r="F390" s="35">
        <f>SUM(G390:P390)</f>
        <v>0</v>
      </c>
      <c r="G390" s="32">
        <v>0</v>
      </c>
      <c r="H390" s="32"/>
      <c r="I390" s="32"/>
      <c r="J390" s="32"/>
      <c r="K390" s="32">
        <v>0</v>
      </c>
      <c r="L390" s="32">
        <v>0</v>
      </c>
      <c r="M390" s="32">
        <v>0</v>
      </c>
      <c r="N390" s="32"/>
      <c r="O390" s="32"/>
      <c r="P390" s="33"/>
    </row>
    <row r="391" spans="1:16" ht="15.5" outlineLevel="1" x14ac:dyDescent="0.35">
      <c r="A391" s="44"/>
      <c r="B391" s="20"/>
      <c r="C391" s="21"/>
      <c r="D391" s="22" t="s">
        <v>164</v>
      </c>
      <c r="E391" s="38" t="s">
        <v>126</v>
      </c>
      <c r="F391" s="35">
        <f t="shared" ref="F391:G391" si="363">F392+F393</f>
        <v>0</v>
      </c>
      <c r="G391" s="32">
        <f t="shared" si="363"/>
        <v>0</v>
      </c>
      <c r="H391" s="32"/>
      <c r="I391" s="32"/>
      <c r="J391" s="32"/>
      <c r="K391" s="32">
        <f t="shared" ref="K391:P391" si="364">K392+K393</f>
        <v>0</v>
      </c>
      <c r="L391" s="32">
        <f t="shared" si="364"/>
        <v>0</v>
      </c>
      <c r="M391" s="32">
        <f t="shared" si="364"/>
        <v>0</v>
      </c>
      <c r="N391" s="32">
        <f t="shared" si="364"/>
        <v>0</v>
      </c>
      <c r="O391" s="32">
        <f t="shared" si="364"/>
        <v>0</v>
      </c>
      <c r="P391" s="33">
        <f t="shared" si="364"/>
        <v>0</v>
      </c>
    </row>
    <row r="392" spans="1:16" ht="15.5" outlineLevel="1" x14ac:dyDescent="0.35">
      <c r="A392" s="44"/>
      <c r="B392" s="20"/>
      <c r="C392" s="21"/>
      <c r="D392" s="22"/>
      <c r="E392" s="34" t="s">
        <v>113</v>
      </c>
      <c r="F392" s="35">
        <f>SUM(G392:P392)</f>
        <v>0</v>
      </c>
      <c r="G392" s="32">
        <v>0</v>
      </c>
      <c r="H392" s="32"/>
      <c r="I392" s="32"/>
      <c r="J392" s="32"/>
      <c r="K392" s="32">
        <v>0</v>
      </c>
      <c r="L392" s="32">
        <v>0</v>
      </c>
      <c r="M392" s="32">
        <v>0</v>
      </c>
      <c r="N392" s="32">
        <v>0</v>
      </c>
      <c r="O392" s="32"/>
      <c r="P392" s="33"/>
    </row>
    <row r="393" spans="1:16" ht="39" outlineLevel="1" x14ac:dyDescent="0.35">
      <c r="A393" s="44"/>
      <c r="B393" s="20"/>
      <c r="C393" s="21"/>
      <c r="D393" s="22"/>
      <c r="E393" s="34" t="s">
        <v>247</v>
      </c>
      <c r="F393" s="35">
        <f>SUM(G393:P393)</f>
        <v>0</v>
      </c>
      <c r="G393" s="32">
        <v>0</v>
      </c>
      <c r="H393" s="32"/>
      <c r="I393" s="32"/>
      <c r="J393" s="32"/>
      <c r="K393" s="32">
        <v>0</v>
      </c>
      <c r="L393" s="32">
        <v>0</v>
      </c>
      <c r="M393" s="32">
        <v>0</v>
      </c>
      <c r="N393" s="32">
        <v>0</v>
      </c>
      <c r="O393" s="32"/>
      <c r="P393" s="33"/>
    </row>
    <row r="394" spans="1:16" ht="15.5" outlineLevel="1" x14ac:dyDescent="0.35">
      <c r="A394" s="44"/>
      <c r="B394" s="20"/>
      <c r="C394" s="21"/>
      <c r="D394" s="22" t="s">
        <v>41</v>
      </c>
      <c r="E394" s="38" t="s">
        <v>126</v>
      </c>
      <c r="F394" s="35">
        <f t="shared" ref="F394:G394" si="365">F395+F396</f>
        <v>0</v>
      </c>
      <c r="G394" s="32">
        <f t="shared" si="365"/>
        <v>0</v>
      </c>
      <c r="H394" s="32"/>
      <c r="I394" s="32"/>
      <c r="J394" s="32"/>
      <c r="K394" s="32">
        <f t="shared" ref="K394:P394" si="366">K395+K396</f>
        <v>0</v>
      </c>
      <c r="L394" s="32">
        <f t="shared" si="366"/>
        <v>0</v>
      </c>
      <c r="M394" s="32">
        <f t="shared" si="366"/>
        <v>0</v>
      </c>
      <c r="N394" s="32">
        <f t="shared" si="366"/>
        <v>0</v>
      </c>
      <c r="O394" s="32">
        <f t="shared" si="366"/>
        <v>0</v>
      </c>
      <c r="P394" s="33">
        <f t="shared" si="366"/>
        <v>0</v>
      </c>
    </row>
    <row r="395" spans="1:16" ht="15.5" outlineLevel="1" x14ac:dyDescent="0.35">
      <c r="A395" s="44"/>
      <c r="B395" s="20"/>
      <c r="C395" s="21"/>
      <c r="D395" s="22"/>
      <c r="E395" s="34" t="s">
        <v>113</v>
      </c>
      <c r="F395" s="35">
        <f>SUM(G395:P395)</f>
        <v>0</v>
      </c>
      <c r="G395" s="32">
        <v>0</v>
      </c>
      <c r="H395" s="32"/>
      <c r="I395" s="32"/>
      <c r="J395" s="32"/>
      <c r="K395" s="32">
        <v>0</v>
      </c>
      <c r="L395" s="32">
        <v>0</v>
      </c>
      <c r="M395" s="32">
        <v>0</v>
      </c>
      <c r="N395" s="32">
        <v>0</v>
      </c>
      <c r="O395" s="32">
        <v>0</v>
      </c>
      <c r="P395" s="33">
        <v>0</v>
      </c>
    </row>
    <row r="396" spans="1:16" ht="39" outlineLevel="1" x14ac:dyDescent="0.35">
      <c r="A396" s="44"/>
      <c r="B396" s="20"/>
      <c r="C396" s="21"/>
      <c r="D396" s="22"/>
      <c r="E396" s="34" t="s">
        <v>247</v>
      </c>
      <c r="F396" s="35">
        <f>SUM(G396:P396)</f>
        <v>0</v>
      </c>
      <c r="G396" s="32">
        <v>0</v>
      </c>
      <c r="H396" s="32"/>
      <c r="I396" s="32"/>
      <c r="J396" s="32"/>
      <c r="K396" s="32">
        <v>0</v>
      </c>
      <c r="L396" s="32">
        <v>0</v>
      </c>
      <c r="M396" s="32">
        <v>0</v>
      </c>
      <c r="N396" s="32">
        <v>0</v>
      </c>
      <c r="O396" s="32"/>
      <c r="P396" s="33"/>
    </row>
    <row r="397" spans="1:16" ht="15.5" outlineLevel="1" x14ac:dyDescent="0.35">
      <c r="A397" s="44"/>
      <c r="B397" s="20"/>
      <c r="C397" s="21"/>
      <c r="D397" s="22" t="s">
        <v>505</v>
      </c>
      <c r="E397" s="38" t="s">
        <v>126</v>
      </c>
      <c r="F397" s="35">
        <f t="shared" ref="F397:G397" si="367">F398+F399</f>
        <v>0</v>
      </c>
      <c r="G397" s="32">
        <f t="shared" si="367"/>
        <v>0</v>
      </c>
      <c r="H397" s="32"/>
      <c r="I397" s="32"/>
      <c r="J397" s="32"/>
      <c r="K397" s="32">
        <f t="shared" ref="K397:N397" si="368">K398+K399</f>
        <v>0</v>
      </c>
      <c r="L397" s="32">
        <f t="shared" si="368"/>
        <v>0</v>
      </c>
      <c r="M397" s="32">
        <f t="shared" si="368"/>
        <v>0</v>
      </c>
      <c r="N397" s="32">
        <f t="shared" si="368"/>
        <v>0</v>
      </c>
      <c r="O397" s="32"/>
      <c r="P397" s="33"/>
    </row>
    <row r="398" spans="1:16" ht="15.5" outlineLevel="1" x14ac:dyDescent="0.35">
      <c r="A398" s="44"/>
      <c r="B398" s="20"/>
      <c r="C398" s="21"/>
      <c r="D398" s="22"/>
      <c r="E398" s="34" t="s">
        <v>113</v>
      </c>
      <c r="F398" s="35">
        <f>SUM(G398:P398)</f>
        <v>0</v>
      </c>
      <c r="G398" s="32">
        <v>0</v>
      </c>
      <c r="H398" s="32"/>
      <c r="I398" s="32"/>
      <c r="J398" s="32"/>
      <c r="K398" s="32">
        <v>0</v>
      </c>
      <c r="L398" s="32">
        <v>0</v>
      </c>
      <c r="M398" s="32">
        <v>0</v>
      </c>
      <c r="N398" s="32">
        <v>0</v>
      </c>
      <c r="O398" s="32">
        <v>0</v>
      </c>
      <c r="P398" s="33">
        <v>0</v>
      </c>
    </row>
    <row r="399" spans="1:16" ht="39" outlineLevel="1" x14ac:dyDescent="0.35">
      <c r="A399" s="44"/>
      <c r="B399" s="20"/>
      <c r="C399" s="21"/>
      <c r="D399" s="22"/>
      <c r="E399" s="34" t="s">
        <v>247</v>
      </c>
      <c r="F399" s="35">
        <f>SUM(G399:P399)</f>
        <v>0</v>
      </c>
      <c r="G399" s="32">
        <v>0</v>
      </c>
      <c r="H399" s="32"/>
      <c r="I399" s="32"/>
      <c r="J399" s="32"/>
      <c r="K399" s="32">
        <v>0</v>
      </c>
      <c r="L399" s="32">
        <v>0</v>
      </c>
      <c r="M399" s="32">
        <v>0</v>
      </c>
      <c r="N399" s="32">
        <v>0</v>
      </c>
      <c r="O399" s="32">
        <v>0</v>
      </c>
      <c r="P399" s="33">
        <v>0</v>
      </c>
    </row>
    <row r="400" spans="1:16" ht="15.5" outlineLevel="1" x14ac:dyDescent="0.35">
      <c r="A400" s="44"/>
      <c r="B400" s="20"/>
      <c r="C400" s="21"/>
      <c r="D400" s="22" t="s">
        <v>362</v>
      </c>
      <c r="E400" s="38" t="s">
        <v>126</v>
      </c>
      <c r="F400" s="35">
        <f t="shared" ref="F400:G400" si="369">F401+F402</f>
        <v>23882500</v>
      </c>
      <c r="G400" s="32">
        <f t="shared" si="369"/>
        <v>3411785.7142857141</v>
      </c>
      <c r="H400" s="32"/>
      <c r="I400" s="32"/>
      <c r="J400" s="32"/>
      <c r="K400" s="32">
        <f t="shared" ref="K400:P400" si="370">K401+K402</f>
        <v>3411785.7142857141</v>
      </c>
      <c r="L400" s="32">
        <f t="shared" si="370"/>
        <v>3411785.7142857141</v>
      </c>
      <c r="M400" s="32">
        <f t="shared" si="370"/>
        <v>3411785.7142857141</v>
      </c>
      <c r="N400" s="32">
        <f t="shared" si="370"/>
        <v>3411785.7142857141</v>
      </c>
      <c r="O400" s="32">
        <f t="shared" si="370"/>
        <v>3411785.7142857141</v>
      </c>
      <c r="P400" s="33">
        <f t="shared" si="370"/>
        <v>3411785.7142857141</v>
      </c>
    </row>
    <row r="401" spans="1:16" ht="15.5" outlineLevel="1" x14ac:dyDescent="0.35">
      <c r="A401" s="44"/>
      <c r="B401" s="20"/>
      <c r="C401" s="21"/>
      <c r="D401" s="22"/>
      <c r="E401" s="34" t="s">
        <v>113</v>
      </c>
      <c r="F401" s="35">
        <f>SUM(G401:P401)</f>
        <v>0</v>
      </c>
      <c r="G401" s="32">
        <v>0</v>
      </c>
      <c r="H401" s="32"/>
      <c r="I401" s="32"/>
      <c r="J401" s="32"/>
      <c r="K401" s="32">
        <v>0</v>
      </c>
      <c r="L401" s="32">
        <v>0</v>
      </c>
      <c r="M401" s="32">
        <v>0</v>
      </c>
      <c r="N401" s="32">
        <v>0</v>
      </c>
      <c r="O401" s="32">
        <v>0</v>
      </c>
      <c r="P401" s="33">
        <v>0</v>
      </c>
    </row>
    <row r="402" spans="1:16" ht="39.5" outlineLevel="1" thickBot="1" x14ac:dyDescent="0.4">
      <c r="A402" s="49"/>
      <c r="B402" s="50"/>
      <c r="C402" s="51"/>
      <c r="D402" s="52"/>
      <c r="E402" s="53" t="s">
        <v>247</v>
      </c>
      <c r="F402" s="54">
        <f>23882500</f>
        <v>23882500</v>
      </c>
      <c r="G402" s="55">
        <f>$F$402/7</f>
        <v>3411785.7142857141</v>
      </c>
      <c r="H402" s="55"/>
      <c r="I402" s="55"/>
      <c r="J402" s="55"/>
      <c r="K402" s="55">
        <f t="shared" ref="K402:P402" si="371">$F$402/7</f>
        <v>3411785.7142857141</v>
      </c>
      <c r="L402" s="55">
        <f t="shared" si="371"/>
        <v>3411785.7142857141</v>
      </c>
      <c r="M402" s="55">
        <f t="shared" si="371"/>
        <v>3411785.7142857141</v>
      </c>
      <c r="N402" s="55">
        <f t="shared" si="371"/>
        <v>3411785.7142857141</v>
      </c>
      <c r="O402" s="55">
        <f t="shared" si="371"/>
        <v>3411785.7142857141</v>
      </c>
      <c r="P402" s="56">
        <f t="shared" si="371"/>
        <v>3411785.7142857141</v>
      </c>
    </row>
    <row r="403" spans="1:16" ht="15.5" x14ac:dyDescent="0.35">
      <c r="A403" s="57">
        <v>16</v>
      </c>
      <c r="B403" s="11" t="s">
        <v>42</v>
      </c>
      <c r="C403" s="12"/>
      <c r="D403" s="13"/>
      <c r="E403" s="14"/>
      <c r="F403" s="15"/>
      <c r="G403" s="16"/>
      <c r="H403" s="16"/>
      <c r="I403" s="16"/>
      <c r="J403" s="16"/>
      <c r="K403" s="16"/>
      <c r="L403" s="16"/>
      <c r="M403" s="16"/>
      <c r="N403" s="16"/>
      <c r="O403" s="16"/>
      <c r="P403" s="17"/>
    </row>
    <row r="404" spans="1:16" ht="15.5" x14ac:dyDescent="0.35">
      <c r="A404" s="44"/>
      <c r="B404" s="20"/>
      <c r="C404" s="21"/>
      <c r="D404" s="22"/>
      <c r="E404" s="23" t="s">
        <v>119</v>
      </c>
      <c r="F404" s="24">
        <f>SUM(F409+F410)</f>
        <v>52815939</v>
      </c>
      <c r="G404" s="24">
        <f t="shared" ref="G404" si="372">SUM(G409+G410)</f>
        <v>7545134.1428571437</v>
      </c>
      <c r="H404" s="24">
        <f t="shared" ref="H404:P404" si="373">SUM(H409+H410)</f>
        <v>0</v>
      </c>
      <c r="I404" s="24">
        <f t="shared" si="373"/>
        <v>0</v>
      </c>
      <c r="J404" s="24">
        <f t="shared" si="373"/>
        <v>0</v>
      </c>
      <c r="K404" s="24">
        <f t="shared" si="373"/>
        <v>7545134.1428571437</v>
      </c>
      <c r="L404" s="24">
        <f t="shared" si="373"/>
        <v>7545134.1428571437</v>
      </c>
      <c r="M404" s="24">
        <f t="shared" si="373"/>
        <v>7545134.1428571437</v>
      </c>
      <c r="N404" s="24">
        <f t="shared" si="373"/>
        <v>7545134.1428571437</v>
      </c>
      <c r="O404" s="24">
        <f t="shared" si="373"/>
        <v>7545134.1428571437</v>
      </c>
      <c r="P404" s="25">
        <f t="shared" si="373"/>
        <v>7545134.1428571437</v>
      </c>
    </row>
    <row r="405" spans="1:16" ht="15.5" x14ac:dyDescent="0.35">
      <c r="A405" s="44"/>
      <c r="B405" s="20"/>
      <c r="C405" s="21"/>
      <c r="D405" s="22"/>
      <c r="E405" s="26" t="s">
        <v>110</v>
      </c>
      <c r="F405" s="27"/>
      <c r="G405" s="28"/>
      <c r="H405" s="28"/>
      <c r="I405" s="28"/>
      <c r="J405" s="28"/>
      <c r="K405" s="28"/>
      <c r="L405" s="28"/>
      <c r="M405" s="28"/>
      <c r="N405" s="28"/>
      <c r="O405" s="28"/>
      <c r="P405" s="29"/>
    </row>
    <row r="406" spans="1:16" ht="15.5" x14ac:dyDescent="0.35">
      <c r="A406" s="44"/>
      <c r="B406" s="20"/>
      <c r="C406" s="21"/>
      <c r="D406" s="22"/>
      <c r="E406" s="30" t="s">
        <v>111</v>
      </c>
      <c r="F406" s="31"/>
      <c r="G406" s="32"/>
      <c r="H406" s="32"/>
      <c r="I406" s="32"/>
      <c r="J406" s="32"/>
      <c r="K406" s="32"/>
      <c r="L406" s="32"/>
      <c r="M406" s="32"/>
      <c r="N406" s="32"/>
      <c r="O406" s="32"/>
      <c r="P406" s="33"/>
    </row>
    <row r="407" spans="1:16" ht="15.5" x14ac:dyDescent="0.35">
      <c r="A407" s="44"/>
      <c r="B407" s="20"/>
      <c r="C407" s="21"/>
      <c r="D407" s="22"/>
      <c r="E407" s="30" t="s">
        <v>112</v>
      </c>
      <c r="F407" s="31"/>
      <c r="G407" s="32"/>
      <c r="H407" s="32"/>
      <c r="I407" s="32"/>
      <c r="J407" s="32"/>
      <c r="K407" s="32"/>
      <c r="L407" s="32"/>
      <c r="M407" s="32"/>
      <c r="N407" s="32"/>
      <c r="O407" s="32"/>
      <c r="P407" s="33"/>
    </row>
    <row r="408" spans="1:16" ht="15.5" x14ac:dyDescent="0.35">
      <c r="A408" s="44"/>
      <c r="B408" s="20"/>
      <c r="C408" s="21"/>
      <c r="D408" s="22"/>
      <c r="E408" s="30" t="s">
        <v>120</v>
      </c>
      <c r="F408" s="31"/>
      <c r="G408" s="32"/>
      <c r="H408" s="32"/>
      <c r="I408" s="32"/>
      <c r="J408" s="32"/>
      <c r="K408" s="32"/>
      <c r="L408" s="32"/>
      <c r="M408" s="32"/>
      <c r="N408" s="32"/>
      <c r="O408" s="32"/>
      <c r="P408" s="33"/>
    </row>
    <row r="409" spans="1:16" ht="15.5" x14ac:dyDescent="0.35">
      <c r="A409" s="44"/>
      <c r="B409" s="20"/>
      <c r="C409" s="21"/>
      <c r="D409" s="22"/>
      <c r="E409" s="34" t="s">
        <v>113</v>
      </c>
      <c r="F409" s="35">
        <f>F412</f>
        <v>0</v>
      </c>
      <c r="G409" s="32">
        <f t="shared" ref="G409" si="374">G412+G435</f>
        <v>0</v>
      </c>
      <c r="H409" s="32"/>
      <c r="I409" s="32"/>
      <c r="J409" s="32"/>
      <c r="K409" s="32">
        <f t="shared" ref="K409:P409" si="375">K412+K435</f>
        <v>0</v>
      </c>
      <c r="L409" s="32">
        <f t="shared" si="375"/>
        <v>0</v>
      </c>
      <c r="M409" s="32">
        <f t="shared" si="375"/>
        <v>0</v>
      </c>
      <c r="N409" s="32">
        <f t="shared" si="375"/>
        <v>0</v>
      </c>
      <c r="O409" s="32">
        <f t="shared" si="375"/>
        <v>0</v>
      </c>
      <c r="P409" s="33">
        <f t="shared" si="375"/>
        <v>0</v>
      </c>
    </row>
    <row r="410" spans="1:16" ht="39" x14ac:dyDescent="0.35">
      <c r="A410" s="44"/>
      <c r="B410" s="20"/>
      <c r="C410" s="21"/>
      <c r="D410" s="22"/>
      <c r="E410" s="34" t="s">
        <v>247</v>
      </c>
      <c r="F410" s="35">
        <f>F413+F428</f>
        <v>52815939</v>
      </c>
      <c r="G410" s="32">
        <f>G413+G426</f>
        <v>7545134.1428571437</v>
      </c>
      <c r="H410" s="32"/>
      <c r="I410" s="32"/>
      <c r="J410" s="32"/>
      <c r="K410" s="32">
        <f t="shared" ref="K410:P410" si="376">K413+K426</f>
        <v>7545134.1428571437</v>
      </c>
      <c r="L410" s="32">
        <f t="shared" si="376"/>
        <v>7545134.1428571437</v>
      </c>
      <c r="M410" s="32">
        <f t="shared" si="376"/>
        <v>7545134.1428571437</v>
      </c>
      <c r="N410" s="32">
        <f t="shared" si="376"/>
        <v>7545134.1428571437</v>
      </c>
      <c r="O410" s="32">
        <f t="shared" si="376"/>
        <v>7545134.1428571437</v>
      </c>
      <c r="P410" s="33">
        <f t="shared" si="376"/>
        <v>7545134.1428571437</v>
      </c>
    </row>
    <row r="411" spans="1:16" ht="15.5" x14ac:dyDescent="0.35">
      <c r="A411" s="44"/>
      <c r="B411" s="20"/>
      <c r="C411" s="36" t="s">
        <v>1</v>
      </c>
      <c r="D411" s="37" t="s">
        <v>131</v>
      </c>
      <c r="E411" s="38" t="s">
        <v>126</v>
      </c>
      <c r="F411" s="39">
        <f t="shared" ref="F411:G411" si="377">F412+F413</f>
        <v>2880000</v>
      </c>
      <c r="G411" s="40">
        <f t="shared" si="377"/>
        <v>411428.57142857142</v>
      </c>
      <c r="H411" s="40"/>
      <c r="I411" s="40"/>
      <c r="J411" s="40"/>
      <c r="K411" s="40">
        <f t="shared" ref="K411:P411" si="378">K412+K413</f>
        <v>411428.57142857142</v>
      </c>
      <c r="L411" s="40">
        <f t="shared" si="378"/>
        <v>411428.57142857142</v>
      </c>
      <c r="M411" s="40">
        <f t="shared" si="378"/>
        <v>411428.57142857142</v>
      </c>
      <c r="N411" s="40">
        <f t="shared" si="378"/>
        <v>411428.57142857142</v>
      </c>
      <c r="O411" s="40">
        <f t="shared" si="378"/>
        <v>411428.57142857142</v>
      </c>
      <c r="P411" s="41">
        <f t="shared" si="378"/>
        <v>411428.57142857142</v>
      </c>
    </row>
    <row r="412" spans="1:16" ht="15.5" x14ac:dyDescent="0.35">
      <c r="A412" s="44"/>
      <c r="B412" s="20"/>
      <c r="C412" s="21"/>
      <c r="D412" s="22"/>
      <c r="E412" s="34" t="s">
        <v>113</v>
      </c>
      <c r="F412" s="35">
        <f>SUM(G412:P412)</f>
        <v>0</v>
      </c>
      <c r="G412" s="32">
        <f>G415+G418+G421+G424</f>
        <v>0</v>
      </c>
      <c r="H412" s="32"/>
      <c r="I412" s="32"/>
      <c r="J412" s="32"/>
      <c r="K412" s="32">
        <f t="shared" ref="K412:P412" si="379">K415+K418+K421+K424</f>
        <v>0</v>
      </c>
      <c r="L412" s="32">
        <f t="shared" si="379"/>
        <v>0</v>
      </c>
      <c r="M412" s="32">
        <f t="shared" si="379"/>
        <v>0</v>
      </c>
      <c r="N412" s="32">
        <f t="shared" si="379"/>
        <v>0</v>
      </c>
      <c r="O412" s="32">
        <f t="shared" si="379"/>
        <v>0</v>
      </c>
      <c r="P412" s="33">
        <f t="shared" si="379"/>
        <v>0</v>
      </c>
    </row>
    <row r="413" spans="1:16" ht="39" x14ac:dyDescent="0.35">
      <c r="A413" s="44"/>
      <c r="B413" s="20"/>
      <c r="C413" s="21"/>
      <c r="D413" s="22"/>
      <c r="E413" s="34" t="s">
        <v>247</v>
      </c>
      <c r="F413" s="35">
        <f>F416+F419+F422+F425</f>
        <v>2880000</v>
      </c>
      <c r="G413" s="32">
        <f>G416+G419+G422+G425</f>
        <v>411428.57142857142</v>
      </c>
      <c r="H413" s="32"/>
      <c r="I413" s="32"/>
      <c r="J413" s="32"/>
      <c r="K413" s="32">
        <f t="shared" ref="K413:P413" si="380">K416+K419+K422+K425</f>
        <v>411428.57142857142</v>
      </c>
      <c r="L413" s="32">
        <f t="shared" si="380"/>
        <v>411428.57142857142</v>
      </c>
      <c r="M413" s="32">
        <f t="shared" si="380"/>
        <v>411428.57142857142</v>
      </c>
      <c r="N413" s="32">
        <f t="shared" si="380"/>
        <v>411428.57142857142</v>
      </c>
      <c r="O413" s="32">
        <f t="shared" si="380"/>
        <v>411428.57142857142</v>
      </c>
      <c r="P413" s="33">
        <f t="shared" si="380"/>
        <v>411428.57142857142</v>
      </c>
    </row>
    <row r="414" spans="1:16" ht="28" outlineLevel="1" x14ac:dyDescent="0.35">
      <c r="A414" s="44"/>
      <c r="B414" s="20"/>
      <c r="C414" s="43" t="s">
        <v>248</v>
      </c>
      <c r="D414" s="22" t="s">
        <v>43</v>
      </c>
      <c r="E414" s="38" t="s">
        <v>126</v>
      </c>
      <c r="F414" s="35">
        <f>F415+F416</f>
        <v>0</v>
      </c>
      <c r="G414" s="32">
        <f t="shared" ref="G414" si="381">G415+G416</f>
        <v>0</v>
      </c>
      <c r="H414" s="32"/>
      <c r="I414" s="32"/>
      <c r="J414" s="32"/>
      <c r="K414" s="32">
        <f t="shared" ref="K414:P414" si="382">K415+K416</f>
        <v>0</v>
      </c>
      <c r="L414" s="32">
        <f t="shared" si="382"/>
        <v>0</v>
      </c>
      <c r="M414" s="32">
        <f t="shared" si="382"/>
        <v>0</v>
      </c>
      <c r="N414" s="32">
        <f t="shared" si="382"/>
        <v>0</v>
      </c>
      <c r="O414" s="32">
        <f t="shared" si="382"/>
        <v>0</v>
      </c>
      <c r="P414" s="33">
        <f t="shared" si="382"/>
        <v>0</v>
      </c>
    </row>
    <row r="415" spans="1:16" ht="15.5" outlineLevel="1" x14ac:dyDescent="0.35">
      <c r="A415" s="44"/>
      <c r="B415" s="20"/>
      <c r="C415" s="21"/>
      <c r="D415" s="22"/>
      <c r="E415" s="34" t="s">
        <v>113</v>
      </c>
      <c r="F415" s="35">
        <f>SUM(G415:P415)</f>
        <v>0</v>
      </c>
      <c r="G415" s="32">
        <v>0</v>
      </c>
      <c r="H415" s="32"/>
      <c r="I415" s="32"/>
      <c r="J415" s="32"/>
      <c r="K415" s="32">
        <v>0</v>
      </c>
      <c r="L415" s="32">
        <v>0</v>
      </c>
      <c r="M415" s="32">
        <v>0</v>
      </c>
      <c r="N415" s="32"/>
      <c r="O415" s="32"/>
      <c r="P415" s="33"/>
    </row>
    <row r="416" spans="1:16" ht="39" outlineLevel="1" x14ac:dyDescent="0.35">
      <c r="A416" s="44"/>
      <c r="B416" s="20"/>
      <c r="C416" s="21"/>
      <c r="D416" s="22"/>
      <c r="E416" s="34" t="s">
        <v>247</v>
      </c>
      <c r="F416" s="35">
        <f>SUM(G416:P416)</f>
        <v>0</v>
      </c>
      <c r="G416" s="32">
        <v>0</v>
      </c>
      <c r="H416" s="32"/>
      <c r="I416" s="32"/>
      <c r="J416" s="32"/>
      <c r="K416" s="32">
        <v>0</v>
      </c>
      <c r="L416" s="32">
        <v>0</v>
      </c>
      <c r="M416" s="32">
        <v>0</v>
      </c>
      <c r="N416" s="32"/>
      <c r="O416" s="32"/>
      <c r="P416" s="33"/>
    </row>
    <row r="417" spans="1:16" ht="15.5" outlineLevel="1" x14ac:dyDescent="0.35">
      <c r="A417" s="44"/>
      <c r="B417" s="20"/>
      <c r="C417" s="21"/>
      <c r="D417" s="22" t="s">
        <v>44</v>
      </c>
      <c r="E417" s="38" t="s">
        <v>126</v>
      </c>
      <c r="F417" s="35">
        <f>F418+F419</f>
        <v>0</v>
      </c>
      <c r="G417" s="32">
        <f t="shared" ref="G417" si="383">G418+G419</f>
        <v>0</v>
      </c>
      <c r="H417" s="32"/>
      <c r="I417" s="32"/>
      <c r="J417" s="32"/>
      <c r="K417" s="32">
        <f t="shared" ref="K417:P417" si="384">K418+K419</f>
        <v>0</v>
      </c>
      <c r="L417" s="32">
        <f t="shared" si="384"/>
        <v>0</v>
      </c>
      <c r="M417" s="32">
        <f t="shared" si="384"/>
        <v>0</v>
      </c>
      <c r="N417" s="32">
        <f t="shared" si="384"/>
        <v>0</v>
      </c>
      <c r="O417" s="32">
        <f t="shared" si="384"/>
        <v>0</v>
      </c>
      <c r="P417" s="33">
        <f t="shared" si="384"/>
        <v>0</v>
      </c>
    </row>
    <row r="418" spans="1:16" ht="15.5" outlineLevel="1" x14ac:dyDescent="0.35">
      <c r="A418" s="44"/>
      <c r="B418" s="20"/>
      <c r="C418" s="21"/>
      <c r="D418" s="22"/>
      <c r="E418" s="34" t="s">
        <v>113</v>
      </c>
      <c r="F418" s="35">
        <f>SUM(G418:P418)</f>
        <v>0</v>
      </c>
      <c r="G418" s="32">
        <v>0</v>
      </c>
      <c r="H418" s="32"/>
      <c r="I418" s="32"/>
      <c r="J418" s="32"/>
      <c r="K418" s="32">
        <v>0</v>
      </c>
      <c r="L418" s="32">
        <v>0</v>
      </c>
      <c r="M418" s="32">
        <v>0</v>
      </c>
      <c r="N418" s="32">
        <v>0</v>
      </c>
      <c r="O418" s="32">
        <v>0</v>
      </c>
      <c r="P418" s="33">
        <v>0</v>
      </c>
    </row>
    <row r="419" spans="1:16" ht="39" outlineLevel="1" x14ac:dyDescent="0.35">
      <c r="A419" s="44"/>
      <c r="B419" s="20"/>
      <c r="C419" s="21"/>
      <c r="D419" s="22"/>
      <c r="E419" s="34" t="s">
        <v>247</v>
      </c>
      <c r="F419" s="35">
        <f>SUM(G419:P419)</f>
        <v>0</v>
      </c>
      <c r="G419" s="32">
        <v>0</v>
      </c>
      <c r="H419" s="32"/>
      <c r="I419" s="32"/>
      <c r="J419" s="32"/>
      <c r="K419" s="32">
        <v>0</v>
      </c>
      <c r="L419" s="32">
        <v>0</v>
      </c>
      <c r="M419" s="32">
        <v>0</v>
      </c>
      <c r="N419" s="32">
        <v>0</v>
      </c>
      <c r="O419" s="32">
        <v>0</v>
      </c>
      <c r="P419" s="33">
        <v>0</v>
      </c>
    </row>
    <row r="420" spans="1:16" ht="15.5" outlineLevel="1" x14ac:dyDescent="0.35">
      <c r="A420" s="44"/>
      <c r="B420" s="20"/>
      <c r="C420" s="21"/>
      <c r="D420" s="22" t="s">
        <v>45</v>
      </c>
      <c r="E420" s="38" t="s">
        <v>126</v>
      </c>
      <c r="F420" s="35">
        <f>F421+F422</f>
        <v>2880000</v>
      </c>
      <c r="G420" s="32">
        <f t="shared" ref="G420" si="385">G421+G422</f>
        <v>411428.57142857142</v>
      </c>
      <c r="H420" s="32"/>
      <c r="I420" s="32"/>
      <c r="J420" s="32"/>
      <c r="K420" s="32">
        <f t="shared" ref="K420:P420" si="386">K421+K422</f>
        <v>411428.57142857142</v>
      </c>
      <c r="L420" s="32">
        <f t="shared" si="386"/>
        <v>411428.57142857142</v>
      </c>
      <c r="M420" s="32">
        <f t="shared" si="386"/>
        <v>411428.57142857142</v>
      </c>
      <c r="N420" s="32">
        <f t="shared" si="386"/>
        <v>411428.57142857142</v>
      </c>
      <c r="O420" s="32">
        <f t="shared" si="386"/>
        <v>411428.57142857142</v>
      </c>
      <c r="P420" s="33">
        <f t="shared" si="386"/>
        <v>411428.57142857142</v>
      </c>
    </row>
    <row r="421" spans="1:16" ht="15.5" outlineLevel="1" x14ac:dyDescent="0.35">
      <c r="A421" s="44"/>
      <c r="B421" s="20"/>
      <c r="C421" s="21"/>
      <c r="D421" s="22"/>
      <c r="E421" s="34" t="s">
        <v>113</v>
      </c>
      <c r="F421" s="35">
        <f>SUM(G431:P431)</f>
        <v>0</v>
      </c>
      <c r="G421" s="32">
        <v>0</v>
      </c>
      <c r="H421" s="32"/>
      <c r="I421" s="32"/>
      <c r="J421" s="32"/>
      <c r="K421" s="32">
        <v>0</v>
      </c>
      <c r="L421" s="32">
        <v>0</v>
      </c>
      <c r="M421" s="32">
        <v>0</v>
      </c>
      <c r="N421" s="32">
        <v>0</v>
      </c>
      <c r="O421" s="32">
        <v>0</v>
      </c>
      <c r="P421" s="33">
        <v>0</v>
      </c>
    </row>
    <row r="422" spans="1:16" ht="39" outlineLevel="1" x14ac:dyDescent="0.35">
      <c r="A422" s="44"/>
      <c r="B422" s="20"/>
      <c r="C422" s="21"/>
      <c r="D422" s="22"/>
      <c r="E422" s="34" t="s">
        <v>247</v>
      </c>
      <c r="F422" s="35">
        <f>2880000</f>
        <v>2880000</v>
      </c>
      <c r="G422" s="32">
        <f>$F$422/7</f>
        <v>411428.57142857142</v>
      </c>
      <c r="H422" s="32"/>
      <c r="I422" s="32"/>
      <c r="J422" s="32"/>
      <c r="K422" s="32">
        <f t="shared" ref="K422:P422" si="387">$F$422/7</f>
        <v>411428.57142857142</v>
      </c>
      <c r="L422" s="32">
        <f t="shared" si="387"/>
        <v>411428.57142857142</v>
      </c>
      <c r="M422" s="32">
        <f t="shared" si="387"/>
        <v>411428.57142857142</v>
      </c>
      <c r="N422" s="32">
        <f t="shared" si="387"/>
        <v>411428.57142857142</v>
      </c>
      <c r="O422" s="32">
        <f t="shared" si="387"/>
        <v>411428.57142857142</v>
      </c>
      <c r="P422" s="33">
        <f t="shared" si="387"/>
        <v>411428.57142857142</v>
      </c>
    </row>
    <row r="423" spans="1:16" ht="15.5" outlineLevel="1" x14ac:dyDescent="0.35">
      <c r="A423" s="44"/>
      <c r="B423" s="20"/>
      <c r="C423" s="21"/>
      <c r="D423" s="22" t="s">
        <v>373</v>
      </c>
      <c r="E423" s="38" t="s">
        <v>126</v>
      </c>
      <c r="F423" s="35">
        <f>F434+F435</f>
        <v>0</v>
      </c>
      <c r="G423" s="32">
        <f t="shared" ref="G423" si="388">G424+G425</f>
        <v>0</v>
      </c>
      <c r="H423" s="32"/>
      <c r="I423" s="32"/>
      <c r="J423" s="32"/>
      <c r="K423" s="32">
        <f t="shared" ref="K423:P423" si="389">K424+K425</f>
        <v>0</v>
      </c>
      <c r="L423" s="32">
        <f t="shared" si="389"/>
        <v>0</v>
      </c>
      <c r="M423" s="32">
        <f t="shared" si="389"/>
        <v>0</v>
      </c>
      <c r="N423" s="32">
        <f t="shared" si="389"/>
        <v>0</v>
      </c>
      <c r="O423" s="32">
        <f t="shared" si="389"/>
        <v>0</v>
      </c>
      <c r="P423" s="33">
        <f t="shared" si="389"/>
        <v>0</v>
      </c>
    </row>
    <row r="424" spans="1:16" ht="15.5" outlineLevel="1" x14ac:dyDescent="0.35">
      <c r="A424" s="44"/>
      <c r="B424" s="20"/>
      <c r="C424" s="21"/>
      <c r="D424" s="22"/>
      <c r="E424" s="34" t="s">
        <v>113</v>
      </c>
      <c r="F424" s="35">
        <f>SUM(G434:P434)</f>
        <v>0</v>
      </c>
      <c r="G424" s="32">
        <v>0</v>
      </c>
      <c r="H424" s="32"/>
      <c r="I424" s="32"/>
      <c r="J424" s="32"/>
      <c r="K424" s="32">
        <v>0</v>
      </c>
      <c r="L424" s="32">
        <v>0</v>
      </c>
      <c r="M424" s="32">
        <v>0</v>
      </c>
      <c r="N424" s="32">
        <v>0</v>
      </c>
      <c r="O424" s="32">
        <v>0</v>
      </c>
      <c r="P424" s="33">
        <v>0</v>
      </c>
    </row>
    <row r="425" spans="1:16" ht="39" outlineLevel="1" x14ac:dyDescent="0.35">
      <c r="A425" s="44"/>
      <c r="B425" s="20"/>
      <c r="C425" s="21"/>
      <c r="D425" s="22"/>
      <c r="E425" s="34" t="s">
        <v>247</v>
      </c>
      <c r="F425" s="35">
        <f>SUM(G435:P435)</f>
        <v>0</v>
      </c>
      <c r="G425" s="32">
        <v>0</v>
      </c>
      <c r="H425" s="32"/>
      <c r="I425" s="32"/>
      <c r="J425" s="32"/>
      <c r="K425" s="32">
        <v>0</v>
      </c>
      <c r="L425" s="32">
        <v>0</v>
      </c>
      <c r="M425" s="32">
        <v>0</v>
      </c>
      <c r="N425" s="32">
        <v>0</v>
      </c>
      <c r="O425" s="32">
        <v>0</v>
      </c>
      <c r="P425" s="33">
        <v>0</v>
      </c>
    </row>
    <row r="426" spans="1:16" ht="15.5" x14ac:dyDescent="0.35">
      <c r="A426" s="44"/>
      <c r="B426" s="20"/>
      <c r="C426" s="75" t="s">
        <v>30</v>
      </c>
      <c r="D426" s="22" t="s">
        <v>45</v>
      </c>
      <c r="E426" s="60" t="s">
        <v>138</v>
      </c>
      <c r="F426" s="35">
        <f t="shared" ref="F426:G426" si="390">F427+F428</f>
        <v>49935939</v>
      </c>
      <c r="G426" s="32">
        <f t="shared" si="390"/>
        <v>7133705.5714285718</v>
      </c>
      <c r="H426" s="32"/>
      <c r="I426" s="32"/>
      <c r="J426" s="32"/>
      <c r="K426" s="32">
        <f t="shared" ref="K426:P426" si="391">K427+K428</f>
        <v>7133705.5714285718</v>
      </c>
      <c r="L426" s="32">
        <f t="shared" si="391"/>
        <v>7133705.5714285718</v>
      </c>
      <c r="M426" s="32">
        <f t="shared" si="391"/>
        <v>7133705.5714285718</v>
      </c>
      <c r="N426" s="32">
        <f t="shared" si="391"/>
        <v>7133705.5714285718</v>
      </c>
      <c r="O426" s="32">
        <f t="shared" si="391"/>
        <v>7133705.5714285718</v>
      </c>
      <c r="P426" s="33">
        <f t="shared" si="391"/>
        <v>7133705.5714285718</v>
      </c>
    </row>
    <row r="427" spans="1:16" ht="15.5" x14ac:dyDescent="0.35">
      <c r="A427" s="44"/>
      <c r="B427" s="20"/>
      <c r="C427" s="21"/>
      <c r="D427" s="22"/>
      <c r="E427" s="34" t="s">
        <v>113</v>
      </c>
      <c r="F427" s="35">
        <f>SUM(G427:P427)</f>
        <v>0</v>
      </c>
      <c r="G427" s="32">
        <v>0</v>
      </c>
      <c r="H427" s="32"/>
      <c r="I427" s="32"/>
      <c r="J427" s="32"/>
      <c r="K427" s="32">
        <v>0</v>
      </c>
      <c r="L427" s="32">
        <v>0</v>
      </c>
      <c r="M427" s="32">
        <v>0</v>
      </c>
      <c r="N427" s="32">
        <v>0</v>
      </c>
      <c r="O427" s="32">
        <v>0</v>
      </c>
      <c r="P427" s="33">
        <v>0</v>
      </c>
    </row>
    <row r="428" spans="1:16" ht="39.5" thickBot="1" x14ac:dyDescent="0.4">
      <c r="A428" s="49"/>
      <c r="B428" s="50"/>
      <c r="C428" s="51"/>
      <c r="D428" s="52"/>
      <c r="E428" s="53" t="s">
        <v>247</v>
      </c>
      <c r="F428" s="54">
        <f>49935939</f>
        <v>49935939</v>
      </c>
      <c r="G428" s="55">
        <f>$F$428/7</f>
        <v>7133705.5714285718</v>
      </c>
      <c r="H428" s="55"/>
      <c r="I428" s="55"/>
      <c r="J428" s="55"/>
      <c r="K428" s="55">
        <f t="shared" ref="K428:P428" si="392">$F$428/7</f>
        <v>7133705.5714285718</v>
      </c>
      <c r="L428" s="55">
        <f t="shared" si="392"/>
        <v>7133705.5714285718</v>
      </c>
      <c r="M428" s="55">
        <f t="shared" si="392"/>
        <v>7133705.5714285718</v>
      </c>
      <c r="N428" s="55">
        <f t="shared" si="392"/>
        <v>7133705.5714285718</v>
      </c>
      <c r="O428" s="55">
        <f t="shared" si="392"/>
        <v>7133705.5714285718</v>
      </c>
      <c r="P428" s="56">
        <f t="shared" si="392"/>
        <v>7133705.5714285718</v>
      </c>
    </row>
    <row r="429" spans="1:16" ht="15.5" x14ac:dyDescent="0.35">
      <c r="A429" s="57">
        <v>17</v>
      </c>
      <c r="B429" s="11" t="s">
        <v>47</v>
      </c>
      <c r="C429" s="12"/>
      <c r="D429" s="13"/>
      <c r="E429" s="14"/>
      <c r="F429" s="15"/>
      <c r="G429" s="16"/>
      <c r="H429" s="16"/>
      <c r="I429" s="16"/>
      <c r="J429" s="16"/>
      <c r="K429" s="16"/>
      <c r="L429" s="16"/>
      <c r="M429" s="16"/>
      <c r="N429" s="16"/>
      <c r="O429" s="16"/>
      <c r="P429" s="17"/>
    </row>
    <row r="430" spans="1:16" ht="15.5" x14ac:dyDescent="0.35">
      <c r="A430" s="44"/>
      <c r="B430" s="20"/>
      <c r="C430" s="21"/>
      <c r="D430" s="22"/>
      <c r="E430" s="23" t="s">
        <v>119</v>
      </c>
      <c r="F430" s="24">
        <f>SUM(F435+F436)</f>
        <v>17104468</v>
      </c>
      <c r="G430" s="24">
        <f t="shared" ref="G430" si="393">SUM(G435+G436)</f>
        <v>2443495.4285714286</v>
      </c>
      <c r="H430" s="24">
        <f t="shared" ref="H430:P430" si="394">SUM(H435+H436)</f>
        <v>0</v>
      </c>
      <c r="I430" s="24">
        <f t="shared" si="394"/>
        <v>0</v>
      </c>
      <c r="J430" s="24">
        <f t="shared" si="394"/>
        <v>0</v>
      </c>
      <c r="K430" s="24">
        <f t="shared" si="394"/>
        <v>2443495.4285714286</v>
      </c>
      <c r="L430" s="24">
        <f t="shared" si="394"/>
        <v>2443495.4285714286</v>
      </c>
      <c r="M430" s="24">
        <f t="shared" si="394"/>
        <v>2443495.4285714286</v>
      </c>
      <c r="N430" s="24">
        <f t="shared" si="394"/>
        <v>2443495.4285714286</v>
      </c>
      <c r="O430" s="24">
        <f t="shared" si="394"/>
        <v>2443495.4285714286</v>
      </c>
      <c r="P430" s="25">
        <f t="shared" si="394"/>
        <v>2443495.4285714286</v>
      </c>
    </row>
    <row r="431" spans="1:16" ht="15.5" x14ac:dyDescent="0.35">
      <c r="A431" s="44"/>
      <c r="B431" s="20"/>
      <c r="C431" s="21"/>
      <c r="D431" s="22"/>
      <c r="E431" s="26" t="s">
        <v>110</v>
      </c>
      <c r="F431" s="27"/>
      <c r="G431" s="28"/>
      <c r="H431" s="28"/>
      <c r="I431" s="28"/>
      <c r="J431" s="28"/>
      <c r="K431" s="28"/>
      <c r="L431" s="28"/>
      <c r="M431" s="28"/>
      <c r="N431" s="28"/>
      <c r="O431" s="28"/>
      <c r="P431" s="29"/>
    </row>
    <row r="432" spans="1:16" ht="15.5" x14ac:dyDescent="0.35">
      <c r="A432" s="44"/>
      <c r="B432" s="20"/>
      <c r="C432" s="21"/>
      <c r="D432" s="22"/>
      <c r="E432" s="30" t="s">
        <v>111</v>
      </c>
      <c r="F432" s="31"/>
      <c r="G432" s="32"/>
      <c r="H432" s="32"/>
      <c r="I432" s="32"/>
      <c r="J432" s="32"/>
      <c r="K432" s="32"/>
      <c r="L432" s="32"/>
      <c r="M432" s="32"/>
      <c r="N432" s="32"/>
      <c r="O432" s="32"/>
      <c r="P432" s="33"/>
    </row>
    <row r="433" spans="1:16" ht="15.5" x14ac:dyDescent="0.35">
      <c r="A433" s="44"/>
      <c r="B433" s="20"/>
      <c r="C433" s="21"/>
      <c r="D433" s="22"/>
      <c r="E433" s="30" t="s">
        <v>112</v>
      </c>
      <c r="F433" s="31"/>
      <c r="G433" s="32"/>
      <c r="H433" s="32"/>
      <c r="I433" s="32"/>
      <c r="J433" s="32"/>
      <c r="K433" s="32"/>
      <c r="L433" s="32"/>
      <c r="M433" s="32"/>
      <c r="N433" s="32"/>
      <c r="O433" s="32"/>
      <c r="P433" s="33"/>
    </row>
    <row r="434" spans="1:16" ht="15.5" x14ac:dyDescent="0.35">
      <c r="A434" s="44"/>
      <c r="B434" s="20"/>
      <c r="C434" s="21"/>
      <c r="D434" s="22"/>
      <c r="E434" s="30" t="s">
        <v>120</v>
      </c>
      <c r="F434" s="31"/>
      <c r="G434" s="32"/>
      <c r="H434" s="32"/>
      <c r="I434" s="32"/>
      <c r="J434" s="32"/>
      <c r="K434" s="32"/>
      <c r="L434" s="32"/>
      <c r="M434" s="32"/>
      <c r="N434" s="32"/>
      <c r="O434" s="32"/>
      <c r="P434" s="33"/>
    </row>
    <row r="435" spans="1:16" ht="15.5" x14ac:dyDescent="0.35">
      <c r="A435" s="44"/>
      <c r="B435" s="20"/>
      <c r="C435" s="21"/>
      <c r="D435" s="22"/>
      <c r="E435" s="34" t="s">
        <v>113</v>
      </c>
      <c r="F435" s="35">
        <f>F438</f>
        <v>0</v>
      </c>
      <c r="G435" s="32">
        <f>G438+G456</f>
        <v>0</v>
      </c>
      <c r="H435" s="32"/>
      <c r="I435" s="32"/>
      <c r="J435" s="32"/>
      <c r="K435" s="32">
        <f t="shared" ref="K435:P435" si="395">K438+K456</f>
        <v>0</v>
      </c>
      <c r="L435" s="32">
        <f t="shared" si="395"/>
        <v>0</v>
      </c>
      <c r="M435" s="32">
        <f t="shared" si="395"/>
        <v>0</v>
      </c>
      <c r="N435" s="32">
        <f t="shared" si="395"/>
        <v>0</v>
      </c>
      <c r="O435" s="32">
        <f t="shared" si="395"/>
        <v>0</v>
      </c>
      <c r="P435" s="33">
        <f t="shared" si="395"/>
        <v>0</v>
      </c>
    </row>
    <row r="436" spans="1:16" ht="39" x14ac:dyDescent="0.35">
      <c r="A436" s="44"/>
      <c r="B436" s="20"/>
      <c r="C436" s="21"/>
      <c r="D436" s="22"/>
      <c r="E436" s="34" t="s">
        <v>247</v>
      </c>
      <c r="F436" s="35">
        <f>F439+F466</f>
        <v>17104468</v>
      </c>
      <c r="G436" s="32">
        <f>G439+G464</f>
        <v>2443495.4285714286</v>
      </c>
      <c r="H436" s="32"/>
      <c r="I436" s="32"/>
      <c r="J436" s="32"/>
      <c r="K436" s="32">
        <f t="shared" ref="K436:P436" si="396">K439+K464</f>
        <v>2443495.4285714286</v>
      </c>
      <c r="L436" s="32">
        <f t="shared" si="396"/>
        <v>2443495.4285714286</v>
      </c>
      <c r="M436" s="32">
        <f t="shared" si="396"/>
        <v>2443495.4285714286</v>
      </c>
      <c r="N436" s="32">
        <f t="shared" si="396"/>
        <v>2443495.4285714286</v>
      </c>
      <c r="O436" s="32">
        <f t="shared" si="396"/>
        <v>2443495.4285714286</v>
      </c>
      <c r="P436" s="33">
        <f t="shared" si="396"/>
        <v>2443495.4285714286</v>
      </c>
    </row>
    <row r="437" spans="1:16" ht="15.5" x14ac:dyDescent="0.35">
      <c r="A437" s="44"/>
      <c r="B437" s="20"/>
      <c r="C437" s="36" t="s">
        <v>1</v>
      </c>
      <c r="D437" s="37" t="s">
        <v>131</v>
      </c>
      <c r="E437" s="38" t="s">
        <v>126</v>
      </c>
      <c r="F437" s="39">
        <f t="shared" ref="F437:G437" si="397">F438+F439</f>
        <v>9428625</v>
      </c>
      <c r="G437" s="40">
        <f t="shared" si="397"/>
        <v>1346946.4285714286</v>
      </c>
      <c r="H437" s="40"/>
      <c r="I437" s="40"/>
      <c r="J437" s="40"/>
      <c r="K437" s="40">
        <f t="shared" ref="K437:P437" si="398">K438+K439</f>
        <v>1346946.4285714286</v>
      </c>
      <c r="L437" s="40">
        <f t="shared" si="398"/>
        <v>1346946.4285714286</v>
      </c>
      <c r="M437" s="40">
        <f t="shared" si="398"/>
        <v>1346946.4285714286</v>
      </c>
      <c r="N437" s="40">
        <f t="shared" si="398"/>
        <v>1346946.4285714286</v>
      </c>
      <c r="O437" s="40">
        <f t="shared" si="398"/>
        <v>1346946.4285714286</v>
      </c>
      <c r="P437" s="41">
        <f t="shared" si="398"/>
        <v>1346946.4285714286</v>
      </c>
    </row>
    <row r="438" spans="1:16" ht="15.5" x14ac:dyDescent="0.35">
      <c r="A438" s="44"/>
      <c r="B438" s="20"/>
      <c r="C438" s="21"/>
      <c r="D438" s="22"/>
      <c r="E438" s="34" t="s">
        <v>113</v>
      </c>
      <c r="F438" s="35">
        <f>SUM(G438:P438)</f>
        <v>0</v>
      </c>
      <c r="G438" s="32">
        <f t="shared" ref="G438" si="399">G441+G444+G448+G450+G453+G456+G459+G462</f>
        <v>0</v>
      </c>
      <c r="H438" s="32"/>
      <c r="I438" s="32"/>
      <c r="J438" s="32"/>
      <c r="K438" s="32">
        <f t="shared" ref="K438:P438" si="400">K441+K444+K448+K450+K453+K456+K459+K462</f>
        <v>0</v>
      </c>
      <c r="L438" s="32">
        <f t="shared" si="400"/>
        <v>0</v>
      </c>
      <c r="M438" s="32">
        <f t="shared" si="400"/>
        <v>0</v>
      </c>
      <c r="N438" s="32">
        <f t="shared" si="400"/>
        <v>0</v>
      </c>
      <c r="O438" s="32">
        <f t="shared" si="400"/>
        <v>0</v>
      </c>
      <c r="P438" s="33">
        <f t="shared" si="400"/>
        <v>0</v>
      </c>
    </row>
    <row r="439" spans="1:16" ht="39" x14ac:dyDescent="0.35">
      <c r="A439" s="44"/>
      <c r="B439" s="20"/>
      <c r="C439" s="21"/>
      <c r="D439" s="22"/>
      <c r="E439" s="34" t="s">
        <v>247</v>
      </c>
      <c r="F439" s="35">
        <f>F442+F445+F448+F451+F454+F457+F460+F463</f>
        <v>9428625</v>
      </c>
      <c r="G439" s="32">
        <f>G442+G445+G448+G451+G454+G457+G460+G463</f>
        <v>1346946.4285714286</v>
      </c>
      <c r="H439" s="32"/>
      <c r="I439" s="32"/>
      <c r="J439" s="32"/>
      <c r="K439" s="32">
        <f t="shared" ref="K439:P439" si="401">K442+K445+K448+K451+K454+K457+K460+K463</f>
        <v>1346946.4285714286</v>
      </c>
      <c r="L439" s="32">
        <f t="shared" si="401"/>
        <v>1346946.4285714286</v>
      </c>
      <c r="M439" s="32">
        <f t="shared" si="401"/>
        <v>1346946.4285714286</v>
      </c>
      <c r="N439" s="32">
        <f t="shared" si="401"/>
        <v>1346946.4285714286</v>
      </c>
      <c r="O439" s="32">
        <f t="shared" si="401"/>
        <v>1346946.4285714286</v>
      </c>
      <c r="P439" s="33">
        <f t="shared" si="401"/>
        <v>1346946.4285714286</v>
      </c>
    </row>
    <row r="440" spans="1:16" ht="28" outlineLevel="1" x14ac:dyDescent="0.35">
      <c r="A440" s="44"/>
      <c r="B440" s="20"/>
      <c r="C440" s="43" t="s">
        <v>248</v>
      </c>
      <c r="D440" s="22" t="s">
        <v>165</v>
      </c>
      <c r="E440" s="38" t="s">
        <v>126</v>
      </c>
      <c r="F440" s="35">
        <f t="shared" ref="F440:G440" si="402">F441+F442</f>
        <v>0</v>
      </c>
      <c r="G440" s="32">
        <f t="shared" si="402"/>
        <v>0</v>
      </c>
      <c r="H440" s="32"/>
      <c r="I440" s="32"/>
      <c r="J440" s="32"/>
      <c r="K440" s="32">
        <f t="shared" ref="K440:P440" si="403">K441+K442</f>
        <v>0</v>
      </c>
      <c r="L440" s="32">
        <f t="shared" si="403"/>
        <v>0</v>
      </c>
      <c r="M440" s="32">
        <f t="shared" si="403"/>
        <v>0</v>
      </c>
      <c r="N440" s="32">
        <f t="shared" si="403"/>
        <v>0</v>
      </c>
      <c r="O440" s="32">
        <f t="shared" si="403"/>
        <v>0</v>
      </c>
      <c r="P440" s="33">
        <f t="shared" si="403"/>
        <v>0</v>
      </c>
    </row>
    <row r="441" spans="1:16" ht="15.5" outlineLevel="1" x14ac:dyDescent="0.35">
      <c r="A441" s="44"/>
      <c r="B441" s="20"/>
      <c r="C441" s="21"/>
      <c r="D441" s="22"/>
      <c r="E441" s="34" t="s">
        <v>113</v>
      </c>
      <c r="F441" s="35">
        <f>SUM(G441:P441)</f>
        <v>0</v>
      </c>
      <c r="G441" s="32">
        <v>0</v>
      </c>
      <c r="H441" s="32"/>
      <c r="I441" s="32"/>
      <c r="J441" s="32"/>
      <c r="K441" s="32">
        <v>0</v>
      </c>
      <c r="L441" s="32">
        <v>0</v>
      </c>
      <c r="M441" s="32">
        <v>0</v>
      </c>
      <c r="N441" s="32">
        <v>0</v>
      </c>
      <c r="O441" s="32"/>
      <c r="P441" s="33"/>
    </row>
    <row r="442" spans="1:16" ht="39" outlineLevel="1" x14ac:dyDescent="0.35">
      <c r="A442" s="44"/>
      <c r="B442" s="20"/>
      <c r="C442" s="21"/>
      <c r="D442" s="22"/>
      <c r="E442" s="34" t="s">
        <v>247</v>
      </c>
      <c r="F442" s="35">
        <f>SUM(G442:P442)</f>
        <v>0</v>
      </c>
      <c r="G442" s="32">
        <v>0</v>
      </c>
      <c r="H442" s="32"/>
      <c r="I442" s="32"/>
      <c r="J442" s="32"/>
      <c r="K442" s="32">
        <v>0</v>
      </c>
      <c r="L442" s="32">
        <v>0</v>
      </c>
      <c r="M442" s="32">
        <v>0</v>
      </c>
      <c r="N442" s="32">
        <v>0</v>
      </c>
      <c r="O442" s="32"/>
      <c r="P442" s="33"/>
    </row>
    <row r="443" spans="1:16" ht="15.5" outlineLevel="1" x14ac:dyDescent="0.35">
      <c r="A443" s="44"/>
      <c r="B443" s="20"/>
      <c r="C443" s="21"/>
      <c r="D443" s="22" t="s">
        <v>48</v>
      </c>
      <c r="E443" s="38" t="s">
        <v>126</v>
      </c>
      <c r="F443" s="35">
        <f t="shared" ref="F443:G443" si="404">F444+F445</f>
        <v>0</v>
      </c>
      <c r="G443" s="32">
        <f t="shared" si="404"/>
        <v>0</v>
      </c>
      <c r="H443" s="32"/>
      <c r="I443" s="32"/>
      <c r="J443" s="32"/>
      <c r="K443" s="32">
        <f t="shared" ref="K443:P443" si="405">K444+K445</f>
        <v>0</v>
      </c>
      <c r="L443" s="32">
        <f t="shared" si="405"/>
        <v>0</v>
      </c>
      <c r="M443" s="32">
        <f t="shared" si="405"/>
        <v>0</v>
      </c>
      <c r="N443" s="32">
        <f t="shared" si="405"/>
        <v>0</v>
      </c>
      <c r="O443" s="32">
        <f t="shared" si="405"/>
        <v>0</v>
      </c>
      <c r="P443" s="33">
        <f t="shared" si="405"/>
        <v>0</v>
      </c>
    </row>
    <row r="444" spans="1:16" ht="15.5" outlineLevel="1" x14ac:dyDescent="0.35">
      <c r="A444" s="44"/>
      <c r="B444" s="20"/>
      <c r="C444" s="21"/>
      <c r="D444" s="22"/>
      <c r="E444" s="34" t="s">
        <v>113</v>
      </c>
      <c r="F444" s="35">
        <f>SUM(G444:P444)</f>
        <v>0</v>
      </c>
      <c r="G444" s="32">
        <v>0</v>
      </c>
      <c r="H444" s="32"/>
      <c r="I444" s="32"/>
      <c r="J444" s="32"/>
      <c r="K444" s="32">
        <v>0</v>
      </c>
      <c r="L444" s="32">
        <v>0</v>
      </c>
      <c r="M444" s="32">
        <v>0</v>
      </c>
      <c r="N444" s="32">
        <v>0</v>
      </c>
      <c r="O444" s="32">
        <v>0</v>
      </c>
      <c r="P444" s="33">
        <v>0</v>
      </c>
    </row>
    <row r="445" spans="1:16" ht="39" outlineLevel="1" x14ac:dyDescent="0.35">
      <c r="A445" s="44"/>
      <c r="B445" s="20"/>
      <c r="C445" s="21"/>
      <c r="D445" s="22"/>
      <c r="E445" s="34" t="s">
        <v>247</v>
      </c>
      <c r="F445" s="35">
        <f>SUM(G445:P445)</f>
        <v>0</v>
      </c>
      <c r="G445" s="32">
        <v>0</v>
      </c>
      <c r="H445" s="32"/>
      <c r="I445" s="32"/>
      <c r="J445" s="32"/>
      <c r="K445" s="32">
        <v>0</v>
      </c>
      <c r="L445" s="32">
        <v>0</v>
      </c>
      <c r="M445" s="32">
        <v>0</v>
      </c>
      <c r="N445" s="32">
        <v>0</v>
      </c>
      <c r="O445" s="32">
        <v>0</v>
      </c>
      <c r="P445" s="33">
        <v>0</v>
      </c>
    </row>
    <row r="446" spans="1:16" ht="15.5" outlineLevel="1" x14ac:dyDescent="0.35">
      <c r="A446" s="44"/>
      <c r="B446" s="20"/>
      <c r="C446" s="21"/>
      <c r="D446" s="22" t="s">
        <v>49</v>
      </c>
      <c r="E446" s="38" t="s">
        <v>126</v>
      </c>
      <c r="F446" s="35">
        <f>F448+F448</f>
        <v>0</v>
      </c>
      <c r="G446" s="32">
        <f t="shared" ref="G446" si="406">G448+G448</f>
        <v>0</v>
      </c>
      <c r="H446" s="32"/>
      <c r="I446" s="32"/>
      <c r="J446" s="32"/>
      <c r="K446" s="32">
        <f t="shared" ref="K446:P446" si="407">K448+K448</f>
        <v>0</v>
      </c>
      <c r="L446" s="32">
        <f t="shared" si="407"/>
        <v>0</v>
      </c>
      <c r="M446" s="32">
        <f t="shared" si="407"/>
        <v>0</v>
      </c>
      <c r="N446" s="32">
        <f t="shared" si="407"/>
        <v>0</v>
      </c>
      <c r="O446" s="32">
        <f t="shared" si="407"/>
        <v>0</v>
      </c>
      <c r="P446" s="33">
        <f t="shared" si="407"/>
        <v>0</v>
      </c>
    </row>
    <row r="447" spans="1:16" ht="15.5" outlineLevel="1" x14ac:dyDescent="0.35">
      <c r="A447" s="44"/>
      <c r="B447" s="20"/>
      <c r="C447" s="21"/>
      <c r="D447" s="22"/>
      <c r="E447" s="34" t="s">
        <v>113</v>
      </c>
      <c r="F447" s="35">
        <f>SUM(G448:P448)</f>
        <v>0</v>
      </c>
      <c r="G447" s="32">
        <v>0</v>
      </c>
      <c r="H447" s="32"/>
      <c r="I447" s="32"/>
      <c r="J447" s="32"/>
      <c r="K447" s="32">
        <v>0</v>
      </c>
      <c r="L447" s="32">
        <v>0</v>
      </c>
      <c r="M447" s="32">
        <v>0</v>
      </c>
      <c r="N447" s="32">
        <v>0</v>
      </c>
      <c r="O447" s="32">
        <v>0</v>
      </c>
      <c r="P447" s="33">
        <v>0</v>
      </c>
    </row>
    <row r="448" spans="1:16" ht="39" outlineLevel="1" x14ac:dyDescent="0.35">
      <c r="A448" s="44"/>
      <c r="B448" s="20"/>
      <c r="C448" s="21"/>
      <c r="D448" s="22"/>
      <c r="E448" s="34" t="s">
        <v>247</v>
      </c>
      <c r="F448" s="35">
        <f>SUM(G448:P448)</f>
        <v>0</v>
      </c>
      <c r="G448" s="32">
        <v>0</v>
      </c>
      <c r="H448" s="32"/>
      <c r="I448" s="32"/>
      <c r="J448" s="32"/>
      <c r="K448" s="32">
        <v>0</v>
      </c>
      <c r="L448" s="32">
        <v>0</v>
      </c>
      <c r="M448" s="32">
        <v>0</v>
      </c>
      <c r="N448" s="32">
        <v>0</v>
      </c>
      <c r="O448" s="32">
        <v>0</v>
      </c>
      <c r="P448" s="33">
        <v>0</v>
      </c>
    </row>
    <row r="449" spans="1:16" ht="15.5" outlineLevel="1" x14ac:dyDescent="0.35">
      <c r="A449" s="44"/>
      <c r="B449" s="20"/>
      <c r="C449" s="21"/>
      <c r="D449" s="22" t="s">
        <v>261</v>
      </c>
      <c r="E449" s="38" t="s">
        <v>126</v>
      </c>
      <c r="F449" s="35">
        <f t="shared" ref="F449:G449" si="408">F450+F451</f>
        <v>0</v>
      </c>
      <c r="G449" s="32">
        <f t="shared" si="408"/>
        <v>0</v>
      </c>
      <c r="H449" s="32"/>
      <c r="I449" s="32"/>
      <c r="J449" s="32"/>
      <c r="K449" s="32">
        <f t="shared" ref="K449:P449" si="409">K450+K451</f>
        <v>0</v>
      </c>
      <c r="L449" s="32">
        <f t="shared" si="409"/>
        <v>0</v>
      </c>
      <c r="M449" s="32">
        <f t="shared" si="409"/>
        <v>0</v>
      </c>
      <c r="N449" s="32">
        <f t="shared" si="409"/>
        <v>0</v>
      </c>
      <c r="O449" s="32">
        <f t="shared" si="409"/>
        <v>0</v>
      </c>
      <c r="P449" s="33">
        <f t="shared" si="409"/>
        <v>0</v>
      </c>
    </row>
    <row r="450" spans="1:16" ht="15.5" outlineLevel="1" x14ac:dyDescent="0.35">
      <c r="A450" s="44"/>
      <c r="B450" s="20"/>
      <c r="C450" s="21"/>
      <c r="D450" s="22"/>
      <c r="E450" s="34" t="s">
        <v>113</v>
      </c>
      <c r="F450" s="35">
        <f>SUM(G450:P450)</f>
        <v>0</v>
      </c>
      <c r="G450" s="32">
        <v>0</v>
      </c>
      <c r="H450" s="32"/>
      <c r="I450" s="32"/>
      <c r="J450" s="32"/>
      <c r="K450" s="32">
        <v>0</v>
      </c>
      <c r="L450" s="32">
        <v>0</v>
      </c>
      <c r="M450" s="32">
        <v>0</v>
      </c>
      <c r="N450" s="32">
        <v>0</v>
      </c>
      <c r="O450" s="32">
        <v>0</v>
      </c>
      <c r="P450" s="33">
        <v>0</v>
      </c>
    </row>
    <row r="451" spans="1:16" ht="39" outlineLevel="1" x14ac:dyDescent="0.35">
      <c r="A451" s="44"/>
      <c r="B451" s="20"/>
      <c r="C451" s="21"/>
      <c r="D451" s="22"/>
      <c r="E451" s="34" t="s">
        <v>247</v>
      </c>
      <c r="F451" s="35">
        <f>SUM(G451:P451)</f>
        <v>0</v>
      </c>
      <c r="G451" s="32">
        <v>0</v>
      </c>
      <c r="H451" s="32"/>
      <c r="I451" s="32"/>
      <c r="J451" s="32"/>
      <c r="K451" s="32">
        <v>0</v>
      </c>
      <c r="L451" s="32">
        <v>0</v>
      </c>
      <c r="M451" s="32">
        <v>0</v>
      </c>
      <c r="N451" s="32">
        <v>0</v>
      </c>
      <c r="O451" s="32">
        <v>0</v>
      </c>
      <c r="P451" s="33">
        <v>0</v>
      </c>
    </row>
    <row r="452" spans="1:16" ht="15.5" outlineLevel="1" x14ac:dyDescent="0.35">
      <c r="A452" s="44"/>
      <c r="B452" s="20"/>
      <c r="C452" s="21"/>
      <c r="D452" s="22" t="s">
        <v>260</v>
      </c>
      <c r="E452" s="38" t="s">
        <v>126</v>
      </c>
      <c r="F452" s="35">
        <f t="shared" ref="F452:G452" si="410">F453+F454</f>
        <v>0</v>
      </c>
      <c r="G452" s="32">
        <f t="shared" si="410"/>
        <v>0</v>
      </c>
      <c r="H452" s="32"/>
      <c r="I452" s="32"/>
      <c r="J452" s="32"/>
      <c r="K452" s="32">
        <f t="shared" ref="K452:P452" si="411">K453+K454</f>
        <v>0</v>
      </c>
      <c r="L452" s="32">
        <f t="shared" si="411"/>
        <v>0</v>
      </c>
      <c r="M452" s="32">
        <f t="shared" si="411"/>
        <v>0</v>
      </c>
      <c r="N452" s="32">
        <f t="shared" si="411"/>
        <v>0</v>
      </c>
      <c r="O452" s="32">
        <f t="shared" si="411"/>
        <v>0</v>
      </c>
      <c r="P452" s="33">
        <f t="shared" si="411"/>
        <v>0</v>
      </c>
    </row>
    <row r="453" spans="1:16" ht="15.5" outlineLevel="1" x14ac:dyDescent="0.35">
      <c r="A453" s="44"/>
      <c r="B453" s="20"/>
      <c r="C453" s="21"/>
      <c r="D453" s="22"/>
      <c r="E453" s="34" t="s">
        <v>113</v>
      </c>
      <c r="F453" s="35">
        <f>SUM(G453:P453)</f>
        <v>0</v>
      </c>
      <c r="G453" s="32">
        <v>0</v>
      </c>
      <c r="H453" s="32"/>
      <c r="I453" s="32"/>
      <c r="J453" s="32"/>
      <c r="K453" s="32">
        <v>0</v>
      </c>
      <c r="L453" s="32">
        <v>0</v>
      </c>
      <c r="M453" s="32">
        <v>0</v>
      </c>
      <c r="N453" s="32">
        <v>0</v>
      </c>
      <c r="O453" s="32">
        <v>0</v>
      </c>
      <c r="P453" s="33">
        <v>0</v>
      </c>
    </row>
    <row r="454" spans="1:16" ht="39" outlineLevel="1" x14ac:dyDescent="0.35">
      <c r="A454" s="44"/>
      <c r="B454" s="20"/>
      <c r="C454" s="21"/>
      <c r="D454" s="22"/>
      <c r="E454" s="34" t="s">
        <v>247</v>
      </c>
      <c r="F454" s="35">
        <f>SUM(G454:P454)</f>
        <v>0</v>
      </c>
      <c r="G454" s="32">
        <v>0</v>
      </c>
      <c r="H454" s="32"/>
      <c r="I454" s="32"/>
      <c r="J454" s="32"/>
      <c r="K454" s="32">
        <v>0</v>
      </c>
      <c r="L454" s="32">
        <v>0</v>
      </c>
      <c r="M454" s="32">
        <v>0</v>
      </c>
      <c r="N454" s="32">
        <v>0</v>
      </c>
      <c r="O454" s="32">
        <v>0</v>
      </c>
      <c r="P454" s="33">
        <v>0</v>
      </c>
    </row>
    <row r="455" spans="1:16" ht="15.5" outlineLevel="1" x14ac:dyDescent="0.35">
      <c r="A455" s="44"/>
      <c r="B455" s="20"/>
      <c r="C455" s="21"/>
      <c r="D455" s="22" t="s">
        <v>260</v>
      </c>
      <c r="E455" s="38" t="s">
        <v>126</v>
      </c>
      <c r="F455" s="35">
        <f t="shared" ref="F455:G455" si="412">F456+F457</f>
        <v>0</v>
      </c>
      <c r="G455" s="32">
        <f t="shared" si="412"/>
        <v>0</v>
      </c>
      <c r="H455" s="32"/>
      <c r="I455" s="32"/>
      <c r="J455" s="32"/>
      <c r="K455" s="32">
        <f t="shared" ref="K455:P455" si="413">K456+K457</f>
        <v>0</v>
      </c>
      <c r="L455" s="32">
        <f t="shared" si="413"/>
        <v>0</v>
      </c>
      <c r="M455" s="32">
        <f t="shared" si="413"/>
        <v>0</v>
      </c>
      <c r="N455" s="32">
        <f t="shared" si="413"/>
        <v>0</v>
      </c>
      <c r="O455" s="32">
        <f t="shared" si="413"/>
        <v>0</v>
      </c>
      <c r="P455" s="33">
        <f t="shared" si="413"/>
        <v>0</v>
      </c>
    </row>
    <row r="456" spans="1:16" ht="15.5" outlineLevel="1" x14ac:dyDescent="0.35">
      <c r="A456" s="44"/>
      <c r="B456" s="20"/>
      <c r="C456" s="21"/>
      <c r="D456" s="22"/>
      <c r="E456" s="34" t="s">
        <v>113</v>
      </c>
      <c r="F456" s="35">
        <f>SUM(G456:P456)</f>
        <v>0</v>
      </c>
      <c r="G456" s="32">
        <v>0</v>
      </c>
      <c r="H456" s="32"/>
      <c r="I456" s="32"/>
      <c r="J456" s="32"/>
      <c r="K456" s="32">
        <v>0</v>
      </c>
      <c r="L456" s="32">
        <v>0</v>
      </c>
      <c r="M456" s="32">
        <v>0</v>
      </c>
      <c r="N456" s="32">
        <v>0</v>
      </c>
      <c r="O456" s="32">
        <v>0</v>
      </c>
      <c r="P456" s="33">
        <v>0</v>
      </c>
    </row>
    <row r="457" spans="1:16" ht="39" outlineLevel="1" x14ac:dyDescent="0.35">
      <c r="A457" s="44"/>
      <c r="B457" s="20"/>
      <c r="C457" s="21"/>
      <c r="D457" s="22"/>
      <c r="E457" s="34" t="s">
        <v>247</v>
      </c>
      <c r="F457" s="35">
        <f>SUM(G457:P457)</f>
        <v>0</v>
      </c>
      <c r="G457" s="32">
        <v>0</v>
      </c>
      <c r="H457" s="32"/>
      <c r="I457" s="32"/>
      <c r="J457" s="32"/>
      <c r="K457" s="32">
        <v>0</v>
      </c>
      <c r="L457" s="32">
        <v>0</v>
      </c>
      <c r="M457" s="32">
        <v>0</v>
      </c>
      <c r="N457" s="32">
        <v>0</v>
      </c>
      <c r="O457" s="32">
        <v>0</v>
      </c>
      <c r="P457" s="33">
        <v>0</v>
      </c>
    </row>
    <row r="458" spans="1:16" ht="15.5" outlineLevel="1" x14ac:dyDescent="0.35">
      <c r="A458" s="44"/>
      <c r="B458" s="20"/>
      <c r="C458" s="21"/>
      <c r="D458" s="22" t="s">
        <v>258</v>
      </c>
      <c r="E458" s="38" t="s">
        <v>126</v>
      </c>
      <c r="F458" s="35">
        <f t="shared" ref="F458:G458" si="414">F459+F460</f>
        <v>0</v>
      </c>
      <c r="G458" s="32">
        <f t="shared" si="414"/>
        <v>0</v>
      </c>
      <c r="H458" s="32"/>
      <c r="I458" s="32"/>
      <c r="J458" s="32"/>
      <c r="K458" s="32">
        <f t="shared" ref="K458:P458" si="415">K459+K460</f>
        <v>0</v>
      </c>
      <c r="L458" s="32">
        <f t="shared" si="415"/>
        <v>0</v>
      </c>
      <c r="M458" s="32">
        <f t="shared" si="415"/>
        <v>0</v>
      </c>
      <c r="N458" s="32">
        <f t="shared" si="415"/>
        <v>0</v>
      </c>
      <c r="O458" s="32">
        <f t="shared" si="415"/>
        <v>0</v>
      </c>
      <c r="P458" s="33">
        <f t="shared" si="415"/>
        <v>0</v>
      </c>
    </row>
    <row r="459" spans="1:16" ht="15.5" outlineLevel="1" x14ac:dyDescent="0.35">
      <c r="A459" s="44"/>
      <c r="B459" s="20"/>
      <c r="C459" s="21"/>
      <c r="D459" s="22"/>
      <c r="E459" s="34" t="s">
        <v>113</v>
      </c>
      <c r="F459" s="35">
        <f>SUM(G459:P459)</f>
        <v>0</v>
      </c>
      <c r="G459" s="32">
        <v>0</v>
      </c>
      <c r="H459" s="32"/>
      <c r="I459" s="32"/>
      <c r="J459" s="32"/>
      <c r="K459" s="32">
        <v>0</v>
      </c>
      <c r="L459" s="32">
        <v>0</v>
      </c>
      <c r="M459" s="32">
        <v>0</v>
      </c>
      <c r="N459" s="32">
        <v>0</v>
      </c>
      <c r="O459" s="32">
        <v>0</v>
      </c>
      <c r="P459" s="33">
        <v>0</v>
      </c>
    </row>
    <row r="460" spans="1:16" ht="39" outlineLevel="1" x14ac:dyDescent="0.35">
      <c r="A460" s="44"/>
      <c r="B460" s="20"/>
      <c r="C460" s="21"/>
      <c r="D460" s="22"/>
      <c r="E460" s="34" t="s">
        <v>247</v>
      </c>
      <c r="F460" s="35">
        <f>SUM(G460:P460)</f>
        <v>0</v>
      </c>
      <c r="G460" s="32">
        <v>0</v>
      </c>
      <c r="H460" s="32"/>
      <c r="I460" s="32"/>
      <c r="J460" s="32"/>
      <c r="K460" s="32">
        <v>0</v>
      </c>
      <c r="L460" s="32">
        <v>0</v>
      </c>
      <c r="M460" s="32">
        <v>0</v>
      </c>
      <c r="N460" s="32">
        <v>0</v>
      </c>
      <c r="O460" s="32">
        <v>0</v>
      </c>
      <c r="P460" s="33">
        <v>0</v>
      </c>
    </row>
    <row r="461" spans="1:16" ht="15.5" outlineLevel="1" x14ac:dyDescent="0.35">
      <c r="A461" s="44"/>
      <c r="B461" s="20"/>
      <c r="C461" s="21"/>
      <c r="D461" s="22" t="s">
        <v>259</v>
      </c>
      <c r="E461" s="38" t="s">
        <v>126</v>
      </c>
      <c r="F461" s="35">
        <f t="shared" ref="F461:G461" si="416">F462+F463</f>
        <v>9428625</v>
      </c>
      <c r="G461" s="32">
        <f t="shared" si="416"/>
        <v>1346946.4285714286</v>
      </c>
      <c r="H461" s="32"/>
      <c r="I461" s="32"/>
      <c r="J461" s="32"/>
      <c r="K461" s="32">
        <f t="shared" ref="K461:P461" si="417">K462+K463</f>
        <v>1346946.4285714286</v>
      </c>
      <c r="L461" s="32">
        <f t="shared" si="417"/>
        <v>1346946.4285714286</v>
      </c>
      <c r="M461" s="32">
        <f t="shared" si="417"/>
        <v>1346946.4285714286</v>
      </c>
      <c r="N461" s="32">
        <f t="shared" si="417"/>
        <v>1346946.4285714286</v>
      </c>
      <c r="O461" s="32">
        <f t="shared" si="417"/>
        <v>1346946.4285714286</v>
      </c>
      <c r="P461" s="33">
        <f t="shared" si="417"/>
        <v>1346946.4285714286</v>
      </c>
    </row>
    <row r="462" spans="1:16" ht="15.5" outlineLevel="1" x14ac:dyDescent="0.35">
      <c r="A462" s="44"/>
      <c r="B462" s="20"/>
      <c r="C462" s="21"/>
      <c r="D462" s="22"/>
      <c r="E462" s="34" t="s">
        <v>113</v>
      </c>
      <c r="F462" s="35">
        <f>SUM(G462:P462)</f>
        <v>0</v>
      </c>
      <c r="G462" s="32">
        <v>0</v>
      </c>
      <c r="H462" s="32"/>
      <c r="I462" s="32"/>
      <c r="J462" s="32"/>
      <c r="K462" s="32">
        <v>0</v>
      </c>
      <c r="L462" s="32">
        <v>0</v>
      </c>
      <c r="M462" s="32">
        <v>0</v>
      </c>
      <c r="N462" s="32">
        <v>0</v>
      </c>
      <c r="O462" s="32">
        <v>0</v>
      </c>
      <c r="P462" s="33">
        <v>0</v>
      </c>
    </row>
    <row r="463" spans="1:16" ht="39" outlineLevel="1" x14ac:dyDescent="0.35">
      <c r="A463" s="44"/>
      <c r="B463" s="20"/>
      <c r="C463" s="21"/>
      <c r="D463" s="22"/>
      <c r="E463" s="34" t="s">
        <v>247</v>
      </c>
      <c r="F463" s="35">
        <f>9428625</f>
        <v>9428625</v>
      </c>
      <c r="G463" s="32">
        <f>$F$463/7</f>
        <v>1346946.4285714286</v>
      </c>
      <c r="H463" s="32"/>
      <c r="I463" s="32"/>
      <c r="J463" s="32"/>
      <c r="K463" s="32">
        <f t="shared" ref="K463:P463" si="418">$F$463/7</f>
        <v>1346946.4285714286</v>
      </c>
      <c r="L463" s="32">
        <f t="shared" si="418"/>
        <v>1346946.4285714286</v>
      </c>
      <c r="M463" s="32">
        <f t="shared" si="418"/>
        <v>1346946.4285714286</v>
      </c>
      <c r="N463" s="32">
        <f t="shared" si="418"/>
        <v>1346946.4285714286</v>
      </c>
      <c r="O463" s="32">
        <f t="shared" si="418"/>
        <v>1346946.4285714286</v>
      </c>
      <c r="P463" s="33">
        <f t="shared" si="418"/>
        <v>1346946.4285714286</v>
      </c>
    </row>
    <row r="464" spans="1:16" ht="15.5" x14ac:dyDescent="0.35">
      <c r="A464" s="44"/>
      <c r="B464" s="20"/>
      <c r="C464" s="75" t="s">
        <v>30</v>
      </c>
      <c r="D464" s="22" t="s">
        <v>506</v>
      </c>
      <c r="E464" s="60" t="s">
        <v>138</v>
      </c>
      <c r="F464" s="35">
        <f t="shared" ref="F464:G464" si="419">F465+F466</f>
        <v>7675843</v>
      </c>
      <c r="G464" s="32">
        <f t="shared" si="419"/>
        <v>1096549</v>
      </c>
      <c r="H464" s="32"/>
      <c r="I464" s="32"/>
      <c r="J464" s="32"/>
      <c r="K464" s="32">
        <f t="shared" ref="K464:P464" si="420">K465+K466</f>
        <v>1096549</v>
      </c>
      <c r="L464" s="32">
        <f t="shared" si="420"/>
        <v>1096549</v>
      </c>
      <c r="M464" s="32">
        <f t="shared" si="420"/>
        <v>1096549</v>
      </c>
      <c r="N464" s="32">
        <f t="shared" si="420"/>
        <v>1096549</v>
      </c>
      <c r="O464" s="32">
        <f t="shared" si="420"/>
        <v>1096549</v>
      </c>
      <c r="P464" s="33">
        <f t="shared" si="420"/>
        <v>1096549</v>
      </c>
    </row>
    <row r="465" spans="1:16" ht="15.5" x14ac:dyDescent="0.35">
      <c r="A465" s="44"/>
      <c r="B465" s="20"/>
      <c r="C465" s="21"/>
      <c r="D465" s="22"/>
      <c r="E465" s="34" t="s">
        <v>113</v>
      </c>
      <c r="F465" s="35">
        <f>SUM(G465:P465)</f>
        <v>0</v>
      </c>
      <c r="G465" s="32">
        <v>0</v>
      </c>
      <c r="H465" s="32"/>
      <c r="I465" s="32"/>
      <c r="J465" s="32"/>
      <c r="K465" s="32">
        <v>0</v>
      </c>
      <c r="L465" s="32">
        <v>0</v>
      </c>
      <c r="M465" s="32">
        <v>0</v>
      </c>
      <c r="N465" s="32">
        <v>0</v>
      </c>
      <c r="O465" s="32">
        <v>0</v>
      </c>
      <c r="P465" s="33">
        <v>0</v>
      </c>
    </row>
    <row r="466" spans="1:16" ht="39.5" thickBot="1" x14ac:dyDescent="0.4">
      <c r="A466" s="49"/>
      <c r="B466" s="50"/>
      <c r="C466" s="51"/>
      <c r="D466" s="52"/>
      <c r="E466" s="53" t="s">
        <v>247</v>
      </c>
      <c r="F466" s="54">
        <f>SUM(G466:P466)</f>
        <v>7675843</v>
      </c>
      <c r="G466" s="55">
        <v>1096549</v>
      </c>
      <c r="H466" s="55"/>
      <c r="I466" s="55"/>
      <c r="J466" s="55"/>
      <c r="K466" s="55">
        <v>1096549</v>
      </c>
      <c r="L466" s="55">
        <v>1096549</v>
      </c>
      <c r="M466" s="55">
        <v>1096549</v>
      </c>
      <c r="N466" s="55">
        <v>1096549</v>
      </c>
      <c r="O466" s="55">
        <v>1096549</v>
      </c>
      <c r="P466" s="56">
        <v>1096549</v>
      </c>
    </row>
    <row r="467" spans="1:16" ht="15.5" x14ac:dyDescent="0.35">
      <c r="A467" s="57">
        <v>18</v>
      </c>
      <c r="B467" s="11" t="s">
        <v>50</v>
      </c>
      <c r="C467" s="12"/>
      <c r="D467" s="13"/>
      <c r="E467" s="14"/>
      <c r="F467" s="15"/>
      <c r="G467" s="16"/>
      <c r="H467" s="16"/>
      <c r="I467" s="16"/>
      <c r="J467" s="16"/>
      <c r="K467" s="16"/>
      <c r="L467" s="16"/>
      <c r="M467" s="16"/>
      <c r="N467" s="16"/>
      <c r="O467" s="16"/>
      <c r="P467" s="17"/>
    </row>
    <row r="468" spans="1:16" ht="15.5" x14ac:dyDescent="0.35">
      <c r="A468" s="44"/>
      <c r="B468" s="20"/>
      <c r="C468" s="21"/>
      <c r="D468" s="22"/>
      <c r="E468" s="23" t="s">
        <v>119</v>
      </c>
      <c r="F468" s="24">
        <f>SUM(F473+F474)</f>
        <v>0</v>
      </c>
      <c r="G468" s="24">
        <f t="shared" ref="G468" si="421">SUM(G473+G474)</f>
        <v>0</v>
      </c>
      <c r="H468" s="24">
        <f t="shared" ref="H468:P468" si="422">SUM(H473+H474)</f>
        <v>0</v>
      </c>
      <c r="I468" s="24">
        <f t="shared" si="422"/>
        <v>0</v>
      </c>
      <c r="J468" s="24">
        <f t="shared" si="422"/>
        <v>0</v>
      </c>
      <c r="K468" s="24">
        <f t="shared" si="422"/>
        <v>0</v>
      </c>
      <c r="L468" s="24">
        <f t="shared" si="422"/>
        <v>0</v>
      </c>
      <c r="M468" s="24">
        <f t="shared" si="422"/>
        <v>0</v>
      </c>
      <c r="N468" s="24">
        <f t="shared" si="422"/>
        <v>0</v>
      </c>
      <c r="O468" s="24">
        <f t="shared" si="422"/>
        <v>0</v>
      </c>
      <c r="P468" s="25">
        <f t="shared" si="422"/>
        <v>0</v>
      </c>
    </row>
    <row r="469" spans="1:16" ht="15.5" x14ac:dyDescent="0.35">
      <c r="A469" s="44"/>
      <c r="B469" s="20"/>
      <c r="C469" s="21"/>
      <c r="D469" s="22"/>
      <c r="E469" s="26" t="s">
        <v>110</v>
      </c>
      <c r="F469" s="27"/>
      <c r="G469" s="28"/>
      <c r="H469" s="28"/>
      <c r="I469" s="28"/>
      <c r="J469" s="28"/>
      <c r="K469" s="28"/>
      <c r="L469" s="28"/>
      <c r="M469" s="28"/>
      <c r="N469" s="28"/>
      <c r="O469" s="28"/>
      <c r="P469" s="29"/>
    </row>
    <row r="470" spans="1:16" ht="15.5" x14ac:dyDescent="0.35">
      <c r="A470" s="44"/>
      <c r="B470" s="20"/>
      <c r="C470" s="21"/>
      <c r="D470" s="22"/>
      <c r="E470" s="30" t="s">
        <v>111</v>
      </c>
      <c r="F470" s="31"/>
      <c r="G470" s="32"/>
      <c r="H470" s="32"/>
      <c r="I470" s="32"/>
      <c r="J470" s="32"/>
      <c r="K470" s="32"/>
      <c r="L470" s="32"/>
      <c r="M470" s="32"/>
      <c r="N470" s="32"/>
      <c r="O470" s="32"/>
      <c r="P470" s="33"/>
    </row>
    <row r="471" spans="1:16" ht="15.5" x14ac:dyDescent="0.35">
      <c r="A471" s="44"/>
      <c r="B471" s="20"/>
      <c r="C471" s="21"/>
      <c r="D471" s="22"/>
      <c r="E471" s="30" t="s">
        <v>112</v>
      </c>
      <c r="F471" s="31"/>
      <c r="G471" s="32"/>
      <c r="H471" s="32"/>
      <c r="I471" s="32"/>
      <c r="J471" s="32"/>
      <c r="K471" s="32"/>
      <c r="L471" s="32"/>
      <c r="M471" s="32"/>
      <c r="N471" s="32"/>
      <c r="O471" s="32"/>
      <c r="P471" s="33"/>
    </row>
    <row r="472" spans="1:16" ht="15.5" x14ac:dyDescent="0.35">
      <c r="A472" s="44"/>
      <c r="B472" s="20"/>
      <c r="C472" s="21"/>
      <c r="D472" s="22"/>
      <c r="E472" s="30" t="s">
        <v>120</v>
      </c>
      <c r="F472" s="31"/>
      <c r="G472" s="32"/>
      <c r="H472" s="32"/>
      <c r="I472" s="32"/>
      <c r="J472" s="32"/>
      <c r="K472" s="32"/>
      <c r="L472" s="32"/>
      <c r="M472" s="32"/>
      <c r="N472" s="32"/>
      <c r="O472" s="32"/>
      <c r="P472" s="33"/>
    </row>
    <row r="473" spans="1:16" ht="15.5" x14ac:dyDescent="0.35">
      <c r="A473" s="44"/>
      <c r="B473" s="20"/>
      <c r="C473" s="21"/>
      <c r="D473" s="22"/>
      <c r="E473" s="34" t="s">
        <v>113</v>
      </c>
      <c r="F473" s="35">
        <f>F476</f>
        <v>0</v>
      </c>
      <c r="G473" s="32">
        <f>G476</f>
        <v>0</v>
      </c>
      <c r="H473" s="32"/>
      <c r="I473" s="32"/>
      <c r="J473" s="32"/>
      <c r="K473" s="32">
        <f t="shared" ref="K473:P473" si="423">K476</f>
        <v>0</v>
      </c>
      <c r="L473" s="32">
        <f t="shared" si="423"/>
        <v>0</v>
      </c>
      <c r="M473" s="32">
        <f t="shared" si="423"/>
        <v>0</v>
      </c>
      <c r="N473" s="32">
        <f t="shared" si="423"/>
        <v>0</v>
      </c>
      <c r="O473" s="32">
        <f t="shared" si="423"/>
        <v>0</v>
      </c>
      <c r="P473" s="33">
        <f t="shared" si="423"/>
        <v>0</v>
      </c>
    </row>
    <row r="474" spans="1:16" ht="39" x14ac:dyDescent="0.35">
      <c r="A474" s="44"/>
      <c r="B474" s="20"/>
      <c r="C474" s="21"/>
      <c r="D474" s="22"/>
      <c r="E474" s="34" t="s">
        <v>247</v>
      </c>
      <c r="F474" s="35">
        <f>F477</f>
        <v>0</v>
      </c>
      <c r="G474" s="32">
        <f>G477+G502</f>
        <v>0</v>
      </c>
      <c r="H474" s="32"/>
      <c r="I474" s="32"/>
      <c r="J474" s="32"/>
      <c r="K474" s="32">
        <f t="shared" ref="K474:P474" si="424">K477+K502</f>
        <v>0</v>
      </c>
      <c r="L474" s="32">
        <f t="shared" si="424"/>
        <v>0</v>
      </c>
      <c r="M474" s="32">
        <f t="shared" si="424"/>
        <v>0</v>
      </c>
      <c r="N474" s="32">
        <f t="shared" si="424"/>
        <v>0</v>
      </c>
      <c r="O474" s="32">
        <f t="shared" si="424"/>
        <v>0</v>
      </c>
      <c r="P474" s="33">
        <f t="shared" si="424"/>
        <v>0</v>
      </c>
    </row>
    <row r="475" spans="1:16" ht="15.5" x14ac:dyDescent="0.35">
      <c r="A475" s="44"/>
      <c r="B475" s="20"/>
      <c r="C475" s="36" t="s">
        <v>1</v>
      </c>
      <c r="D475" s="37" t="s">
        <v>131</v>
      </c>
      <c r="E475" s="38" t="s">
        <v>126</v>
      </c>
      <c r="F475" s="39">
        <f t="shared" ref="F475:G475" si="425">F476+F477</f>
        <v>0</v>
      </c>
      <c r="G475" s="40">
        <f t="shared" si="425"/>
        <v>0</v>
      </c>
      <c r="H475" s="40"/>
      <c r="I475" s="40"/>
      <c r="J475" s="40"/>
      <c r="K475" s="40">
        <f t="shared" ref="K475:P475" si="426">K476+K477</f>
        <v>0</v>
      </c>
      <c r="L475" s="40">
        <f t="shared" si="426"/>
        <v>0</v>
      </c>
      <c r="M475" s="40">
        <f t="shared" si="426"/>
        <v>0</v>
      </c>
      <c r="N475" s="40">
        <f t="shared" si="426"/>
        <v>0</v>
      </c>
      <c r="O475" s="40">
        <f t="shared" si="426"/>
        <v>0</v>
      </c>
      <c r="P475" s="41">
        <f t="shared" si="426"/>
        <v>0</v>
      </c>
    </row>
    <row r="476" spans="1:16" ht="15.5" x14ac:dyDescent="0.35">
      <c r="A476" s="44"/>
      <c r="B476" s="20"/>
      <c r="C476" s="21"/>
      <c r="D476" s="22"/>
      <c r="E476" s="34" t="s">
        <v>113</v>
      </c>
      <c r="F476" s="35">
        <f>SUM(G476:P476)</f>
        <v>0</v>
      </c>
      <c r="G476" s="32">
        <f>G479+G482+G485</f>
        <v>0</v>
      </c>
      <c r="H476" s="32"/>
      <c r="I476" s="32"/>
      <c r="J476" s="32"/>
      <c r="K476" s="32">
        <f t="shared" ref="K476:P476" si="427">K479+K482+K485</f>
        <v>0</v>
      </c>
      <c r="L476" s="32">
        <f t="shared" si="427"/>
        <v>0</v>
      </c>
      <c r="M476" s="32">
        <f t="shared" si="427"/>
        <v>0</v>
      </c>
      <c r="N476" s="32">
        <f t="shared" si="427"/>
        <v>0</v>
      </c>
      <c r="O476" s="32">
        <f t="shared" si="427"/>
        <v>0</v>
      </c>
      <c r="P476" s="33">
        <f t="shared" si="427"/>
        <v>0</v>
      </c>
    </row>
    <row r="477" spans="1:16" ht="39" x14ac:dyDescent="0.35">
      <c r="A477" s="44"/>
      <c r="B477" s="20"/>
      <c r="C477" s="21"/>
      <c r="D477" s="22"/>
      <c r="E477" s="34" t="s">
        <v>247</v>
      </c>
      <c r="F477" s="35">
        <f>SUM(G477:P477)</f>
        <v>0</v>
      </c>
      <c r="G477" s="32">
        <f>G480+G483+G486</f>
        <v>0</v>
      </c>
      <c r="H477" s="32"/>
      <c r="I477" s="32"/>
      <c r="J477" s="32"/>
      <c r="K477" s="32">
        <f t="shared" ref="K477:P477" si="428">K480+K483+K486</f>
        <v>0</v>
      </c>
      <c r="L477" s="32">
        <f t="shared" si="428"/>
        <v>0</v>
      </c>
      <c r="M477" s="32">
        <f t="shared" si="428"/>
        <v>0</v>
      </c>
      <c r="N477" s="32">
        <f t="shared" si="428"/>
        <v>0</v>
      </c>
      <c r="O477" s="32">
        <f t="shared" si="428"/>
        <v>0</v>
      </c>
      <c r="P477" s="33">
        <f t="shared" si="428"/>
        <v>0</v>
      </c>
    </row>
    <row r="478" spans="1:16" ht="28" outlineLevel="1" x14ac:dyDescent="0.35">
      <c r="A478" s="44"/>
      <c r="B478" s="20"/>
      <c r="C478" s="43" t="s">
        <v>248</v>
      </c>
      <c r="D478" s="22" t="s">
        <v>51</v>
      </c>
      <c r="E478" s="38" t="s">
        <v>126</v>
      </c>
      <c r="F478" s="35">
        <f t="shared" ref="F478:G478" si="429">F479+F480</f>
        <v>0</v>
      </c>
      <c r="G478" s="32">
        <f t="shared" si="429"/>
        <v>0</v>
      </c>
      <c r="H478" s="32"/>
      <c r="I478" s="32"/>
      <c r="J478" s="32"/>
      <c r="K478" s="32">
        <f t="shared" ref="K478:P478" si="430">K479+K480</f>
        <v>0</v>
      </c>
      <c r="L478" s="32">
        <f t="shared" si="430"/>
        <v>0</v>
      </c>
      <c r="M478" s="32">
        <f t="shared" si="430"/>
        <v>0</v>
      </c>
      <c r="N478" s="32">
        <f t="shared" si="430"/>
        <v>0</v>
      </c>
      <c r="O478" s="32">
        <f t="shared" si="430"/>
        <v>0</v>
      </c>
      <c r="P478" s="33">
        <f t="shared" si="430"/>
        <v>0</v>
      </c>
    </row>
    <row r="479" spans="1:16" ht="15.5" outlineLevel="1" x14ac:dyDescent="0.35">
      <c r="A479" s="44"/>
      <c r="B479" s="20"/>
      <c r="C479" s="21"/>
      <c r="D479" s="22"/>
      <c r="E479" s="34" t="s">
        <v>113</v>
      </c>
      <c r="F479" s="35">
        <f>SUM(G479:P479)</f>
        <v>0</v>
      </c>
      <c r="G479" s="32">
        <v>0</v>
      </c>
      <c r="H479" s="32"/>
      <c r="I479" s="32"/>
      <c r="J479" s="32"/>
      <c r="K479" s="32">
        <v>0</v>
      </c>
      <c r="L479" s="32">
        <v>0</v>
      </c>
      <c r="M479" s="32">
        <v>0</v>
      </c>
      <c r="N479" s="32"/>
      <c r="O479" s="32"/>
      <c r="P479" s="33"/>
    </row>
    <row r="480" spans="1:16" ht="39" outlineLevel="1" x14ac:dyDescent="0.35">
      <c r="A480" s="44"/>
      <c r="B480" s="20"/>
      <c r="C480" s="21"/>
      <c r="D480" s="22"/>
      <c r="E480" s="34" t="s">
        <v>247</v>
      </c>
      <c r="F480" s="35">
        <f>SUM(G480:P480)</f>
        <v>0</v>
      </c>
      <c r="G480" s="32">
        <v>0</v>
      </c>
      <c r="H480" s="32"/>
      <c r="I480" s="32"/>
      <c r="J480" s="32"/>
      <c r="K480" s="32">
        <v>0</v>
      </c>
      <c r="L480" s="32">
        <v>0</v>
      </c>
      <c r="M480" s="32">
        <v>0</v>
      </c>
      <c r="N480" s="32"/>
      <c r="O480" s="32"/>
      <c r="P480" s="33"/>
    </row>
    <row r="481" spans="1:16" ht="15.5" outlineLevel="1" x14ac:dyDescent="0.35">
      <c r="A481" s="44"/>
      <c r="B481" s="20"/>
      <c r="C481" s="21"/>
      <c r="D481" s="22" t="s">
        <v>52</v>
      </c>
      <c r="E481" s="38" t="s">
        <v>126</v>
      </c>
      <c r="F481" s="35">
        <f t="shared" ref="F481:G481" si="431">F482+F483</f>
        <v>0</v>
      </c>
      <c r="G481" s="32">
        <f t="shared" si="431"/>
        <v>0</v>
      </c>
      <c r="H481" s="32"/>
      <c r="I481" s="32"/>
      <c r="J481" s="32"/>
      <c r="K481" s="32">
        <f t="shared" ref="K481:P481" si="432">K482+K483</f>
        <v>0</v>
      </c>
      <c r="L481" s="32">
        <f t="shared" si="432"/>
        <v>0</v>
      </c>
      <c r="M481" s="32">
        <f t="shared" si="432"/>
        <v>0</v>
      </c>
      <c r="N481" s="32">
        <f t="shared" si="432"/>
        <v>0</v>
      </c>
      <c r="O481" s="32">
        <f t="shared" si="432"/>
        <v>0</v>
      </c>
      <c r="P481" s="33">
        <f t="shared" si="432"/>
        <v>0</v>
      </c>
    </row>
    <row r="482" spans="1:16" ht="15.5" outlineLevel="1" x14ac:dyDescent="0.35">
      <c r="A482" s="44"/>
      <c r="B482" s="20"/>
      <c r="C482" s="21"/>
      <c r="D482" s="22"/>
      <c r="E482" s="34" t="s">
        <v>113</v>
      </c>
      <c r="F482" s="35">
        <f>SUM(G482:P482)</f>
        <v>0</v>
      </c>
      <c r="G482" s="32">
        <v>0</v>
      </c>
      <c r="H482" s="32"/>
      <c r="I482" s="32"/>
      <c r="J482" s="32"/>
      <c r="K482" s="32">
        <v>0</v>
      </c>
      <c r="L482" s="32"/>
      <c r="M482" s="32"/>
      <c r="N482" s="32"/>
      <c r="O482" s="32"/>
      <c r="P482" s="33"/>
    </row>
    <row r="483" spans="1:16" ht="39" outlineLevel="1" x14ac:dyDescent="0.35">
      <c r="A483" s="44"/>
      <c r="B483" s="20"/>
      <c r="C483" s="21"/>
      <c r="D483" s="22"/>
      <c r="E483" s="34" t="s">
        <v>247</v>
      </c>
      <c r="F483" s="35">
        <f>SUM(G483:P483)</f>
        <v>0</v>
      </c>
      <c r="G483" s="32">
        <v>0</v>
      </c>
      <c r="H483" s="32"/>
      <c r="I483" s="32"/>
      <c r="J483" s="32"/>
      <c r="K483" s="32">
        <v>0</v>
      </c>
      <c r="L483" s="32"/>
      <c r="M483" s="32"/>
      <c r="N483" s="32"/>
      <c r="O483" s="32"/>
      <c r="P483" s="33"/>
    </row>
    <row r="484" spans="1:16" ht="15.5" outlineLevel="1" x14ac:dyDescent="0.35">
      <c r="A484" s="44"/>
      <c r="B484" s="20"/>
      <c r="C484" s="21"/>
      <c r="D484" s="22" t="s">
        <v>53</v>
      </c>
      <c r="E484" s="38" t="s">
        <v>126</v>
      </c>
      <c r="F484" s="35">
        <f t="shared" ref="F484:G484" si="433">F485+F486</f>
        <v>0</v>
      </c>
      <c r="G484" s="32">
        <f t="shared" si="433"/>
        <v>0</v>
      </c>
      <c r="H484" s="32"/>
      <c r="I484" s="32"/>
      <c r="J484" s="32"/>
      <c r="K484" s="32">
        <f t="shared" ref="K484:P484" si="434">K485+K486</f>
        <v>0</v>
      </c>
      <c r="L484" s="32">
        <f t="shared" si="434"/>
        <v>0</v>
      </c>
      <c r="M484" s="32">
        <f t="shared" si="434"/>
        <v>0</v>
      </c>
      <c r="N484" s="32">
        <f t="shared" si="434"/>
        <v>0</v>
      </c>
      <c r="O484" s="32">
        <f t="shared" si="434"/>
        <v>0</v>
      </c>
      <c r="P484" s="33">
        <f t="shared" si="434"/>
        <v>0</v>
      </c>
    </row>
    <row r="485" spans="1:16" ht="15.5" outlineLevel="1" x14ac:dyDescent="0.35">
      <c r="A485" s="44"/>
      <c r="B485" s="20"/>
      <c r="C485" s="21"/>
      <c r="D485" s="22"/>
      <c r="E485" s="34" t="s">
        <v>113</v>
      </c>
      <c r="F485" s="35">
        <f>SUM(G485:P485)</f>
        <v>0</v>
      </c>
      <c r="G485" s="32">
        <v>0</v>
      </c>
      <c r="H485" s="32"/>
      <c r="I485" s="32"/>
      <c r="J485" s="32"/>
      <c r="K485" s="32">
        <v>0</v>
      </c>
      <c r="L485" s="32">
        <v>0</v>
      </c>
      <c r="M485" s="32">
        <v>0</v>
      </c>
      <c r="N485" s="32">
        <v>0</v>
      </c>
      <c r="O485" s="32">
        <v>0</v>
      </c>
      <c r="P485" s="33">
        <v>0</v>
      </c>
    </row>
    <row r="486" spans="1:16" ht="39.5" outlineLevel="1" thickBot="1" x14ac:dyDescent="0.4">
      <c r="A486" s="49"/>
      <c r="B486" s="50"/>
      <c r="C486" s="51"/>
      <c r="D486" s="52"/>
      <c r="E486" s="53" t="s">
        <v>247</v>
      </c>
      <c r="F486" s="54">
        <f>SUM(G486:P486)</f>
        <v>0</v>
      </c>
      <c r="G486" s="55">
        <v>0</v>
      </c>
      <c r="H486" s="55"/>
      <c r="I486" s="55"/>
      <c r="J486" s="55"/>
      <c r="K486" s="55">
        <v>0</v>
      </c>
      <c r="L486" s="55">
        <v>0</v>
      </c>
      <c r="M486" s="55">
        <v>0</v>
      </c>
      <c r="N486" s="55">
        <v>0</v>
      </c>
      <c r="O486" s="55">
        <v>0</v>
      </c>
      <c r="P486" s="56">
        <v>0</v>
      </c>
    </row>
    <row r="487" spans="1:16" ht="15.5" x14ac:dyDescent="0.35">
      <c r="A487" s="57">
        <v>19</v>
      </c>
      <c r="B487" s="11" t="s">
        <v>166</v>
      </c>
      <c r="C487" s="12"/>
      <c r="D487" s="13"/>
      <c r="E487" s="14"/>
      <c r="F487" s="15"/>
      <c r="G487" s="16"/>
      <c r="H487" s="16"/>
      <c r="I487" s="16"/>
      <c r="J487" s="16"/>
      <c r="K487" s="16"/>
      <c r="L487" s="16"/>
      <c r="M487" s="16"/>
      <c r="N487" s="16"/>
      <c r="O487" s="16"/>
      <c r="P487" s="17"/>
    </row>
    <row r="488" spans="1:16" ht="15.5" x14ac:dyDescent="0.35">
      <c r="A488" s="44"/>
      <c r="B488" s="20"/>
      <c r="C488" s="21"/>
      <c r="D488" s="22"/>
      <c r="E488" s="23" t="s">
        <v>119</v>
      </c>
      <c r="F488" s="24">
        <f>SUM(F493+F494)</f>
        <v>0</v>
      </c>
      <c r="G488" s="24">
        <f t="shared" ref="G488" si="435">SUM(G493+G494)</f>
        <v>0</v>
      </c>
      <c r="H488" s="24">
        <f t="shared" ref="H488:P488" si="436">SUM(H493+H494)</f>
        <v>0</v>
      </c>
      <c r="I488" s="24">
        <f t="shared" si="436"/>
        <v>0</v>
      </c>
      <c r="J488" s="24">
        <f t="shared" si="436"/>
        <v>0</v>
      </c>
      <c r="K488" s="24">
        <f t="shared" si="436"/>
        <v>0</v>
      </c>
      <c r="L488" s="24">
        <f t="shared" si="436"/>
        <v>0</v>
      </c>
      <c r="M488" s="24">
        <f t="shared" si="436"/>
        <v>0</v>
      </c>
      <c r="N488" s="24">
        <f t="shared" si="436"/>
        <v>0</v>
      </c>
      <c r="O488" s="24">
        <f t="shared" si="436"/>
        <v>0</v>
      </c>
      <c r="P488" s="25">
        <f t="shared" si="436"/>
        <v>0</v>
      </c>
    </row>
    <row r="489" spans="1:16" ht="15.5" x14ac:dyDescent="0.35">
      <c r="A489" s="44"/>
      <c r="B489" s="20"/>
      <c r="C489" s="21"/>
      <c r="D489" s="22"/>
      <c r="E489" s="26" t="s">
        <v>110</v>
      </c>
      <c r="F489" s="27"/>
      <c r="G489" s="28"/>
      <c r="H489" s="28"/>
      <c r="I489" s="28"/>
      <c r="J489" s="28"/>
      <c r="K489" s="28"/>
      <c r="L489" s="28"/>
      <c r="M489" s="28"/>
      <c r="N489" s="28"/>
      <c r="O489" s="28"/>
      <c r="P489" s="29"/>
    </row>
    <row r="490" spans="1:16" ht="15.5" x14ac:dyDescent="0.35">
      <c r="A490" s="44"/>
      <c r="B490" s="20"/>
      <c r="C490" s="21"/>
      <c r="D490" s="22"/>
      <c r="E490" s="30" t="s">
        <v>111</v>
      </c>
      <c r="F490" s="31"/>
      <c r="G490" s="32"/>
      <c r="H490" s="32"/>
      <c r="I490" s="32"/>
      <c r="J490" s="32"/>
      <c r="K490" s="32"/>
      <c r="L490" s="32"/>
      <c r="M490" s="32"/>
      <c r="N490" s="32"/>
      <c r="O490" s="32"/>
      <c r="P490" s="33"/>
    </row>
    <row r="491" spans="1:16" ht="15.5" x14ac:dyDescent="0.35">
      <c r="A491" s="44"/>
      <c r="B491" s="20"/>
      <c r="C491" s="21"/>
      <c r="D491" s="22"/>
      <c r="E491" s="30" t="s">
        <v>112</v>
      </c>
      <c r="F491" s="31"/>
      <c r="G491" s="32"/>
      <c r="H491" s="32"/>
      <c r="I491" s="32"/>
      <c r="J491" s="32"/>
      <c r="K491" s="32"/>
      <c r="L491" s="32"/>
      <c r="M491" s="32"/>
      <c r="N491" s="32"/>
      <c r="O491" s="32"/>
      <c r="P491" s="33"/>
    </row>
    <row r="492" spans="1:16" ht="15.5" x14ac:dyDescent="0.35">
      <c r="A492" s="44"/>
      <c r="B492" s="20"/>
      <c r="C492" s="21"/>
      <c r="D492" s="22"/>
      <c r="E492" s="30" t="s">
        <v>120</v>
      </c>
      <c r="F492" s="31"/>
      <c r="G492" s="32"/>
      <c r="H492" s="32"/>
      <c r="I492" s="32"/>
      <c r="J492" s="32"/>
      <c r="K492" s="32"/>
      <c r="L492" s="32"/>
      <c r="M492" s="32"/>
      <c r="N492" s="32"/>
      <c r="O492" s="32"/>
      <c r="P492" s="33"/>
    </row>
    <row r="493" spans="1:16" ht="15.5" x14ac:dyDescent="0.35">
      <c r="A493" s="44"/>
      <c r="B493" s="20"/>
      <c r="C493" s="21"/>
      <c r="D493" s="22"/>
      <c r="E493" s="34" t="s">
        <v>113</v>
      </c>
      <c r="F493" s="35">
        <f>F496</f>
        <v>0</v>
      </c>
      <c r="G493" s="32">
        <f>G496</f>
        <v>0</v>
      </c>
      <c r="H493" s="32"/>
      <c r="I493" s="32"/>
      <c r="J493" s="32"/>
      <c r="K493" s="32">
        <f t="shared" ref="K493:P493" si="437">K496</f>
        <v>0</v>
      </c>
      <c r="L493" s="32">
        <f t="shared" si="437"/>
        <v>0</v>
      </c>
      <c r="M493" s="32">
        <f t="shared" si="437"/>
        <v>0</v>
      </c>
      <c r="N493" s="32">
        <f t="shared" si="437"/>
        <v>0</v>
      </c>
      <c r="O493" s="32">
        <f t="shared" si="437"/>
        <v>0</v>
      </c>
      <c r="P493" s="33">
        <f t="shared" si="437"/>
        <v>0</v>
      </c>
    </row>
    <row r="494" spans="1:16" ht="39" x14ac:dyDescent="0.35">
      <c r="A494" s="44"/>
      <c r="B494" s="20"/>
      <c r="C494" s="21"/>
      <c r="D494" s="22"/>
      <c r="E494" s="34" t="s">
        <v>247</v>
      </c>
      <c r="F494" s="35">
        <f>F497+F530</f>
        <v>0</v>
      </c>
      <c r="G494" s="32">
        <f>G497+G522</f>
        <v>0</v>
      </c>
      <c r="H494" s="32"/>
      <c r="I494" s="32"/>
      <c r="J494" s="32"/>
      <c r="K494" s="32">
        <f t="shared" ref="K494:P494" si="438">K497+K522</f>
        <v>0</v>
      </c>
      <c r="L494" s="32">
        <f t="shared" si="438"/>
        <v>0</v>
      </c>
      <c r="M494" s="32">
        <f t="shared" si="438"/>
        <v>0</v>
      </c>
      <c r="N494" s="32">
        <f t="shared" si="438"/>
        <v>0</v>
      </c>
      <c r="O494" s="32">
        <f t="shared" si="438"/>
        <v>0</v>
      </c>
      <c r="P494" s="33">
        <f t="shared" si="438"/>
        <v>0</v>
      </c>
    </row>
    <row r="495" spans="1:16" ht="15.5" x14ac:dyDescent="0.35">
      <c r="A495" s="44"/>
      <c r="B495" s="20"/>
      <c r="C495" s="36" t="s">
        <v>1</v>
      </c>
      <c r="D495" s="37" t="s">
        <v>131</v>
      </c>
      <c r="E495" s="38" t="s">
        <v>126</v>
      </c>
      <c r="F495" s="39">
        <f t="shared" ref="F495:G495" si="439">F496+F497</f>
        <v>0</v>
      </c>
      <c r="G495" s="40">
        <f t="shared" si="439"/>
        <v>0</v>
      </c>
      <c r="H495" s="40"/>
      <c r="I495" s="40"/>
      <c r="J495" s="40"/>
      <c r="K495" s="40">
        <f t="shared" ref="K495:P495" si="440">K496+K497</f>
        <v>0</v>
      </c>
      <c r="L495" s="40">
        <f t="shared" si="440"/>
        <v>0</v>
      </c>
      <c r="M495" s="40">
        <f t="shared" si="440"/>
        <v>0</v>
      </c>
      <c r="N495" s="40">
        <f t="shared" si="440"/>
        <v>0</v>
      </c>
      <c r="O495" s="40">
        <f t="shared" si="440"/>
        <v>0</v>
      </c>
      <c r="P495" s="41">
        <f t="shared" si="440"/>
        <v>0</v>
      </c>
    </row>
    <row r="496" spans="1:16" ht="15.5" x14ac:dyDescent="0.35">
      <c r="A496" s="44"/>
      <c r="B496" s="20"/>
      <c r="C496" s="21"/>
      <c r="D496" s="22"/>
      <c r="E496" s="34" t="s">
        <v>113</v>
      </c>
      <c r="F496" s="35">
        <f>SUM(G496:P496)</f>
        <v>0</v>
      </c>
      <c r="G496" s="32">
        <f>G499+G502</f>
        <v>0</v>
      </c>
      <c r="H496" s="32"/>
      <c r="I496" s="32"/>
      <c r="J496" s="32"/>
      <c r="K496" s="32">
        <f t="shared" ref="K496:P496" si="441">K499+K502</f>
        <v>0</v>
      </c>
      <c r="L496" s="32">
        <f t="shared" si="441"/>
        <v>0</v>
      </c>
      <c r="M496" s="32">
        <f t="shared" si="441"/>
        <v>0</v>
      </c>
      <c r="N496" s="32">
        <f t="shared" si="441"/>
        <v>0</v>
      </c>
      <c r="O496" s="32">
        <f t="shared" si="441"/>
        <v>0</v>
      </c>
      <c r="P496" s="33">
        <f t="shared" si="441"/>
        <v>0</v>
      </c>
    </row>
    <row r="497" spans="1:16" ht="39" x14ac:dyDescent="0.35">
      <c r="A497" s="44"/>
      <c r="B497" s="20"/>
      <c r="C497" s="21"/>
      <c r="D497" s="22"/>
      <c r="E497" s="34" t="s">
        <v>247</v>
      </c>
      <c r="F497" s="35">
        <f>SUM(G497:P497)</f>
        <v>0</v>
      </c>
      <c r="G497" s="32">
        <f>G500+G503</f>
        <v>0</v>
      </c>
      <c r="H497" s="32"/>
      <c r="I497" s="32"/>
      <c r="J497" s="32"/>
      <c r="K497" s="32">
        <f t="shared" ref="K497:P497" si="442">K500+K503</f>
        <v>0</v>
      </c>
      <c r="L497" s="32">
        <f t="shared" si="442"/>
        <v>0</v>
      </c>
      <c r="M497" s="32">
        <f t="shared" si="442"/>
        <v>0</v>
      </c>
      <c r="N497" s="32">
        <f t="shared" si="442"/>
        <v>0</v>
      </c>
      <c r="O497" s="32">
        <f t="shared" si="442"/>
        <v>0</v>
      </c>
      <c r="P497" s="33">
        <f t="shared" si="442"/>
        <v>0</v>
      </c>
    </row>
    <row r="498" spans="1:16" ht="28" outlineLevel="1" x14ac:dyDescent="0.35">
      <c r="A498" s="44"/>
      <c r="B498" s="20"/>
      <c r="C498" s="43" t="s">
        <v>248</v>
      </c>
      <c r="D498" s="22" t="s">
        <v>167</v>
      </c>
      <c r="E498" s="38" t="s">
        <v>126</v>
      </c>
      <c r="F498" s="35">
        <f t="shared" ref="F498:G498" si="443">F499+F500</f>
        <v>0</v>
      </c>
      <c r="G498" s="32">
        <f t="shared" si="443"/>
        <v>0</v>
      </c>
      <c r="H498" s="32"/>
      <c r="I498" s="32"/>
      <c r="J498" s="32"/>
      <c r="K498" s="32">
        <f t="shared" ref="K498:P498" si="444">K499+K500</f>
        <v>0</v>
      </c>
      <c r="L498" s="32">
        <f t="shared" si="444"/>
        <v>0</v>
      </c>
      <c r="M498" s="32">
        <f t="shared" si="444"/>
        <v>0</v>
      </c>
      <c r="N498" s="32">
        <f t="shared" si="444"/>
        <v>0</v>
      </c>
      <c r="O498" s="32">
        <f t="shared" si="444"/>
        <v>0</v>
      </c>
      <c r="P498" s="33">
        <f t="shared" si="444"/>
        <v>0</v>
      </c>
    </row>
    <row r="499" spans="1:16" ht="15.5" outlineLevel="1" x14ac:dyDescent="0.35">
      <c r="A499" s="44"/>
      <c r="B499" s="20"/>
      <c r="C499" s="21"/>
      <c r="D499" s="22"/>
      <c r="E499" s="34" t="s">
        <v>113</v>
      </c>
      <c r="F499" s="35">
        <f>SUM(G499:P499)</f>
        <v>0</v>
      </c>
      <c r="G499" s="32">
        <v>0</v>
      </c>
      <c r="H499" s="32"/>
      <c r="I499" s="32"/>
      <c r="J499" s="32"/>
      <c r="K499" s="32">
        <v>0</v>
      </c>
      <c r="L499" s="32">
        <v>0</v>
      </c>
      <c r="M499" s="32">
        <v>0</v>
      </c>
      <c r="N499" s="32">
        <v>0</v>
      </c>
      <c r="O499" s="32"/>
      <c r="P499" s="33"/>
    </row>
    <row r="500" spans="1:16" ht="39" outlineLevel="1" x14ac:dyDescent="0.35">
      <c r="A500" s="44"/>
      <c r="B500" s="20"/>
      <c r="C500" s="21"/>
      <c r="D500" s="22"/>
      <c r="E500" s="34" t="s">
        <v>247</v>
      </c>
      <c r="F500" s="35">
        <f>SUM(G500:P500)</f>
        <v>0</v>
      </c>
      <c r="G500" s="32">
        <v>0</v>
      </c>
      <c r="H500" s="32"/>
      <c r="I500" s="32"/>
      <c r="J500" s="32"/>
      <c r="K500" s="32">
        <v>0</v>
      </c>
      <c r="L500" s="32">
        <v>0</v>
      </c>
      <c r="M500" s="32">
        <v>0</v>
      </c>
      <c r="N500" s="32">
        <v>0</v>
      </c>
      <c r="O500" s="32"/>
      <c r="P500" s="33"/>
    </row>
    <row r="501" spans="1:16" ht="15.5" outlineLevel="1" x14ac:dyDescent="0.35">
      <c r="A501" s="44"/>
      <c r="B501" s="20"/>
      <c r="C501" s="21"/>
      <c r="D501" s="22" t="s">
        <v>54</v>
      </c>
      <c r="E501" s="38" t="s">
        <v>126</v>
      </c>
      <c r="F501" s="35">
        <f t="shared" ref="F501:G501" si="445">F502+F503</f>
        <v>0</v>
      </c>
      <c r="G501" s="32">
        <f t="shared" si="445"/>
        <v>0</v>
      </c>
      <c r="H501" s="32"/>
      <c r="I501" s="32"/>
      <c r="J501" s="32"/>
      <c r="K501" s="32">
        <f t="shared" ref="K501:P501" si="446">K502+K503</f>
        <v>0</v>
      </c>
      <c r="L501" s="32">
        <f t="shared" si="446"/>
        <v>0</v>
      </c>
      <c r="M501" s="32">
        <f t="shared" si="446"/>
        <v>0</v>
      </c>
      <c r="N501" s="32">
        <f t="shared" si="446"/>
        <v>0</v>
      </c>
      <c r="O501" s="32">
        <f t="shared" si="446"/>
        <v>0</v>
      </c>
      <c r="P501" s="33">
        <f t="shared" si="446"/>
        <v>0</v>
      </c>
    </row>
    <row r="502" spans="1:16" ht="15.5" outlineLevel="1" x14ac:dyDescent="0.35">
      <c r="A502" s="44"/>
      <c r="B502" s="20"/>
      <c r="C502" s="21"/>
      <c r="D502" s="22"/>
      <c r="E502" s="34" t="s">
        <v>113</v>
      </c>
      <c r="F502" s="35">
        <f>SUM(G502:P502)</f>
        <v>0</v>
      </c>
      <c r="G502" s="32">
        <v>0</v>
      </c>
      <c r="H502" s="32"/>
      <c r="I502" s="32"/>
      <c r="J502" s="32"/>
      <c r="K502" s="32">
        <v>0</v>
      </c>
      <c r="L502" s="32">
        <v>0</v>
      </c>
      <c r="M502" s="32">
        <v>0</v>
      </c>
      <c r="N502" s="32">
        <v>0</v>
      </c>
      <c r="O502" s="32">
        <v>0</v>
      </c>
      <c r="P502" s="33">
        <v>0</v>
      </c>
    </row>
    <row r="503" spans="1:16" ht="39.5" outlineLevel="1" thickBot="1" x14ac:dyDescent="0.4">
      <c r="A503" s="49"/>
      <c r="B503" s="50"/>
      <c r="C503" s="51"/>
      <c r="D503" s="52"/>
      <c r="E503" s="53" t="s">
        <v>247</v>
      </c>
      <c r="F503" s="54">
        <f>SUM(G503:P503)</f>
        <v>0</v>
      </c>
      <c r="G503" s="55">
        <v>0</v>
      </c>
      <c r="H503" s="55"/>
      <c r="I503" s="55"/>
      <c r="J503" s="55"/>
      <c r="K503" s="55">
        <v>0</v>
      </c>
      <c r="L503" s="55">
        <v>0</v>
      </c>
      <c r="M503" s="55">
        <v>0</v>
      </c>
      <c r="N503" s="55">
        <v>0</v>
      </c>
      <c r="O503" s="55">
        <v>0</v>
      </c>
      <c r="P503" s="56">
        <v>0</v>
      </c>
    </row>
    <row r="504" spans="1:16" ht="15.5" x14ac:dyDescent="0.35">
      <c r="A504" s="57">
        <v>20</v>
      </c>
      <c r="B504" s="11" t="s">
        <v>168</v>
      </c>
      <c r="C504" s="12"/>
      <c r="D504" s="13"/>
      <c r="E504" s="14"/>
      <c r="F504" s="15"/>
      <c r="G504" s="16"/>
      <c r="H504" s="16"/>
      <c r="I504" s="16"/>
      <c r="J504" s="16"/>
      <c r="K504" s="16"/>
      <c r="L504" s="16"/>
      <c r="M504" s="16"/>
      <c r="N504" s="16"/>
      <c r="O504" s="16"/>
      <c r="P504" s="17"/>
    </row>
    <row r="505" spans="1:16" ht="15.5" x14ac:dyDescent="0.35">
      <c r="A505" s="44"/>
      <c r="B505" s="20"/>
      <c r="C505" s="21"/>
      <c r="D505" s="22"/>
      <c r="E505" s="23" t="s">
        <v>119</v>
      </c>
      <c r="F505" s="24">
        <f>SUM(F510+F511)</f>
        <v>97590</v>
      </c>
      <c r="G505" s="24">
        <f t="shared" ref="G505" si="447">SUM(G510+G511)</f>
        <v>13941.428571428571</v>
      </c>
      <c r="H505" s="24">
        <f t="shared" ref="H505:P505" si="448">SUM(H510+H511)</f>
        <v>0</v>
      </c>
      <c r="I505" s="24">
        <f t="shared" si="448"/>
        <v>0</v>
      </c>
      <c r="J505" s="24">
        <f t="shared" si="448"/>
        <v>0</v>
      </c>
      <c r="K505" s="24">
        <f t="shared" si="448"/>
        <v>13941.428571428571</v>
      </c>
      <c r="L505" s="24">
        <f t="shared" si="448"/>
        <v>13941.428571428571</v>
      </c>
      <c r="M505" s="24">
        <f t="shared" si="448"/>
        <v>13941.428571428571</v>
      </c>
      <c r="N505" s="24">
        <f t="shared" si="448"/>
        <v>13941.428571428571</v>
      </c>
      <c r="O505" s="24">
        <f t="shared" si="448"/>
        <v>13941.428571428571</v>
      </c>
      <c r="P505" s="25">
        <f t="shared" si="448"/>
        <v>13941.428571428571</v>
      </c>
    </row>
    <row r="506" spans="1:16" ht="15.5" x14ac:dyDescent="0.35">
      <c r="A506" s="44"/>
      <c r="B506" s="20"/>
      <c r="C506" s="21"/>
      <c r="D506" s="22"/>
      <c r="E506" s="26" t="s">
        <v>110</v>
      </c>
      <c r="F506" s="27"/>
      <c r="G506" s="28"/>
      <c r="H506" s="28"/>
      <c r="I506" s="28"/>
      <c r="J506" s="28"/>
      <c r="K506" s="28"/>
      <c r="L506" s="28"/>
      <c r="M506" s="28"/>
      <c r="N506" s="28"/>
      <c r="O506" s="28"/>
      <c r="P506" s="29"/>
    </row>
    <row r="507" spans="1:16" ht="15.5" x14ac:dyDescent="0.35">
      <c r="A507" s="44"/>
      <c r="B507" s="20"/>
      <c r="C507" s="21"/>
      <c r="D507" s="22"/>
      <c r="E507" s="30" t="s">
        <v>111</v>
      </c>
      <c r="F507" s="31"/>
      <c r="G507" s="32"/>
      <c r="H507" s="32"/>
      <c r="I507" s="32"/>
      <c r="J507" s="32"/>
      <c r="K507" s="32"/>
      <c r="L507" s="32"/>
      <c r="M507" s="32"/>
      <c r="N507" s="32"/>
      <c r="O507" s="32"/>
      <c r="P507" s="33"/>
    </row>
    <row r="508" spans="1:16" ht="15.5" x14ac:dyDescent="0.35">
      <c r="A508" s="44"/>
      <c r="B508" s="20"/>
      <c r="C508" s="21"/>
      <c r="D508" s="22"/>
      <c r="E508" s="30" t="s">
        <v>112</v>
      </c>
      <c r="F508" s="31"/>
      <c r="G508" s="32"/>
      <c r="H508" s="32"/>
      <c r="I508" s="32"/>
      <c r="J508" s="32"/>
      <c r="K508" s="32"/>
      <c r="L508" s="32"/>
      <c r="M508" s="32"/>
      <c r="N508" s="32"/>
      <c r="O508" s="32"/>
      <c r="P508" s="33"/>
    </row>
    <row r="509" spans="1:16" ht="15.5" x14ac:dyDescent="0.35">
      <c r="A509" s="44"/>
      <c r="B509" s="20"/>
      <c r="C509" s="21"/>
      <c r="D509" s="22"/>
      <c r="E509" s="30" t="s">
        <v>120</v>
      </c>
      <c r="F509" s="31"/>
      <c r="G509" s="32"/>
      <c r="H509" s="32"/>
      <c r="I509" s="32"/>
      <c r="J509" s="32"/>
      <c r="K509" s="32"/>
      <c r="L509" s="32"/>
      <c r="M509" s="32"/>
      <c r="N509" s="32"/>
      <c r="O509" s="32"/>
      <c r="P509" s="33"/>
    </row>
    <row r="510" spans="1:16" ht="15.5" x14ac:dyDescent="0.35">
      <c r="A510" s="44"/>
      <c r="B510" s="20"/>
      <c r="C510" s="21"/>
      <c r="D510" s="22"/>
      <c r="E510" s="34" t="s">
        <v>113</v>
      </c>
      <c r="F510" s="35">
        <f>F513</f>
        <v>0</v>
      </c>
      <c r="G510" s="32">
        <f>G513+G531</f>
        <v>0</v>
      </c>
      <c r="H510" s="32"/>
      <c r="I510" s="32"/>
      <c r="J510" s="32"/>
      <c r="K510" s="32">
        <f t="shared" ref="K510:P510" si="449">K513+K531</f>
        <v>0</v>
      </c>
      <c r="L510" s="32">
        <f t="shared" si="449"/>
        <v>0</v>
      </c>
      <c r="M510" s="32">
        <f t="shared" si="449"/>
        <v>0</v>
      </c>
      <c r="N510" s="32">
        <f t="shared" si="449"/>
        <v>0</v>
      </c>
      <c r="O510" s="32">
        <f t="shared" si="449"/>
        <v>0</v>
      </c>
      <c r="P510" s="33">
        <f t="shared" si="449"/>
        <v>0</v>
      </c>
    </row>
    <row r="511" spans="1:16" ht="39" x14ac:dyDescent="0.35">
      <c r="A511" s="44"/>
      <c r="B511" s="20"/>
      <c r="C511" s="21"/>
      <c r="D511" s="22"/>
      <c r="E511" s="34" t="s">
        <v>247</v>
      </c>
      <c r="F511" s="35">
        <f>F514+F548</f>
        <v>97590</v>
      </c>
      <c r="G511" s="32">
        <f>G514+G539</f>
        <v>13941.428571428571</v>
      </c>
      <c r="H511" s="32"/>
      <c r="I511" s="32"/>
      <c r="J511" s="32"/>
      <c r="K511" s="32">
        <f t="shared" ref="K511:P511" si="450">K514+K539</f>
        <v>13941.428571428571</v>
      </c>
      <c r="L511" s="32">
        <f t="shared" si="450"/>
        <v>13941.428571428571</v>
      </c>
      <c r="M511" s="32">
        <f t="shared" si="450"/>
        <v>13941.428571428571</v>
      </c>
      <c r="N511" s="32">
        <f t="shared" si="450"/>
        <v>13941.428571428571</v>
      </c>
      <c r="O511" s="32">
        <f t="shared" si="450"/>
        <v>13941.428571428571</v>
      </c>
      <c r="P511" s="33">
        <f t="shared" si="450"/>
        <v>13941.428571428571</v>
      </c>
    </row>
    <row r="512" spans="1:16" ht="15.5" x14ac:dyDescent="0.35">
      <c r="A512" s="44"/>
      <c r="B512" s="20"/>
      <c r="C512" s="36" t="s">
        <v>1</v>
      </c>
      <c r="D512" s="37" t="s">
        <v>131</v>
      </c>
      <c r="E512" s="38" t="s">
        <v>126</v>
      </c>
      <c r="F512" s="39">
        <f t="shared" ref="F512:G512" si="451">F513+F514</f>
        <v>97590</v>
      </c>
      <c r="G512" s="40">
        <f t="shared" si="451"/>
        <v>13941.428571428571</v>
      </c>
      <c r="H512" s="40"/>
      <c r="I512" s="40"/>
      <c r="J512" s="40"/>
      <c r="K512" s="40">
        <f t="shared" ref="K512:P512" si="452">K513+K514</f>
        <v>13941.428571428571</v>
      </c>
      <c r="L512" s="40">
        <f t="shared" si="452"/>
        <v>13941.428571428571</v>
      </c>
      <c r="M512" s="40">
        <f t="shared" si="452"/>
        <v>13941.428571428571</v>
      </c>
      <c r="N512" s="40">
        <f t="shared" si="452"/>
        <v>13941.428571428571</v>
      </c>
      <c r="O512" s="40">
        <f t="shared" si="452"/>
        <v>13941.428571428571</v>
      </c>
      <c r="P512" s="41">
        <f t="shared" si="452"/>
        <v>13941.428571428571</v>
      </c>
    </row>
    <row r="513" spans="1:16" ht="15.5" x14ac:dyDescent="0.35">
      <c r="A513" s="44"/>
      <c r="B513" s="20"/>
      <c r="C513" s="21"/>
      <c r="D513" s="22"/>
      <c r="E513" s="34" t="s">
        <v>113</v>
      </c>
      <c r="F513" s="35">
        <f>SUM(G513:P513)</f>
        <v>0</v>
      </c>
      <c r="G513" s="32">
        <f>G516+G519+G522+G525</f>
        <v>0</v>
      </c>
      <c r="H513" s="32"/>
      <c r="I513" s="32"/>
      <c r="J513" s="32"/>
      <c r="K513" s="32">
        <f t="shared" ref="K513:P513" si="453">K516+K519+K522+K525</f>
        <v>0</v>
      </c>
      <c r="L513" s="32">
        <f t="shared" si="453"/>
        <v>0</v>
      </c>
      <c r="M513" s="32">
        <f t="shared" si="453"/>
        <v>0</v>
      </c>
      <c r="N513" s="32">
        <f t="shared" si="453"/>
        <v>0</v>
      </c>
      <c r="O513" s="32">
        <f t="shared" si="453"/>
        <v>0</v>
      </c>
      <c r="P513" s="33">
        <f t="shared" si="453"/>
        <v>0</v>
      </c>
    </row>
    <row r="514" spans="1:16" ht="39" x14ac:dyDescent="0.35">
      <c r="A514" s="44"/>
      <c r="B514" s="20"/>
      <c r="C514" s="21"/>
      <c r="D514" s="22"/>
      <c r="E514" s="34" t="s">
        <v>247</v>
      </c>
      <c r="F514" s="35">
        <f>97590</f>
        <v>97590</v>
      </c>
      <c r="G514" s="32">
        <f>$F$514/7</f>
        <v>13941.428571428571</v>
      </c>
      <c r="H514" s="32"/>
      <c r="I514" s="32"/>
      <c r="J514" s="32"/>
      <c r="K514" s="32">
        <f t="shared" ref="K514:P514" si="454">$F$514/7</f>
        <v>13941.428571428571</v>
      </c>
      <c r="L514" s="32">
        <f t="shared" si="454"/>
        <v>13941.428571428571</v>
      </c>
      <c r="M514" s="32">
        <f t="shared" si="454"/>
        <v>13941.428571428571</v>
      </c>
      <c r="N514" s="32">
        <f t="shared" si="454"/>
        <v>13941.428571428571</v>
      </c>
      <c r="O514" s="32">
        <f t="shared" si="454"/>
        <v>13941.428571428571</v>
      </c>
      <c r="P514" s="33">
        <f t="shared" si="454"/>
        <v>13941.428571428571</v>
      </c>
    </row>
    <row r="515" spans="1:16" ht="28" outlineLevel="1" x14ac:dyDescent="0.35">
      <c r="A515" s="44"/>
      <c r="B515" s="20"/>
      <c r="C515" s="43" t="s">
        <v>248</v>
      </c>
      <c r="D515" s="22" t="s">
        <v>169</v>
      </c>
      <c r="E515" s="38" t="s">
        <v>126</v>
      </c>
      <c r="F515" s="35">
        <f t="shared" ref="F515:G515" si="455">F516+F517</f>
        <v>0</v>
      </c>
      <c r="G515" s="32">
        <f t="shared" si="455"/>
        <v>0</v>
      </c>
      <c r="H515" s="32"/>
      <c r="I515" s="32"/>
      <c r="J515" s="32"/>
      <c r="K515" s="32">
        <f t="shared" ref="K515:P515" si="456">K516+K517</f>
        <v>0</v>
      </c>
      <c r="L515" s="32">
        <f t="shared" si="456"/>
        <v>0</v>
      </c>
      <c r="M515" s="32">
        <f t="shared" si="456"/>
        <v>0</v>
      </c>
      <c r="N515" s="32">
        <f t="shared" si="456"/>
        <v>0</v>
      </c>
      <c r="O515" s="32">
        <f t="shared" si="456"/>
        <v>0</v>
      </c>
      <c r="P515" s="33">
        <f t="shared" si="456"/>
        <v>0</v>
      </c>
    </row>
    <row r="516" spans="1:16" ht="15.5" outlineLevel="1" x14ac:dyDescent="0.35">
      <c r="A516" s="44"/>
      <c r="B516" s="20"/>
      <c r="C516" s="21"/>
      <c r="D516" s="22"/>
      <c r="E516" s="34" t="s">
        <v>113</v>
      </c>
      <c r="F516" s="35">
        <f>SUM(G516:P516)</f>
        <v>0</v>
      </c>
      <c r="G516" s="32">
        <v>0</v>
      </c>
      <c r="H516" s="32"/>
      <c r="I516" s="32"/>
      <c r="J516" s="32"/>
      <c r="K516" s="32">
        <v>0</v>
      </c>
      <c r="L516" s="32">
        <v>0</v>
      </c>
      <c r="M516" s="32">
        <v>0</v>
      </c>
      <c r="N516" s="32">
        <v>0</v>
      </c>
      <c r="O516" s="32">
        <v>0</v>
      </c>
      <c r="P516" s="33">
        <v>0</v>
      </c>
    </row>
    <row r="517" spans="1:16" ht="39" outlineLevel="1" x14ac:dyDescent="0.35">
      <c r="A517" s="44"/>
      <c r="B517" s="20"/>
      <c r="C517" s="21"/>
      <c r="D517" s="22"/>
      <c r="E517" s="34" t="s">
        <v>247</v>
      </c>
      <c r="F517" s="35">
        <f>SUM(G517:P517)</f>
        <v>0</v>
      </c>
      <c r="G517" s="32">
        <v>0</v>
      </c>
      <c r="H517" s="32"/>
      <c r="I517" s="32"/>
      <c r="J517" s="32"/>
      <c r="K517" s="32">
        <v>0</v>
      </c>
      <c r="L517" s="32">
        <v>0</v>
      </c>
      <c r="M517" s="32">
        <v>0</v>
      </c>
      <c r="N517" s="32">
        <v>0</v>
      </c>
      <c r="O517" s="32">
        <v>0</v>
      </c>
      <c r="P517" s="33">
        <v>0</v>
      </c>
    </row>
    <row r="518" spans="1:16" ht="15.5" outlineLevel="1" x14ac:dyDescent="0.35">
      <c r="A518" s="44"/>
      <c r="B518" s="20"/>
      <c r="C518" s="21"/>
      <c r="D518" s="22" t="s">
        <v>170</v>
      </c>
      <c r="E518" s="38" t="s">
        <v>126</v>
      </c>
      <c r="F518" s="35">
        <f t="shared" ref="F518:G518" si="457">F519+F520</f>
        <v>0</v>
      </c>
      <c r="G518" s="32">
        <f t="shared" si="457"/>
        <v>0</v>
      </c>
      <c r="H518" s="32"/>
      <c r="I518" s="32"/>
      <c r="J518" s="32"/>
      <c r="K518" s="32">
        <f t="shared" ref="K518:P518" si="458">K519+K520</f>
        <v>0</v>
      </c>
      <c r="L518" s="32">
        <f t="shared" si="458"/>
        <v>0</v>
      </c>
      <c r="M518" s="32">
        <f t="shared" si="458"/>
        <v>0</v>
      </c>
      <c r="N518" s="32">
        <f t="shared" si="458"/>
        <v>0</v>
      </c>
      <c r="O518" s="32">
        <f t="shared" si="458"/>
        <v>0</v>
      </c>
      <c r="P518" s="33">
        <f t="shared" si="458"/>
        <v>0</v>
      </c>
    </row>
    <row r="519" spans="1:16" ht="15.5" outlineLevel="1" x14ac:dyDescent="0.35">
      <c r="A519" s="44"/>
      <c r="B519" s="20"/>
      <c r="C519" s="21"/>
      <c r="D519" s="22"/>
      <c r="E519" s="34" t="s">
        <v>113</v>
      </c>
      <c r="F519" s="35">
        <f>SUM(G519:P519)</f>
        <v>0</v>
      </c>
      <c r="G519" s="32">
        <v>0</v>
      </c>
      <c r="H519" s="32"/>
      <c r="I519" s="32"/>
      <c r="J519" s="32"/>
      <c r="K519" s="32">
        <v>0</v>
      </c>
      <c r="L519" s="32">
        <v>0</v>
      </c>
      <c r="M519" s="32">
        <v>0</v>
      </c>
      <c r="N519" s="32">
        <v>0</v>
      </c>
      <c r="O519" s="32">
        <v>0</v>
      </c>
      <c r="P519" s="33">
        <v>0</v>
      </c>
    </row>
    <row r="520" spans="1:16" ht="39" outlineLevel="1" x14ac:dyDescent="0.35">
      <c r="A520" s="44"/>
      <c r="B520" s="20"/>
      <c r="C520" s="21"/>
      <c r="D520" s="22"/>
      <c r="E520" s="34" t="s">
        <v>247</v>
      </c>
      <c r="F520" s="35">
        <f>SUM(G520:P520)</f>
        <v>0</v>
      </c>
      <c r="G520" s="32">
        <v>0</v>
      </c>
      <c r="H520" s="32"/>
      <c r="I520" s="32"/>
      <c r="J520" s="32"/>
      <c r="K520" s="32">
        <v>0</v>
      </c>
      <c r="L520" s="32">
        <v>0</v>
      </c>
      <c r="M520" s="32">
        <v>0</v>
      </c>
      <c r="N520" s="32">
        <v>0</v>
      </c>
      <c r="O520" s="32">
        <v>0</v>
      </c>
      <c r="P520" s="33">
        <v>0</v>
      </c>
    </row>
    <row r="521" spans="1:16" ht="15.5" outlineLevel="1" x14ac:dyDescent="0.35">
      <c r="A521" s="44"/>
      <c r="B521" s="20"/>
      <c r="C521" s="21"/>
      <c r="D521" s="22" t="s">
        <v>55</v>
      </c>
      <c r="E521" s="38" t="s">
        <v>126</v>
      </c>
      <c r="F521" s="35">
        <f t="shared" ref="F521:G521" si="459">F522+F523</f>
        <v>97594</v>
      </c>
      <c r="G521" s="32">
        <f t="shared" si="459"/>
        <v>13942</v>
      </c>
      <c r="H521" s="32"/>
      <c r="I521" s="32"/>
      <c r="J521" s="32"/>
      <c r="K521" s="32">
        <f t="shared" ref="K521:P521" si="460">K522+K523</f>
        <v>13942</v>
      </c>
      <c r="L521" s="32">
        <f t="shared" si="460"/>
        <v>13942</v>
      </c>
      <c r="M521" s="32">
        <f t="shared" si="460"/>
        <v>13942</v>
      </c>
      <c r="N521" s="32">
        <f t="shared" si="460"/>
        <v>13942</v>
      </c>
      <c r="O521" s="32">
        <f t="shared" si="460"/>
        <v>13942</v>
      </c>
      <c r="P521" s="33">
        <f t="shared" si="460"/>
        <v>13942</v>
      </c>
    </row>
    <row r="522" spans="1:16" ht="15.5" outlineLevel="1" x14ac:dyDescent="0.35">
      <c r="A522" s="44"/>
      <c r="B522" s="20"/>
      <c r="C522" s="21"/>
      <c r="D522" s="22"/>
      <c r="E522" s="34" t="s">
        <v>113</v>
      </c>
      <c r="F522" s="35">
        <f>SUM(G522:P522)</f>
        <v>0</v>
      </c>
      <c r="G522" s="32">
        <v>0</v>
      </c>
      <c r="H522" s="32"/>
      <c r="I522" s="32"/>
      <c r="J522" s="32"/>
      <c r="K522" s="32">
        <v>0</v>
      </c>
      <c r="L522" s="32">
        <v>0</v>
      </c>
      <c r="M522" s="32">
        <v>0</v>
      </c>
      <c r="N522" s="32">
        <v>0</v>
      </c>
      <c r="O522" s="32">
        <v>0</v>
      </c>
      <c r="P522" s="33">
        <v>0</v>
      </c>
    </row>
    <row r="523" spans="1:16" ht="39" outlineLevel="1" x14ac:dyDescent="0.35">
      <c r="A523" s="44"/>
      <c r="B523" s="20"/>
      <c r="C523" s="21"/>
      <c r="D523" s="22"/>
      <c r="E523" s="34" t="s">
        <v>247</v>
      </c>
      <c r="F523" s="35">
        <f>SUM(G523:P523)</f>
        <v>97594</v>
      </c>
      <c r="G523" s="32">
        <v>13942</v>
      </c>
      <c r="H523" s="32"/>
      <c r="I523" s="32"/>
      <c r="J523" s="32"/>
      <c r="K523" s="32">
        <v>13942</v>
      </c>
      <c r="L523" s="32">
        <v>13942</v>
      </c>
      <c r="M523" s="32">
        <v>13942</v>
      </c>
      <c r="N523" s="32">
        <v>13942</v>
      </c>
      <c r="O523" s="32">
        <v>13942</v>
      </c>
      <c r="P523" s="33">
        <v>13942</v>
      </c>
    </row>
    <row r="524" spans="1:16" ht="15.5" outlineLevel="1" x14ac:dyDescent="0.35">
      <c r="A524" s="44"/>
      <c r="B524" s="20"/>
      <c r="C524" s="21"/>
      <c r="D524" s="22" t="s">
        <v>507</v>
      </c>
      <c r="E524" s="38" t="s">
        <v>126</v>
      </c>
      <c r="F524" s="35">
        <f t="shared" ref="F524:G524" si="461">F525+F526</f>
        <v>0</v>
      </c>
      <c r="G524" s="32">
        <f t="shared" si="461"/>
        <v>0</v>
      </c>
      <c r="H524" s="32"/>
      <c r="I524" s="32"/>
      <c r="J524" s="32"/>
      <c r="K524" s="32">
        <f t="shared" ref="K524:P524" si="462">K525+K526</f>
        <v>0</v>
      </c>
      <c r="L524" s="32">
        <f t="shared" si="462"/>
        <v>0</v>
      </c>
      <c r="M524" s="32">
        <f t="shared" si="462"/>
        <v>0</v>
      </c>
      <c r="N524" s="32">
        <f t="shared" si="462"/>
        <v>0</v>
      </c>
      <c r="O524" s="32">
        <f t="shared" si="462"/>
        <v>0</v>
      </c>
      <c r="P524" s="33">
        <f t="shared" si="462"/>
        <v>0</v>
      </c>
    </row>
    <row r="525" spans="1:16" ht="15.5" outlineLevel="1" x14ac:dyDescent="0.35">
      <c r="A525" s="44"/>
      <c r="B525" s="20"/>
      <c r="C525" s="21"/>
      <c r="D525" s="22"/>
      <c r="E525" s="34" t="s">
        <v>113</v>
      </c>
      <c r="F525" s="35">
        <f>SUM(G525:P525)</f>
        <v>0</v>
      </c>
      <c r="G525" s="32">
        <v>0</v>
      </c>
      <c r="H525" s="32"/>
      <c r="I525" s="32"/>
      <c r="J525" s="32"/>
      <c r="K525" s="32">
        <v>0</v>
      </c>
      <c r="L525" s="32">
        <v>0</v>
      </c>
      <c r="M525" s="32">
        <v>0</v>
      </c>
      <c r="N525" s="32">
        <v>0</v>
      </c>
      <c r="O525" s="32"/>
      <c r="P525" s="33"/>
    </row>
    <row r="526" spans="1:16" ht="39.5" outlineLevel="1" thickBot="1" x14ac:dyDescent="0.4">
      <c r="A526" s="49"/>
      <c r="B526" s="50"/>
      <c r="C526" s="51"/>
      <c r="D526" s="52"/>
      <c r="E526" s="53" t="s">
        <v>247</v>
      </c>
      <c r="F526" s="54">
        <f>SUM(G526:P526)</f>
        <v>0</v>
      </c>
      <c r="G526" s="55">
        <v>0</v>
      </c>
      <c r="H526" s="55"/>
      <c r="I526" s="55"/>
      <c r="J526" s="55"/>
      <c r="K526" s="55">
        <v>0</v>
      </c>
      <c r="L526" s="55">
        <v>0</v>
      </c>
      <c r="M526" s="55">
        <v>0</v>
      </c>
      <c r="N526" s="55">
        <v>0</v>
      </c>
      <c r="O526" s="55"/>
      <c r="P526" s="56"/>
    </row>
    <row r="527" spans="1:16" ht="15.5" x14ac:dyDescent="0.35">
      <c r="A527" s="57">
        <v>21</v>
      </c>
      <c r="B527" s="11" t="s">
        <v>56</v>
      </c>
      <c r="C527" s="12"/>
      <c r="D527" s="13"/>
      <c r="E527" s="14"/>
      <c r="F527" s="15"/>
      <c r="G527" s="16"/>
      <c r="H527" s="16"/>
      <c r="I527" s="16"/>
      <c r="J527" s="16"/>
      <c r="K527" s="16"/>
      <c r="L527" s="16"/>
      <c r="M527" s="16"/>
      <c r="N527" s="16"/>
      <c r="O527" s="16"/>
      <c r="P527" s="17"/>
    </row>
    <row r="528" spans="1:16" ht="15.5" x14ac:dyDescent="0.35">
      <c r="A528" s="44"/>
      <c r="B528" s="20"/>
      <c r="C528" s="21"/>
      <c r="D528" s="22"/>
      <c r="E528" s="23" t="s">
        <v>119</v>
      </c>
      <c r="F528" s="24">
        <f>SUM(F533+F534)</f>
        <v>23900000</v>
      </c>
      <c r="G528" s="24">
        <f t="shared" ref="G528" si="463">SUM(G533+G534)</f>
        <v>3414285.7142857141</v>
      </c>
      <c r="H528" s="24">
        <f t="shared" ref="H528:P528" si="464">SUM(H533+H534)</f>
        <v>0</v>
      </c>
      <c r="I528" s="24">
        <f t="shared" si="464"/>
        <v>0</v>
      </c>
      <c r="J528" s="24">
        <f t="shared" si="464"/>
        <v>0</v>
      </c>
      <c r="K528" s="24">
        <f t="shared" si="464"/>
        <v>3414285.7142857141</v>
      </c>
      <c r="L528" s="24">
        <f t="shared" si="464"/>
        <v>3414285.7142857141</v>
      </c>
      <c r="M528" s="24">
        <f t="shared" si="464"/>
        <v>3414285.7142857141</v>
      </c>
      <c r="N528" s="24">
        <f t="shared" si="464"/>
        <v>3414285.7142857141</v>
      </c>
      <c r="O528" s="24">
        <f t="shared" si="464"/>
        <v>3414285.7142857141</v>
      </c>
      <c r="P528" s="25">
        <f t="shared" si="464"/>
        <v>3414285.7142857141</v>
      </c>
    </row>
    <row r="529" spans="1:16" ht="15.5" x14ac:dyDescent="0.35">
      <c r="A529" s="44"/>
      <c r="B529" s="20"/>
      <c r="C529" s="21"/>
      <c r="D529" s="22"/>
      <c r="E529" s="26" t="s">
        <v>110</v>
      </c>
      <c r="F529" s="27"/>
      <c r="G529" s="28"/>
      <c r="H529" s="28"/>
      <c r="I529" s="28"/>
      <c r="J529" s="28"/>
      <c r="K529" s="28"/>
      <c r="L529" s="28"/>
      <c r="M529" s="28"/>
      <c r="N529" s="28"/>
      <c r="O529" s="28"/>
      <c r="P529" s="29"/>
    </row>
    <row r="530" spans="1:16" ht="15.5" x14ac:dyDescent="0.35">
      <c r="A530" s="44"/>
      <c r="B530" s="20"/>
      <c r="C530" s="21"/>
      <c r="D530" s="22"/>
      <c r="E530" s="30" t="s">
        <v>111</v>
      </c>
      <c r="F530" s="31"/>
      <c r="G530" s="32"/>
      <c r="H530" s="32"/>
      <c r="I530" s="32"/>
      <c r="J530" s="32"/>
      <c r="K530" s="32"/>
      <c r="L530" s="32"/>
      <c r="M530" s="32"/>
      <c r="N530" s="32"/>
      <c r="O530" s="32"/>
      <c r="P530" s="33"/>
    </row>
    <row r="531" spans="1:16" ht="15.5" x14ac:dyDescent="0.35">
      <c r="A531" s="44"/>
      <c r="B531" s="20"/>
      <c r="C531" s="21"/>
      <c r="D531" s="22"/>
      <c r="E531" s="30" t="s">
        <v>112</v>
      </c>
      <c r="F531" s="31"/>
      <c r="G531" s="32"/>
      <c r="H531" s="32"/>
      <c r="I531" s="32"/>
      <c r="J531" s="32"/>
      <c r="K531" s="32"/>
      <c r="L531" s="32"/>
      <c r="M531" s="32"/>
      <c r="N531" s="32"/>
      <c r="O531" s="32"/>
      <c r="P531" s="33"/>
    </row>
    <row r="532" spans="1:16" ht="15.5" x14ac:dyDescent="0.35">
      <c r="A532" s="44"/>
      <c r="B532" s="20"/>
      <c r="C532" s="21"/>
      <c r="D532" s="22"/>
      <c r="E532" s="30" t="s">
        <v>120</v>
      </c>
      <c r="F532" s="31"/>
      <c r="G532" s="32"/>
      <c r="H532" s="32"/>
      <c r="I532" s="32"/>
      <c r="J532" s="32"/>
      <c r="K532" s="32"/>
      <c r="L532" s="32"/>
      <c r="M532" s="32"/>
      <c r="N532" s="32"/>
      <c r="O532" s="32"/>
      <c r="P532" s="33"/>
    </row>
    <row r="533" spans="1:16" ht="15.5" x14ac:dyDescent="0.35">
      <c r="A533" s="44"/>
      <c r="B533" s="20"/>
      <c r="C533" s="21"/>
      <c r="D533" s="22"/>
      <c r="E533" s="34" t="s">
        <v>113</v>
      </c>
      <c r="F533" s="35">
        <f>F536</f>
        <v>0</v>
      </c>
      <c r="G533" s="32">
        <f t="shared" ref="G533" si="465">G536+G557</f>
        <v>0</v>
      </c>
      <c r="H533" s="32"/>
      <c r="I533" s="32"/>
      <c r="J533" s="32"/>
      <c r="K533" s="32">
        <f t="shared" ref="K533:P533" si="466">K536+K557</f>
        <v>0</v>
      </c>
      <c r="L533" s="32">
        <f t="shared" si="466"/>
        <v>0</v>
      </c>
      <c r="M533" s="32">
        <f t="shared" si="466"/>
        <v>0</v>
      </c>
      <c r="N533" s="32">
        <f t="shared" si="466"/>
        <v>0</v>
      </c>
      <c r="O533" s="32">
        <f t="shared" si="466"/>
        <v>0</v>
      </c>
      <c r="P533" s="33">
        <f t="shared" si="466"/>
        <v>0</v>
      </c>
    </row>
    <row r="534" spans="1:16" ht="39" x14ac:dyDescent="0.35">
      <c r="A534" s="44"/>
      <c r="B534" s="20"/>
      <c r="C534" s="21"/>
      <c r="D534" s="22"/>
      <c r="E534" s="34" t="s">
        <v>247</v>
      </c>
      <c r="F534" s="35">
        <f>F537+F552</f>
        <v>23900000</v>
      </c>
      <c r="G534" s="32">
        <f>G537+G552</f>
        <v>3414285.7142857141</v>
      </c>
      <c r="H534" s="32"/>
      <c r="I534" s="32"/>
      <c r="J534" s="32"/>
      <c r="K534" s="32">
        <f t="shared" ref="K534:P534" si="467">K537+K552</f>
        <v>3414285.7142857141</v>
      </c>
      <c r="L534" s="32">
        <f t="shared" si="467"/>
        <v>3414285.7142857141</v>
      </c>
      <c r="M534" s="32">
        <f t="shared" si="467"/>
        <v>3414285.7142857141</v>
      </c>
      <c r="N534" s="32">
        <f t="shared" si="467"/>
        <v>3414285.7142857141</v>
      </c>
      <c r="O534" s="32">
        <f t="shared" si="467"/>
        <v>3414285.7142857141</v>
      </c>
      <c r="P534" s="33">
        <f t="shared" si="467"/>
        <v>3414285.7142857141</v>
      </c>
    </row>
    <row r="535" spans="1:16" ht="15.5" x14ac:dyDescent="0.35">
      <c r="A535" s="44"/>
      <c r="B535" s="20"/>
      <c r="C535" s="36" t="s">
        <v>1</v>
      </c>
      <c r="D535" s="37" t="s">
        <v>131</v>
      </c>
      <c r="E535" s="38" t="s">
        <v>126</v>
      </c>
      <c r="F535" s="39">
        <f t="shared" ref="F535:G535" si="468">F536+F537</f>
        <v>0</v>
      </c>
      <c r="G535" s="40">
        <f t="shared" si="468"/>
        <v>0</v>
      </c>
      <c r="H535" s="40"/>
      <c r="I535" s="40"/>
      <c r="J535" s="40"/>
      <c r="K535" s="40">
        <f t="shared" ref="K535:P535" si="469">K536+K537</f>
        <v>0</v>
      </c>
      <c r="L535" s="40">
        <f t="shared" si="469"/>
        <v>0</v>
      </c>
      <c r="M535" s="40">
        <f t="shared" si="469"/>
        <v>0</v>
      </c>
      <c r="N535" s="40">
        <f t="shared" si="469"/>
        <v>0</v>
      </c>
      <c r="O535" s="40">
        <f t="shared" si="469"/>
        <v>0</v>
      </c>
      <c r="P535" s="41">
        <f t="shared" si="469"/>
        <v>0</v>
      </c>
    </row>
    <row r="536" spans="1:16" ht="15.5" x14ac:dyDescent="0.35">
      <c r="A536" s="44"/>
      <c r="B536" s="20"/>
      <c r="C536" s="21"/>
      <c r="D536" s="22"/>
      <c r="E536" s="34" t="s">
        <v>113</v>
      </c>
      <c r="F536" s="35">
        <f>SUM(G536:P536)</f>
        <v>0</v>
      </c>
      <c r="G536" s="32">
        <f>G539+G542+G545+G548</f>
        <v>0</v>
      </c>
      <c r="H536" s="32"/>
      <c r="I536" s="32"/>
      <c r="J536" s="32"/>
      <c r="K536" s="32">
        <f t="shared" ref="K536:P536" si="470">K539+K542+K545+K548</f>
        <v>0</v>
      </c>
      <c r="L536" s="32">
        <f t="shared" si="470"/>
        <v>0</v>
      </c>
      <c r="M536" s="32">
        <f t="shared" si="470"/>
        <v>0</v>
      </c>
      <c r="N536" s="32">
        <f t="shared" si="470"/>
        <v>0</v>
      </c>
      <c r="O536" s="32">
        <f t="shared" si="470"/>
        <v>0</v>
      </c>
      <c r="P536" s="33">
        <f t="shared" si="470"/>
        <v>0</v>
      </c>
    </row>
    <row r="537" spans="1:16" ht="39" x14ac:dyDescent="0.35">
      <c r="A537" s="44"/>
      <c r="B537" s="20"/>
      <c r="C537" s="21"/>
      <c r="D537" s="22"/>
      <c r="E537" s="34" t="s">
        <v>247</v>
      </c>
      <c r="F537" s="35">
        <f>SUM(G537:P537)</f>
        <v>0</v>
      </c>
      <c r="G537" s="32">
        <f>G540+G543+G546+G549</f>
        <v>0</v>
      </c>
      <c r="H537" s="32"/>
      <c r="I537" s="32"/>
      <c r="J537" s="32"/>
      <c r="K537" s="32">
        <f t="shared" ref="K537:P537" si="471">K540+K543+K546+K549</f>
        <v>0</v>
      </c>
      <c r="L537" s="32">
        <f t="shared" si="471"/>
        <v>0</v>
      </c>
      <c r="M537" s="32">
        <f t="shared" si="471"/>
        <v>0</v>
      </c>
      <c r="N537" s="32">
        <f t="shared" si="471"/>
        <v>0</v>
      </c>
      <c r="O537" s="32">
        <f t="shared" si="471"/>
        <v>0</v>
      </c>
      <c r="P537" s="33">
        <f t="shared" si="471"/>
        <v>0</v>
      </c>
    </row>
    <row r="538" spans="1:16" ht="28" outlineLevel="1" x14ac:dyDescent="0.35">
      <c r="A538" s="44"/>
      <c r="B538" s="20"/>
      <c r="C538" s="43" t="s">
        <v>248</v>
      </c>
      <c r="D538" s="22" t="s">
        <v>57</v>
      </c>
      <c r="E538" s="38" t="s">
        <v>126</v>
      </c>
      <c r="F538" s="35">
        <f t="shared" ref="F538:G538" si="472">F539+F540</f>
        <v>0</v>
      </c>
      <c r="G538" s="32">
        <f t="shared" si="472"/>
        <v>0</v>
      </c>
      <c r="H538" s="32"/>
      <c r="I538" s="32"/>
      <c r="J538" s="32"/>
      <c r="K538" s="32">
        <f t="shared" ref="K538:P538" si="473">K539+K540</f>
        <v>0</v>
      </c>
      <c r="L538" s="32">
        <f t="shared" si="473"/>
        <v>0</v>
      </c>
      <c r="M538" s="32">
        <f t="shared" si="473"/>
        <v>0</v>
      </c>
      <c r="N538" s="32">
        <f t="shared" si="473"/>
        <v>0</v>
      </c>
      <c r="O538" s="32">
        <f t="shared" si="473"/>
        <v>0</v>
      </c>
      <c r="P538" s="33">
        <f t="shared" si="473"/>
        <v>0</v>
      </c>
    </row>
    <row r="539" spans="1:16" ht="15.5" outlineLevel="1" x14ac:dyDescent="0.35">
      <c r="A539" s="44"/>
      <c r="B539" s="20"/>
      <c r="C539" s="21"/>
      <c r="D539" s="22"/>
      <c r="E539" s="34" t="s">
        <v>113</v>
      </c>
      <c r="F539" s="35">
        <f>SUM(G539:P539)</f>
        <v>0</v>
      </c>
      <c r="G539" s="32">
        <v>0</v>
      </c>
      <c r="H539" s="32"/>
      <c r="I539" s="32"/>
      <c r="J539" s="32"/>
      <c r="K539" s="32">
        <v>0</v>
      </c>
      <c r="L539" s="32">
        <v>0</v>
      </c>
      <c r="M539" s="32"/>
      <c r="N539" s="32"/>
      <c r="O539" s="32"/>
      <c r="P539" s="33"/>
    </row>
    <row r="540" spans="1:16" ht="39" outlineLevel="1" x14ac:dyDescent="0.35">
      <c r="A540" s="44"/>
      <c r="B540" s="20"/>
      <c r="C540" s="21"/>
      <c r="D540" s="22"/>
      <c r="E540" s="34" t="s">
        <v>247</v>
      </c>
      <c r="F540" s="35">
        <f>SUM(G540:P540)</f>
        <v>0</v>
      </c>
      <c r="G540" s="32">
        <v>0</v>
      </c>
      <c r="H540" s="32"/>
      <c r="I540" s="32"/>
      <c r="J540" s="32"/>
      <c r="K540" s="32">
        <v>0</v>
      </c>
      <c r="L540" s="32">
        <v>0</v>
      </c>
      <c r="M540" s="32"/>
      <c r="N540" s="32"/>
      <c r="O540" s="32"/>
      <c r="P540" s="33"/>
    </row>
    <row r="541" spans="1:16" ht="15.5" outlineLevel="1" x14ac:dyDescent="0.35">
      <c r="A541" s="44"/>
      <c r="B541" s="20"/>
      <c r="C541" s="21"/>
      <c r="D541" s="22" t="s">
        <v>171</v>
      </c>
      <c r="E541" s="38" t="s">
        <v>126</v>
      </c>
      <c r="F541" s="35">
        <f t="shared" ref="F541:G541" si="474">F542+F543</f>
        <v>0</v>
      </c>
      <c r="G541" s="32">
        <f t="shared" si="474"/>
        <v>0</v>
      </c>
      <c r="H541" s="32"/>
      <c r="I541" s="32"/>
      <c r="J541" s="32"/>
      <c r="K541" s="32">
        <f t="shared" ref="K541:P541" si="475">K542+K543</f>
        <v>0</v>
      </c>
      <c r="L541" s="32">
        <f t="shared" si="475"/>
        <v>0</v>
      </c>
      <c r="M541" s="32">
        <f t="shared" si="475"/>
        <v>0</v>
      </c>
      <c r="N541" s="32">
        <f t="shared" si="475"/>
        <v>0</v>
      </c>
      <c r="O541" s="32">
        <f t="shared" si="475"/>
        <v>0</v>
      </c>
      <c r="P541" s="33">
        <f t="shared" si="475"/>
        <v>0</v>
      </c>
    </row>
    <row r="542" spans="1:16" ht="15.5" outlineLevel="1" x14ac:dyDescent="0.35">
      <c r="A542" s="44"/>
      <c r="B542" s="20"/>
      <c r="C542" s="21"/>
      <c r="D542" s="22"/>
      <c r="E542" s="34" t="s">
        <v>113</v>
      </c>
      <c r="F542" s="35">
        <f>SUM(G542:P542)</f>
        <v>0</v>
      </c>
      <c r="G542" s="32">
        <v>0</v>
      </c>
      <c r="H542" s="32"/>
      <c r="I542" s="32"/>
      <c r="J542" s="32"/>
      <c r="K542" s="32">
        <v>0</v>
      </c>
      <c r="L542" s="32">
        <v>0</v>
      </c>
      <c r="M542" s="32">
        <v>0</v>
      </c>
      <c r="N542" s="32">
        <v>0</v>
      </c>
      <c r="O542" s="32"/>
      <c r="P542" s="33"/>
    </row>
    <row r="543" spans="1:16" ht="39" outlineLevel="1" x14ac:dyDescent="0.35">
      <c r="A543" s="44"/>
      <c r="B543" s="20"/>
      <c r="C543" s="21"/>
      <c r="D543" s="22"/>
      <c r="E543" s="34" t="s">
        <v>247</v>
      </c>
      <c r="F543" s="35">
        <f>SUM(G543:P543)</f>
        <v>0</v>
      </c>
      <c r="G543" s="32">
        <v>0</v>
      </c>
      <c r="H543" s="32"/>
      <c r="I543" s="32"/>
      <c r="J543" s="32"/>
      <c r="K543" s="32">
        <v>0</v>
      </c>
      <c r="L543" s="32">
        <v>0</v>
      </c>
      <c r="M543" s="32">
        <v>0</v>
      </c>
      <c r="N543" s="32">
        <v>0</v>
      </c>
      <c r="O543" s="32"/>
      <c r="P543" s="33"/>
    </row>
    <row r="544" spans="1:16" ht="15.5" outlineLevel="1" x14ac:dyDescent="0.35">
      <c r="A544" s="44"/>
      <c r="B544" s="20"/>
      <c r="C544" s="21"/>
      <c r="D544" s="22" t="s">
        <v>58</v>
      </c>
      <c r="E544" s="38" t="s">
        <v>126</v>
      </c>
      <c r="F544" s="35">
        <f t="shared" ref="F544:G544" si="476">F545+F546</f>
        <v>0</v>
      </c>
      <c r="G544" s="32">
        <f t="shared" si="476"/>
        <v>0</v>
      </c>
      <c r="H544" s="32"/>
      <c r="I544" s="32"/>
      <c r="J544" s="32"/>
      <c r="K544" s="32">
        <f t="shared" ref="K544:P544" si="477">K545+K546</f>
        <v>0</v>
      </c>
      <c r="L544" s="32">
        <f t="shared" si="477"/>
        <v>0</v>
      </c>
      <c r="M544" s="32">
        <f t="shared" si="477"/>
        <v>0</v>
      </c>
      <c r="N544" s="32">
        <f t="shared" si="477"/>
        <v>0</v>
      </c>
      <c r="O544" s="32">
        <f t="shared" si="477"/>
        <v>0</v>
      </c>
      <c r="P544" s="33">
        <f t="shared" si="477"/>
        <v>0</v>
      </c>
    </row>
    <row r="545" spans="1:16" ht="15.5" outlineLevel="1" x14ac:dyDescent="0.35">
      <c r="A545" s="44"/>
      <c r="B545" s="20"/>
      <c r="C545" s="21"/>
      <c r="D545" s="22"/>
      <c r="E545" s="34" t="s">
        <v>113</v>
      </c>
      <c r="F545" s="35">
        <f>SUM(G545:P545)</f>
        <v>0</v>
      </c>
      <c r="G545" s="32">
        <v>0</v>
      </c>
      <c r="H545" s="32"/>
      <c r="I545" s="32"/>
      <c r="J545" s="32"/>
      <c r="K545" s="32">
        <v>0</v>
      </c>
      <c r="L545" s="32">
        <v>0</v>
      </c>
      <c r="M545" s="32">
        <v>0</v>
      </c>
      <c r="N545" s="32">
        <v>0</v>
      </c>
      <c r="O545" s="32">
        <v>0</v>
      </c>
      <c r="P545" s="33">
        <v>0</v>
      </c>
    </row>
    <row r="546" spans="1:16" ht="39" outlineLevel="1" x14ac:dyDescent="0.35">
      <c r="A546" s="44"/>
      <c r="B546" s="20"/>
      <c r="C546" s="21"/>
      <c r="D546" s="22"/>
      <c r="E546" s="34" t="s">
        <v>247</v>
      </c>
      <c r="F546" s="35">
        <f>SUM(G546:P546)</f>
        <v>0</v>
      </c>
      <c r="G546" s="32">
        <v>0</v>
      </c>
      <c r="H546" s="32"/>
      <c r="I546" s="32"/>
      <c r="J546" s="32"/>
      <c r="K546" s="32">
        <v>0</v>
      </c>
      <c r="L546" s="32">
        <v>0</v>
      </c>
      <c r="M546" s="32">
        <v>0</v>
      </c>
      <c r="N546" s="32">
        <v>0</v>
      </c>
      <c r="O546" s="32">
        <v>0</v>
      </c>
      <c r="P546" s="33">
        <v>0</v>
      </c>
    </row>
    <row r="547" spans="1:16" ht="15.5" outlineLevel="1" x14ac:dyDescent="0.35">
      <c r="A547" s="44"/>
      <c r="B547" s="20"/>
      <c r="C547" s="21"/>
      <c r="D547" s="22" t="s">
        <v>255</v>
      </c>
      <c r="E547" s="38" t="s">
        <v>126</v>
      </c>
      <c r="F547" s="35">
        <f>F548+F549</f>
        <v>0</v>
      </c>
      <c r="G547" s="32">
        <f t="shared" ref="G547" si="478">G548+G549</f>
        <v>0</v>
      </c>
      <c r="H547" s="32"/>
      <c r="I547" s="32"/>
      <c r="J547" s="32"/>
      <c r="K547" s="32">
        <f t="shared" ref="K547:P547" si="479">K548+K549</f>
        <v>0</v>
      </c>
      <c r="L547" s="32">
        <f t="shared" si="479"/>
        <v>0</v>
      </c>
      <c r="M547" s="32">
        <f t="shared" si="479"/>
        <v>0</v>
      </c>
      <c r="N547" s="32">
        <f t="shared" si="479"/>
        <v>0</v>
      </c>
      <c r="O547" s="32">
        <f t="shared" si="479"/>
        <v>0</v>
      </c>
      <c r="P547" s="33">
        <f t="shared" si="479"/>
        <v>0</v>
      </c>
    </row>
    <row r="548" spans="1:16" ht="15.5" outlineLevel="1" x14ac:dyDescent="0.35">
      <c r="A548" s="44"/>
      <c r="B548" s="20"/>
      <c r="C548" s="21"/>
      <c r="D548" s="22"/>
      <c r="E548" s="34" t="s">
        <v>113</v>
      </c>
      <c r="F548" s="35">
        <f>SUM(G548:P548)</f>
        <v>0</v>
      </c>
      <c r="G548" s="32">
        <v>0</v>
      </c>
      <c r="H548" s="32"/>
      <c r="I548" s="32"/>
      <c r="J548" s="32"/>
      <c r="K548" s="32">
        <v>0</v>
      </c>
      <c r="L548" s="32">
        <v>0</v>
      </c>
      <c r="M548" s="32">
        <v>0</v>
      </c>
      <c r="N548" s="32">
        <v>0</v>
      </c>
      <c r="O548" s="32"/>
      <c r="P548" s="33"/>
    </row>
    <row r="549" spans="1:16" ht="39" outlineLevel="1" x14ac:dyDescent="0.35">
      <c r="A549" s="44"/>
      <c r="B549" s="20"/>
      <c r="C549" s="21"/>
      <c r="D549" s="22"/>
      <c r="E549" s="34" t="s">
        <v>247</v>
      </c>
      <c r="F549" s="35">
        <f>SUM(G549:P549)</f>
        <v>0</v>
      </c>
      <c r="G549" s="32">
        <v>0</v>
      </c>
      <c r="H549" s="32"/>
      <c r="I549" s="32"/>
      <c r="J549" s="32"/>
      <c r="K549" s="32">
        <v>0</v>
      </c>
      <c r="L549" s="32">
        <v>0</v>
      </c>
      <c r="M549" s="32">
        <v>0</v>
      </c>
      <c r="N549" s="32">
        <v>0</v>
      </c>
      <c r="O549" s="32"/>
      <c r="P549" s="33"/>
    </row>
    <row r="550" spans="1:16" ht="15.5" x14ac:dyDescent="0.35">
      <c r="A550" s="44"/>
      <c r="B550" s="20"/>
      <c r="C550" s="75" t="s">
        <v>30</v>
      </c>
      <c r="D550" s="22" t="s">
        <v>508</v>
      </c>
      <c r="E550" s="60" t="s">
        <v>138</v>
      </c>
      <c r="F550" s="35">
        <f t="shared" ref="F550:G550" si="480">F551+F552</f>
        <v>23900000</v>
      </c>
      <c r="G550" s="32">
        <f t="shared" si="480"/>
        <v>3414285.7142857141</v>
      </c>
      <c r="H550" s="32"/>
      <c r="I550" s="32"/>
      <c r="J550" s="32"/>
      <c r="K550" s="32">
        <f t="shared" ref="K550:P550" si="481">K551+K552</f>
        <v>3414285.7142857141</v>
      </c>
      <c r="L550" s="32">
        <f t="shared" si="481"/>
        <v>3414285.7142857141</v>
      </c>
      <c r="M550" s="32">
        <f t="shared" si="481"/>
        <v>3414285.7142857141</v>
      </c>
      <c r="N550" s="32">
        <f t="shared" si="481"/>
        <v>3414285.7142857141</v>
      </c>
      <c r="O550" s="32">
        <f t="shared" si="481"/>
        <v>3414285.7142857141</v>
      </c>
      <c r="P550" s="33">
        <f t="shared" si="481"/>
        <v>3414285.7142857141</v>
      </c>
    </row>
    <row r="551" spans="1:16" ht="15.5" x14ac:dyDescent="0.35">
      <c r="A551" s="44"/>
      <c r="B551" s="20"/>
      <c r="C551" s="21"/>
      <c r="D551" s="22"/>
      <c r="E551" s="34" t="s">
        <v>113</v>
      </c>
      <c r="F551" s="35">
        <f>SUM(G551:P551)</f>
        <v>0</v>
      </c>
      <c r="G551" s="32">
        <v>0</v>
      </c>
      <c r="H551" s="32"/>
      <c r="I551" s="32"/>
      <c r="J551" s="32"/>
      <c r="K551" s="32">
        <v>0</v>
      </c>
      <c r="L551" s="32">
        <v>0</v>
      </c>
      <c r="M551" s="32">
        <v>0</v>
      </c>
      <c r="N551" s="32">
        <v>0</v>
      </c>
      <c r="O551" s="32">
        <v>0</v>
      </c>
      <c r="P551" s="33">
        <v>0</v>
      </c>
    </row>
    <row r="552" spans="1:16" ht="66.75" customHeight="1" thickBot="1" x14ac:dyDescent="0.4">
      <c r="A552" s="49"/>
      <c r="B552" s="50"/>
      <c r="C552" s="51"/>
      <c r="D552" s="52"/>
      <c r="E552" s="53" t="s">
        <v>247</v>
      </c>
      <c r="F552" s="54">
        <f>23900000</f>
        <v>23900000</v>
      </c>
      <c r="G552" s="55">
        <f>$F$552/7</f>
        <v>3414285.7142857141</v>
      </c>
      <c r="H552" s="55"/>
      <c r="I552" s="55"/>
      <c r="J552" s="55"/>
      <c r="K552" s="55">
        <f t="shared" ref="K552:P552" si="482">$F$552/7</f>
        <v>3414285.7142857141</v>
      </c>
      <c r="L552" s="55">
        <f t="shared" si="482"/>
        <v>3414285.7142857141</v>
      </c>
      <c r="M552" s="55">
        <f t="shared" si="482"/>
        <v>3414285.7142857141</v>
      </c>
      <c r="N552" s="55">
        <f t="shared" si="482"/>
        <v>3414285.7142857141</v>
      </c>
      <c r="O552" s="55">
        <f t="shared" si="482"/>
        <v>3414285.7142857141</v>
      </c>
      <c r="P552" s="56">
        <f t="shared" si="482"/>
        <v>3414285.7142857141</v>
      </c>
    </row>
    <row r="553" spans="1:16" ht="15.5" x14ac:dyDescent="0.35">
      <c r="A553" s="57">
        <v>22</v>
      </c>
      <c r="B553" s="11" t="s">
        <v>59</v>
      </c>
      <c r="C553" s="12"/>
      <c r="D553" s="13"/>
      <c r="E553" s="14"/>
      <c r="F553" s="15"/>
      <c r="G553" s="16"/>
      <c r="H553" s="16"/>
      <c r="I553" s="16"/>
      <c r="J553" s="16"/>
      <c r="K553" s="16"/>
      <c r="L553" s="16"/>
      <c r="M553" s="16"/>
      <c r="N553" s="16"/>
      <c r="O553" s="16"/>
      <c r="P553" s="17"/>
    </row>
    <row r="554" spans="1:16" ht="15.5" x14ac:dyDescent="0.35">
      <c r="A554" s="44"/>
      <c r="B554" s="20"/>
      <c r="C554" s="21"/>
      <c r="D554" s="22"/>
      <c r="E554" s="23" t="s">
        <v>119</v>
      </c>
      <c r="F554" s="24">
        <f>SUM(F559+F560)</f>
        <v>49230000</v>
      </c>
      <c r="G554" s="24">
        <f t="shared" ref="G554" si="483">SUM(G559+G560)</f>
        <v>7032857.1428571427</v>
      </c>
      <c r="H554" s="24">
        <f t="shared" ref="H554:P554" si="484">SUM(H559+H560)</f>
        <v>0</v>
      </c>
      <c r="I554" s="24">
        <f t="shared" si="484"/>
        <v>0</v>
      </c>
      <c r="J554" s="24">
        <f t="shared" si="484"/>
        <v>0</v>
      </c>
      <c r="K554" s="24">
        <f t="shared" si="484"/>
        <v>7032857.1428571427</v>
      </c>
      <c r="L554" s="24">
        <f t="shared" si="484"/>
        <v>7032857.1428571427</v>
      </c>
      <c r="M554" s="24">
        <f t="shared" si="484"/>
        <v>7032857.1428571427</v>
      </c>
      <c r="N554" s="24">
        <f t="shared" si="484"/>
        <v>7032857.1428571427</v>
      </c>
      <c r="O554" s="24">
        <f t="shared" si="484"/>
        <v>7032857.1428571427</v>
      </c>
      <c r="P554" s="25">
        <f t="shared" si="484"/>
        <v>7032857.1428571427</v>
      </c>
    </row>
    <row r="555" spans="1:16" ht="15.5" x14ac:dyDescent="0.35">
      <c r="A555" s="44"/>
      <c r="B555" s="20"/>
      <c r="C555" s="21"/>
      <c r="D555" s="22"/>
      <c r="E555" s="26" t="s">
        <v>110</v>
      </c>
      <c r="F555" s="27"/>
      <c r="G555" s="28"/>
      <c r="H555" s="28"/>
      <c r="I555" s="28"/>
      <c r="J555" s="28"/>
      <c r="K555" s="28"/>
      <c r="L555" s="28"/>
      <c r="M555" s="28"/>
      <c r="N555" s="28"/>
      <c r="O555" s="28"/>
      <c r="P555" s="29"/>
    </row>
    <row r="556" spans="1:16" ht="15.5" x14ac:dyDescent="0.35">
      <c r="A556" s="44"/>
      <c r="B556" s="20"/>
      <c r="C556" s="21"/>
      <c r="D556" s="22"/>
      <c r="E556" s="30" t="s">
        <v>111</v>
      </c>
      <c r="F556" s="31"/>
      <c r="G556" s="32"/>
      <c r="H556" s="32"/>
      <c r="I556" s="32"/>
      <c r="J556" s="32"/>
      <c r="K556" s="32"/>
      <c r="L556" s="32"/>
      <c r="M556" s="32"/>
      <c r="N556" s="32"/>
      <c r="O556" s="32"/>
      <c r="P556" s="33"/>
    </row>
    <row r="557" spans="1:16" ht="15.5" x14ac:dyDescent="0.35">
      <c r="A557" s="44"/>
      <c r="B557" s="20"/>
      <c r="C557" s="21"/>
      <c r="D557" s="22"/>
      <c r="E557" s="30" t="s">
        <v>112</v>
      </c>
      <c r="F557" s="31"/>
      <c r="G557" s="32"/>
      <c r="H557" s="32"/>
      <c r="I557" s="32"/>
      <c r="J557" s="32"/>
      <c r="K557" s="32"/>
      <c r="L557" s="32"/>
      <c r="M557" s="32"/>
      <c r="N557" s="32"/>
      <c r="O557" s="32"/>
      <c r="P557" s="33"/>
    </row>
    <row r="558" spans="1:16" ht="15.5" x14ac:dyDescent="0.35">
      <c r="A558" s="44"/>
      <c r="B558" s="20"/>
      <c r="C558" s="21"/>
      <c r="D558" s="22"/>
      <c r="E558" s="30" t="s">
        <v>120</v>
      </c>
      <c r="F558" s="31"/>
      <c r="G558" s="32"/>
      <c r="H558" s="32"/>
      <c r="I558" s="32"/>
      <c r="J558" s="32"/>
      <c r="K558" s="32"/>
      <c r="L558" s="32"/>
      <c r="M558" s="32"/>
      <c r="N558" s="32"/>
      <c r="O558" s="32"/>
      <c r="P558" s="33"/>
    </row>
    <row r="559" spans="1:16" ht="15.5" x14ac:dyDescent="0.35">
      <c r="A559" s="44"/>
      <c r="B559" s="20"/>
      <c r="C559" s="21"/>
      <c r="D559" s="22"/>
      <c r="E559" s="34" t="s">
        <v>113</v>
      </c>
      <c r="F559" s="35">
        <f>F562</f>
        <v>0</v>
      </c>
      <c r="G559" s="32">
        <f>G562+G580</f>
        <v>0</v>
      </c>
      <c r="H559" s="32"/>
      <c r="I559" s="32"/>
      <c r="J559" s="32"/>
      <c r="K559" s="32">
        <f t="shared" ref="K559:P559" si="485">K562+K580</f>
        <v>0</v>
      </c>
      <c r="L559" s="32">
        <f t="shared" si="485"/>
        <v>0</v>
      </c>
      <c r="M559" s="32">
        <f t="shared" si="485"/>
        <v>0</v>
      </c>
      <c r="N559" s="32">
        <f t="shared" si="485"/>
        <v>0</v>
      </c>
      <c r="O559" s="32">
        <f t="shared" si="485"/>
        <v>0</v>
      </c>
      <c r="P559" s="33">
        <f t="shared" si="485"/>
        <v>0</v>
      </c>
    </row>
    <row r="560" spans="1:16" ht="39" x14ac:dyDescent="0.35">
      <c r="A560" s="44"/>
      <c r="B560" s="20"/>
      <c r="C560" s="21"/>
      <c r="D560" s="22"/>
      <c r="E560" s="34" t="s">
        <v>247</v>
      </c>
      <c r="F560" s="35">
        <f>F563</f>
        <v>49230000</v>
      </c>
      <c r="G560" s="32">
        <f>G563+G588</f>
        <v>7032857.1428571427</v>
      </c>
      <c r="H560" s="32"/>
      <c r="I560" s="32"/>
      <c r="J560" s="32"/>
      <c r="K560" s="32">
        <f t="shared" ref="K560:P560" si="486">K563+K588</f>
        <v>7032857.1428571427</v>
      </c>
      <c r="L560" s="32">
        <f t="shared" si="486"/>
        <v>7032857.1428571427</v>
      </c>
      <c r="M560" s="32">
        <f t="shared" si="486"/>
        <v>7032857.1428571427</v>
      </c>
      <c r="N560" s="32">
        <f t="shared" si="486"/>
        <v>7032857.1428571427</v>
      </c>
      <c r="O560" s="32">
        <f t="shared" si="486"/>
        <v>7032857.1428571427</v>
      </c>
      <c r="P560" s="33">
        <f t="shared" si="486"/>
        <v>7032857.1428571427</v>
      </c>
    </row>
    <row r="561" spans="1:16" ht="15.5" x14ac:dyDescent="0.35">
      <c r="A561" s="44"/>
      <c r="B561" s="20"/>
      <c r="C561" s="36" t="s">
        <v>1</v>
      </c>
      <c r="D561" s="37" t="s">
        <v>131</v>
      </c>
      <c r="E561" s="38" t="s">
        <v>126</v>
      </c>
      <c r="F561" s="39">
        <f t="shared" ref="F561:G561" si="487">F562+F563</f>
        <v>49230000</v>
      </c>
      <c r="G561" s="40">
        <f t="shared" si="487"/>
        <v>7032857.1428571427</v>
      </c>
      <c r="H561" s="40"/>
      <c r="I561" s="40"/>
      <c r="J561" s="40"/>
      <c r="K561" s="40">
        <f t="shared" ref="K561:P561" si="488">K562+K563</f>
        <v>7032857.1428571427</v>
      </c>
      <c r="L561" s="40">
        <f t="shared" si="488"/>
        <v>7032857.1428571427</v>
      </c>
      <c r="M561" s="40">
        <f t="shared" si="488"/>
        <v>7032857.1428571427</v>
      </c>
      <c r="N561" s="40">
        <f t="shared" si="488"/>
        <v>7032857.1428571427</v>
      </c>
      <c r="O561" s="40">
        <f t="shared" si="488"/>
        <v>7032857.1428571427</v>
      </c>
      <c r="P561" s="41">
        <f t="shared" si="488"/>
        <v>7032857.1428571427</v>
      </c>
    </row>
    <row r="562" spans="1:16" ht="15.5" x14ac:dyDescent="0.35">
      <c r="A562" s="44"/>
      <c r="B562" s="20"/>
      <c r="C562" s="21"/>
      <c r="D562" s="22"/>
      <c r="E562" s="34" t="s">
        <v>113</v>
      </c>
      <c r="F562" s="35">
        <f>SUM(G562:P562)</f>
        <v>0</v>
      </c>
      <c r="G562" s="32">
        <f>G565+G568+G571+G574+G577+G580+G583+G586</f>
        <v>0</v>
      </c>
      <c r="H562" s="32"/>
      <c r="I562" s="32"/>
      <c r="J562" s="32"/>
      <c r="K562" s="32">
        <f t="shared" ref="K562:P562" si="489">K565+K568+K571+K574+K577+K580+K583+K586</f>
        <v>0</v>
      </c>
      <c r="L562" s="32">
        <f t="shared" si="489"/>
        <v>0</v>
      </c>
      <c r="M562" s="32">
        <f t="shared" si="489"/>
        <v>0</v>
      </c>
      <c r="N562" s="32">
        <f t="shared" si="489"/>
        <v>0</v>
      </c>
      <c r="O562" s="32">
        <f t="shared" si="489"/>
        <v>0</v>
      </c>
      <c r="P562" s="33">
        <f t="shared" si="489"/>
        <v>0</v>
      </c>
    </row>
    <row r="563" spans="1:16" ht="39" x14ac:dyDescent="0.35">
      <c r="A563" s="44"/>
      <c r="B563" s="20"/>
      <c r="C563" s="21"/>
      <c r="D563" s="22"/>
      <c r="E563" s="34" t="s">
        <v>247</v>
      </c>
      <c r="F563" s="35">
        <f>F566+F569+F572+F575+F578+F581+F584+F587</f>
        <v>49230000</v>
      </c>
      <c r="G563" s="32">
        <f>G566+G569+G572+G575+G578+G581+G584+G587</f>
        <v>7032857.1428571427</v>
      </c>
      <c r="H563" s="32"/>
      <c r="I563" s="32"/>
      <c r="J563" s="32"/>
      <c r="K563" s="32">
        <f t="shared" ref="K563:P563" si="490">K566+K569+K572+K575+K578+K581+K584+K587</f>
        <v>7032857.1428571427</v>
      </c>
      <c r="L563" s="32">
        <f t="shared" si="490"/>
        <v>7032857.1428571427</v>
      </c>
      <c r="M563" s="32">
        <f t="shared" si="490"/>
        <v>7032857.1428571427</v>
      </c>
      <c r="N563" s="32">
        <f t="shared" si="490"/>
        <v>7032857.1428571427</v>
      </c>
      <c r="O563" s="32">
        <f t="shared" si="490"/>
        <v>7032857.1428571427</v>
      </c>
      <c r="P563" s="33">
        <f t="shared" si="490"/>
        <v>7032857.1428571427</v>
      </c>
    </row>
    <row r="564" spans="1:16" ht="28" outlineLevel="1" x14ac:dyDescent="0.35">
      <c r="A564" s="44"/>
      <c r="B564" s="20"/>
      <c r="C564" s="43" t="s">
        <v>248</v>
      </c>
      <c r="D564" s="22" t="s">
        <v>60</v>
      </c>
      <c r="E564" s="38" t="s">
        <v>126</v>
      </c>
      <c r="F564" s="35">
        <f t="shared" ref="F564:G564" si="491">F565+F566</f>
        <v>0</v>
      </c>
      <c r="G564" s="32">
        <f t="shared" si="491"/>
        <v>0</v>
      </c>
      <c r="H564" s="32"/>
      <c r="I564" s="32"/>
      <c r="J564" s="32"/>
      <c r="K564" s="32">
        <f t="shared" ref="K564:P564" si="492">K565+K566</f>
        <v>0</v>
      </c>
      <c r="L564" s="32">
        <f t="shared" si="492"/>
        <v>0</v>
      </c>
      <c r="M564" s="32">
        <f t="shared" si="492"/>
        <v>0</v>
      </c>
      <c r="N564" s="32">
        <f t="shared" si="492"/>
        <v>0</v>
      </c>
      <c r="O564" s="32">
        <f t="shared" si="492"/>
        <v>0</v>
      </c>
      <c r="P564" s="33">
        <f t="shared" si="492"/>
        <v>0</v>
      </c>
    </row>
    <row r="565" spans="1:16" ht="15.5" outlineLevel="1" x14ac:dyDescent="0.35">
      <c r="A565" s="44"/>
      <c r="B565" s="20"/>
      <c r="C565" s="21"/>
      <c r="D565" s="22"/>
      <c r="E565" s="34" t="s">
        <v>113</v>
      </c>
      <c r="F565" s="35">
        <f>SUM(G565:P565)</f>
        <v>0</v>
      </c>
      <c r="G565" s="32">
        <v>0</v>
      </c>
      <c r="H565" s="32"/>
      <c r="I565" s="32"/>
      <c r="J565" s="32"/>
      <c r="K565" s="32">
        <v>0</v>
      </c>
      <c r="L565" s="32">
        <v>0</v>
      </c>
      <c r="M565" s="32">
        <v>0</v>
      </c>
      <c r="N565" s="32">
        <v>0</v>
      </c>
      <c r="O565" s="32">
        <v>0</v>
      </c>
      <c r="P565" s="33">
        <v>0</v>
      </c>
    </row>
    <row r="566" spans="1:16" ht="39" outlineLevel="1" x14ac:dyDescent="0.35">
      <c r="A566" s="44"/>
      <c r="B566" s="20"/>
      <c r="C566" s="21"/>
      <c r="D566" s="22"/>
      <c r="E566" s="34" t="s">
        <v>247</v>
      </c>
      <c r="F566" s="35">
        <f>SUM(G566:P566)</f>
        <v>0</v>
      </c>
      <c r="G566" s="32">
        <v>0</v>
      </c>
      <c r="H566" s="32"/>
      <c r="I566" s="32"/>
      <c r="J566" s="32"/>
      <c r="K566" s="32">
        <v>0</v>
      </c>
      <c r="L566" s="32">
        <v>0</v>
      </c>
      <c r="M566" s="32">
        <v>0</v>
      </c>
      <c r="N566" s="32">
        <v>0</v>
      </c>
      <c r="O566" s="32">
        <v>0</v>
      </c>
      <c r="P566" s="33">
        <v>0</v>
      </c>
    </row>
    <row r="567" spans="1:16" ht="15.5" outlineLevel="1" x14ac:dyDescent="0.35">
      <c r="A567" s="44"/>
      <c r="B567" s="20"/>
      <c r="C567" s="21"/>
      <c r="D567" s="22" t="s">
        <v>172</v>
      </c>
      <c r="E567" s="38" t="s">
        <v>126</v>
      </c>
      <c r="F567" s="35">
        <f t="shared" ref="F567:G567" si="493">F568+F569</f>
        <v>0</v>
      </c>
      <c r="G567" s="32">
        <f t="shared" si="493"/>
        <v>0</v>
      </c>
      <c r="H567" s="32"/>
      <c r="I567" s="32"/>
      <c r="J567" s="32"/>
      <c r="K567" s="32">
        <f t="shared" ref="K567:P567" si="494">K568+K569</f>
        <v>0</v>
      </c>
      <c r="L567" s="32">
        <f t="shared" si="494"/>
        <v>0</v>
      </c>
      <c r="M567" s="32">
        <f t="shared" si="494"/>
        <v>0</v>
      </c>
      <c r="N567" s="32">
        <f t="shared" si="494"/>
        <v>0</v>
      </c>
      <c r="O567" s="32">
        <f t="shared" si="494"/>
        <v>0</v>
      </c>
      <c r="P567" s="33">
        <f t="shared" si="494"/>
        <v>0</v>
      </c>
    </row>
    <row r="568" spans="1:16" ht="15.5" outlineLevel="1" x14ac:dyDescent="0.35">
      <c r="A568" s="44"/>
      <c r="B568" s="20"/>
      <c r="C568" s="21"/>
      <c r="D568" s="22"/>
      <c r="E568" s="34" t="s">
        <v>113</v>
      </c>
      <c r="F568" s="35">
        <f>SUM(G568:P568)</f>
        <v>0</v>
      </c>
      <c r="G568" s="32">
        <v>0</v>
      </c>
      <c r="H568" s="32"/>
      <c r="I568" s="32"/>
      <c r="J568" s="32"/>
      <c r="K568" s="32"/>
      <c r="L568" s="32"/>
      <c r="M568" s="32"/>
      <c r="N568" s="32"/>
      <c r="O568" s="32"/>
      <c r="P568" s="33"/>
    </row>
    <row r="569" spans="1:16" ht="39" outlineLevel="1" x14ac:dyDescent="0.35">
      <c r="A569" s="44"/>
      <c r="B569" s="20"/>
      <c r="C569" s="21"/>
      <c r="D569" s="22"/>
      <c r="E569" s="34" t="s">
        <v>247</v>
      </c>
      <c r="F569" s="35">
        <f>SUM(G569:P569)</f>
        <v>0</v>
      </c>
      <c r="G569" s="32">
        <v>0</v>
      </c>
      <c r="H569" s="32"/>
      <c r="I569" s="32"/>
      <c r="J569" s="32"/>
      <c r="K569" s="32"/>
      <c r="L569" s="32"/>
      <c r="M569" s="32"/>
      <c r="N569" s="32"/>
      <c r="O569" s="32"/>
      <c r="P569" s="33"/>
    </row>
    <row r="570" spans="1:16" ht="15.5" outlineLevel="1" x14ac:dyDescent="0.35">
      <c r="A570" s="44"/>
      <c r="B570" s="20"/>
      <c r="C570" s="21"/>
      <c r="D570" s="22" t="s">
        <v>61</v>
      </c>
      <c r="E570" s="38" t="s">
        <v>126</v>
      </c>
      <c r="F570" s="35">
        <f t="shared" ref="F570:G570" si="495">F571+F572</f>
        <v>0</v>
      </c>
      <c r="G570" s="32">
        <f t="shared" si="495"/>
        <v>0</v>
      </c>
      <c r="H570" s="32"/>
      <c r="I570" s="32"/>
      <c r="J570" s="32"/>
      <c r="K570" s="32">
        <f t="shared" ref="K570:P570" si="496">K571+K572</f>
        <v>0</v>
      </c>
      <c r="L570" s="32">
        <f t="shared" si="496"/>
        <v>0</v>
      </c>
      <c r="M570" s="32">
        <f t="shared" si="496"/>
        <v>0</v>
      </c>
      <c r="N570" s="32">
        <f t="shared" si="496"/>
        <v>0</v>
      </c>
      <c r="O570" s="32">
        <f t="shared" si="496"/>
        <v>0</v>
      </c>
      <c r="P570" s="33">
        <f t="shared" si="496"/>
        <v>0</v>
      </c>
    </row>
    <row r="571" spans="1:16" ht="15.5" outlineLevel="1" x14ac:dyDescent="0.35">
      <c r="A571" s="44"/>
      <c r="B571" s="20"/>
      <c r="C571" s="21"/>
      <c r="D571" s="22"/>
      <c r="E571" s="34" t="s">
        <v>113</v>
      </c>
      <c r="F571" s="35">
        <f>SUM(G571:P571)</f>
        <v>0</v>
      </c>
      <c r="G571" s="32">
        <v>0</v>
      </c>
      <c r="H571" s="32"/>
      <c r="I571" s="32"/>
      <c r="J571" s="32"/>
      <c r="K571" s="32">
        <v>0</v>
      </c>
      <c r="L571" s="32">
        <v>0</v>
      </c>
      <c r="M571" s="32">
        <v>0</v>
      </c>
      <c r="N571" s="32">
        <v>0</v>
      </c>
      <c r="O571" s="32">
        <v>0</v>
      </c>
      <c r="P571" s="33">
        <v>0</v>
      </c>
    </row>
    <row r="572" spans="1:16" ht="39" outlineLevel="1" x14ac:dyDescent="0.35">
      <c r="A572" s="44"/>
      <c r="B572" s="20"/>
      <c r="C572" s="21"/>
      <c r="D572" s="22"/>
      <c r="E572" s="34" t="s">
        <v>247</v>
      </c>
      <c r="F572" s="35">
        <f>SUM(G572:P572)</f>
        <v>0</v>
      </c>
      <c r="G572" s="32">
        <v>0</v>
      </c>
      <c r="H572" s="32"/>
      <c r="I572" s="32"/>
      <c r="J572" s="32"/>
      <c r="K572" s="32">
        <v>0</v>
      </c>
      <c r="L572" s="32">
        <v>0</v>
      </c>
      <c r="M572" s="32">
        <v>0</v>
      </c>
      <c r="N572" s="32">
        <v>0</v>
      </c>
      <c r="O572" s="32">
        <v>0</v>
      </c>
      <c r="P572" s="33">
        <v>0</v>
      </c>
    </row>
    <row r="573" spans="1:16" ht="15.5" outlineLevel="1" x14ac:dyDescent="0.35">
      <c r="A573" s="44"/>
      <c r="B573" s="20"/>
      <c r="C573" s="21"/>
      <c r="D573" s="22" t="s">
        <v>509</v>
      </c>
      <c r="E573" s="38" t="s">
        <v>126</v>
      </c>
      <c r="F573" s="35">
        <f t="shared" ref="F573:G573" si="497">F574+F575</f>
        <v>0</v>
      </c>
      <c r="G573" s="32">
        <f t="shared" si="497"/>
        <v>0</v>
      </c>
      <c r="H573" s="32"/>
      <c r="I573" s="32"/>
      <c r="J573" s="32"/>
      <c r="K573" s="32">
        <f t="shared" ref="K573:P573" si="498">K574+K575</f>
        <v>0</v>
      </c>
      <c r="L573" s="32">
        <f t="shared" si="498"/>
        <v>0</v>
      </c>
      <c r="M573" s="32">
        <f t="shared" si="498"/>
        <v>0</v>
      </c>
      <c r="N573" s="32">
        <f t="shared" si="498"/>
        <v>0</v>
      </c>
      <c r="O573" s="32">
        <f t="shared" si="498"/>
        <v>0</v>
      </c>
      <c r="P573" s="33">
        <f t="shared" si="498"/>
        <v>0</v>
      </c>
    </row>
    <row r="574" spans="1:16" ht="15.5" outlineLevel="1" x14ac:dyDescent="0.35">
      <c r="A574" s="44"/>
      <c r="B574" s="20"/>
      <c r="C574" s="21"/>
      <c r="D574" s="22"/>
      <c r="E574" s="34" t="s">
        <v>113</v>
      </c>
      <c r="F574" s="35">
        <f>SUM(G574:P574)</f>
        <v>0</v>
      </c>
      <c r="G574" s="32">
        <v>0</v>
      </c>
      <c r="H574" s="32"/>
      <c r="I574" s="32"/>
      <c r="J574" s="32"/>
      <c r="K574" s="32">
        <v>0</v>
      </c>
      <c r="L574" s="32">
        <v>0</v>
      </c>
      <c r="M574" s="32">
        <v>0</v>
      </c>
      <c r="N574" s="32"/>
      <c r="O574" s="32"/>
      <c r="P574" s="33"/>
    </row>
    <row r="575" spans="1:16" ht="39" outlineLevel="1" x14ac:dyDescent="0.35">
      <c r="A575" s="44"/>
      <c r="B575" s="20"/>
      <c r="C575" s="21"/>
      <c r="D575" s="22"/>
      <c r="E575" s="34" t="s">
        <v>247</v>
      </c>
      <c r="F575" s="35">
        <f>SUM(G575:P575)</f>
        <v>0</v>
      </c>
      <c r="G575" s="32">
        <v>0</v>
      </c>
      <c r="H575" s="32"/>
      <c r="I575" s="32"/>
      <c r="J575" s="32"/>
      <c r="K575" s="32">
        <v>0</v>
      </c>
      <c r="L575" s="32">
        <v>0</v>
      </c>
      <c r="M575" s="32">
        <v>0</v>
      </c>
      <c r="N575" s="32"/>
      <c r="O575" s="32"/>
      <c r="P575" s="33"/>
    </row>
    <row r="576" spans="1:16" ht="15.5" outlineLevel="1" x14ac:dyDescent="0.35">
      <c r="A576" s="44"/>
      <c r="B576" s="20"/>
      <c r="C576" s="21"/>
      <c r="D576" s="22" t="s">
        <v>402</v>
      </c>
      <c r="E576" s="38" t="s">
        <v>126</v>
      </c>
      <c r="F576" s="35">
        <f t="shared" ref="F576:G576" si="499">F577+F578</f>
        <v>0</v>
      </c>
      <c r="G576" s="32">
        <f t="shared" si="499"/>
        <v>0</v>
      </c>
      <c r="H576" s="32"/>
      <c r="I576" s="32"/>
      <c r="J576" s="32"/>
      <c r="K576" s="32">
        <f t="shared" ref="K576:P576" si="500">K577+K578</f>
        <v>0</v>
      </c>
      <c r="L576" s="32">
        <f t="shared" si="500"/>
        <v>0</v>
      </c>
      <c r="M576" s="32">
        <f t="shared" si="500"/>
        <v>0</v>
      </c>
      <c r="N576" s="32">
        <f t="shared" si="500"/>
        <v>0</v>
      </c>
      <c r="O576" s="32">
        <f t="shared" si="500"/>
        <v>0</v>
      </c>
      <c r="P576" s="33">
        <f t="shared" si="500"/>
        <v>0</v>
      </c>
    </row>
    <row r="577" spans="1:16" ht="15.5" outlineLevel="1" x14ac:dyDescent="0.35">
      <c r="A577" s="44"/>
      <c r="B577" s="20"/>
      <c r="C577" s="21"/>
      <c r="D577" s="22"/>
      <c r="E577" s="34" t="s">
        <v>113</v>
      </c>
      <c r="F577" s="35">
        <f>SUM(G577:P577)</f>
        <v>0</v>
      </c>
      <c r="G577" s="32">
        <v>0</v>
      </c>
      <c r="H577" s="32"/>
      <c r="I577" s="32"/>
      <c r="J577" s="32"/>
      <c r="K577" s="32">
        <v>0</v>
      </c>
      <c r="L577" s="32">
        <v>0</v>
      </c>
      <c r="M577" s="32">
        <v>0</v>
      </c>
      <c r="N577" s="32">
        <v>0</v>
      </c>
      <c r="O577" s="32">
        <v>0</v>
      </c>
      <c r="P577" s="33">
        <v>0</v>
      </c>
    </row>
    <row r="578" spans="1:16" ht="39" outlineLevel="1" x14ac:dyDescent="0.35">
      <c r="A578" s="44"/>
      <c r="B578" s="20"/>
      <c r="C578" s="21"/>
      <c r="D578" s="22"/>
      <c r="E578" s="34" t="s">
        <v>247</v>
      </c>
      <c r="F578" s="35">
        <f>SUM(G578:P578)</f>
        <v>0</v>
      </c>
      <c r="G578" s="32">
        <v>0</v>
      </c>
      <c r="H578" s="32"/>
      <c r="I578" s="32"/>
      <c r="J578" s="32"/>
      <c r="K578" s="32">
        <v>0</v>
      </c>
      <c r="L578" s="32">
        <v>0</v>
      </c>
      <c r="M578" s="32">
        <v>0</v>
      </c>
      <c r="N578" s="32">
        <v>0</v>
      </c>
      <c r="O578" s="32">
        <v>0</v>
      </c>
      <c r="P578" s="33">
        <v>0</v>
      </c>
    </row>
    <row r="579" spans="1:16" ht="15.5" outlineLevel="1" x14ac:dyDescent="0.35">
      <c r="A579" s="44"/>
      <c r="B579" s="20"/>
      <c r="C579" s="21"/>
      <c r="D579" s="22">
        <v>22.6</v>
      </c>
      <c r="E579" s="38" t="s">
        <v>126</v>
      </c>
      <c r="F579" s="35">
        <f t="shared" ref="F579:G579" si="501">F580+F581</f>
        <v>0</v>
      </c>
      <c r="G579" s="32">
        <f t="shared" si="501"/>
        <v>0</v>
      </c>
      <c r="H579" s="32"/>
      <c r="I579" s="32"/>
      <c r="J579" s="32"/>
      <c r="K579" s="32">
        <f t="shared" ref="K579:P579" si="502">K580+K581</f>
        <v>0</v>
      </c>
      <c r="L579" s="32">
        <f t="shared" si="502"/>
        <v>0</v>
      </c>
      <c r="M579" s="32">
        <f t="shared" si="502"/>
        <v>0</v>
      </c>
      <c r="N579" s="32">
        <f t="shared" si="502"/>
        <v>0</v>
      </c>
      <c r="O579" s="32">
        <f t="shared" si="502"/>
        <v>0</v>
      </c>
      <c r="P579" s="33">
        <f t="shared" si="502"/>
        <v>0</v>
      </c>
    </row>
    <row r="580" spans="1:16" ht="15.5" outlineLevel="1" x14ac:dyDescent="0.35">
      <c r="A580" s="44"/>
      <c r="B580" s="20"/>
      <c r="C580" s="21"/>
      <c r="D580" s="22"/>
      <c r="E580" s="34" t="s">
        <v>113</v>
      </c>
      <c r="F580" s="35">
        <f>SUM(G580:P580)</f>
        <v>0</v>
      </c>
      <c r="G580" s="32">
        <v>0</v>
      </c>
      <c r="H580" s="32"/>
      <c r="I580" s="32"/>
      <c r="J580" s="32"/>
      <c r="K580" s="32">
        <v>0</v>
      </c>
      <c r="L580" s="32">
        <v>0</v>
      </c>
      <c r="M580" s="32">
        <v>0</v>
      </c>
      <c r="N580" s="32">
        <v>0</v>
      </c>
      <c r="O580" s="32">
        <v>0</v>
      </c>
      <c r="P580" s="33">
        <v>0</v>
      </c>
    </row>
    <row r="581" spans="1:16" ht="39" outlineLevel="1" x14ac:dyDescent="0.35">
      <c r="A581" s="44"/>
      <c r="B581" s="20"/>
      <c r="C581" s="21"/>
      <c r="D581" s="22"/>
      <c r="E581" s="34" t="s">
        <v>247</v>
      </c>
      <c r="F581" s="35">
        <f>SUM(G581:P581)</f>
        <v>0</v>
      </c>
      <c r="G581" s="32">
        <v>0</v>
      </c>
      <c r="H581" s="32"/>
      <c r="I581" s="32"/>
      <c r="J581" s="32"/>
      <c r="K581" s="32">
        <v>0</v>
      </c>
      <c r="L581" s="32">
        <v>0</v>
      </c>
      <c r="M581" s="32">
        <v>0</v>
      </c>
      <c r="N581" s="32">
        <v>0</v>
      </c>
      <c r="O581" s="32">
        <v>0</v>
      </c>
      <c r="P581" s="33">
        <v>0</v>
      </c>
    </row>
    <row r="582" spans="1:16" ht="15.5" outlineLevel="1" x14ac:dyDescent="0.35">
      <c r="A582" s="44"/>
      <c r="B582" s="20"/>
      <c r="C582" s="21"/>
      <c r="D582" s="22" t="s">
        <v>510</v>
      </c>
      <c r="E582" s="38" t="s">
        <v>126</v>
      </c>
      <c r="F582" s="35">
        <f t="shared" ref="F582:G582" si="503">F583+F584</f>
        <v>0</v>
      </c>
      <c r="G582" s="32">
        <f t="shared" si="503"/>
        <v>0</v>
      </c>
      <c r="H582" s="32"/>
      <c r="I582" s="32"/>
      <c r="J582" s="32"/>
      <c r="K582" s="32">
        <f t="shared" ref="K582:P582" si="504">K583+K584</f>
        <v>0</v>
      </c>
      <c r="L582" s="32">
        <f t="shared" si="504"/>
        <v>0</v>
      </c>
      <c r="M582" s="32">
        <f t="shared" si="504"/>
        <v>0</v>
      </c>
      <c r="N582" s="32">
        <f t="shared" si="504"/>
        <v>0</v>
      </c>
      <c r="O582" s="32">
        <f t="shared" si="504"/>
        <v>0</v>
      </c>
      <c r="P582" s="33">
        <f t="shared" si="504"/>
        <v>0</v>
      </c>
    </row>
    <row r="583" spans="1:16" ht="15.5" outlineLevel="1" x14ac:dyDescent="0.35">
      <c r="A583" s="44"/>
      <c r="B583" s="20"/>
      <c r="C583" s="21"/>
      <c r="D583" s="22"/>
      <c r="E583" s="34" t="s">
        <v>113</v>
      </c>
      <c r="F583" s="35">
        <f>SUM(G583:P583)</f>
        <v>0</v>
      </c>
      <c r="G583" s="32">
        <v>0</v>
      </c>
      <c r="H583" s="32"/>
      <c r="I583" s="32"/>
      <c r="J583" s="32"/>
      <c r="K583" s="32">
        <v>0</v>
      </c>
      <c r="L583" s="32">
        <v>0</v>
      </c>
      <c r="M583" s="32">
        <v>0</v>
      </c>
      <c r="N583" s="32"/>
      <c r="O583" s="32"/>
      <c r="P583" s="33"/>
    </row>
    <row r="584" spans="1:16" ht="39" outlineLevel="1" x14ac:dyDescent="0.35">
      <c r="A584" s="44"/>
      <c r="B584" s="20"/>
      <c r="C584" s="21"/>
      <c r="D584" s="22"/>
      <c r="E584" s="34" t="s">
        <v>247</v>
      </c>
      <c r="F584" s="35">
        <f>SUM(G584:P584)</f>
        <v>0</v>
      </c>
      <c r="G584" s="32">
        <v>0</v>
      </c>
      <c r="H584" s="32"/>
      <c r="I584" s="32"/>
      <c r="J584" s="32"/>
      <c r="K584" s="32">
        <v>0</v>
      </c>
      <c r="L584" s="32">
        <v>0</v>
      </c>
      <c r="M584" s="32">
        <v>0</v>
      </c>
      <c r="N584" s="32"/>
      <c r="O584" s="32"/>
      <c r="P584" s="33"/>
    </row>
    <row r="585" spans="1:16" ht="15.5" outlineLevel="1" x14ac:dyDescent="0.35">
      <c r="A585" s="44"/>
      <c r="B585" s="20"/>
      <c r="C585" s="21"/>
      <c r="D585" s="22" t="s">
        <v>406</v>
      </c>
      <c r="E585" s="38" t="s">
        <v>126</v>
      </c>
      <c r="F585" s="35">
        <f t="shared" ref="F585:G585" si="505">F586+F587</f>
        <v>49230000</v>
      </c>
      <c r="G585" s="32">
        <f t="shared" si="505"/>
        <v>7032857.1428571427</v>
      </c>
      <c r="H585" s="32"/>
      <c r="I585" s="32"/>
      <c r="J585" s="32"/>
      <c r="K585" s="32">
        <f t="shared" ref="K585:P585" si="506">K586+K587</f>
        <v>7032857.1428571427</v>
      </c>
      <c r="L585" s="32">
        <f t="shared" si="506"/>
        <v>7032857.1428571427</v>
      </c>
      <c r="M585" s="32">
        <f t="shared" si="506"/>
        <v>7032857.1428571427</v>
      </c>
      <c r="N585" s="32">
        <f t="shared" si="506"/>
        <v>7032857.1428571427</v>
      </c>
      <c r="O585" s="32">
        <f t="shared" si="506"/>
        <v>7032857.1428571427</v>
      </c>
      <c r="P585" s="33">
        <f t="shared" si="506"/>
        <v>7032857.1428571427</v>
      </c>
    </row>
    <row r="586" spans="1:16" ht="15.5" outlineLevel="1" x14ac:dyDescent="0.35">
      <c r="A586" s="44"/>
      <c r="B586" s="20"/>
      <c r="C586" s="21"/>
      <c r="D586" s="22"/>
      <c r="E586" s="34" t="s">
        <v>113</v>
      </c>
      <c r="F586" s="35">
        <f>SUM(G586:P586)</f>
        <v>0</v>
      </c>
      <c r="G586" s="32">
        <v>0</v>
      </c>
      <c r="H586" s="32"/>
      <c r="I586" s="32"/>
      <c r="J586" s="32"/>
      <c r="K586" s="32">
        <v>0</v>
      </c>
      <c r="L586" s="32">
        <v>0</v>
      </c>
      <c r="M586" s="32">
        <v>0</v>
      </c>
      <c r="N586" s="32">
        <v>0</v>
      </c>
      <c r="O586" s="32">
        <v>0</v>
      </c>
      <c r="P586" s="33">
        <v>0</v>
      </c>
    </row>
    <row r="587" spans="1:16" ht="39.5" outlineLevel="1" thickBot="1" x14ac:dyDescent="0.4">
      <c r="A587" s="49"/>
      <c r="B587" s="50"/>
      <c r="C587" s="51"/>
      <c r="D587" s="52"/>
      <c r="E587" s="53" t="s">
        <v>247</v>
      </c>
      <c r="F587" s="54">
        <f>49230000</f>
        <v>49230000</v>
      </c>
      <c r="G587" s="55">
        <f>$F$587/7</f>
        <v>7032857.1428571427</v>
      </c>
      <c r="H587" s="55"/>
      <c r="I587" s="55"/>
      <c r="J587" s="55"/>
      <c r="K587" s="55">
        <f t="shared" ref="K587:P587" si="507">$F$587/7</f>
        <v>7032857.1428571427</v>
      </c>
      <c r="L587" s="55">
        <f t="shared" si="507"/>
        <v>7032857.1428571427</v>
      </c>
      <c r="M587" s="55">
        <f t="shared" si="507"/>
        <v>7032857.1428571427</v>
      </c>
      <c r="N587" s="55">
        <f t="shared" si="507"/>
        <v>7032857.1428571427</v>
      </c>
      <c r="O587" s="55">
        <f t="shared" si="507"/>
        <v>7032857.1428571427</v>
      </c>
      <c r="P587" s="56">
        <f t="shared" si="507"/>
        <v>7032857.1428571427</v>
      </c>
    </row>
    <row r="588" spans="1:16" ht="15.5" x14ac:dyDescent="0.35">
      <c r="A588" s="57">
        <v>23</v>
      </c>
      <c r="B588" s="11" t="s">
        <v>62</v>
      </c>
      <c r="C588" s="12"/>
      <c r="D588" s="13"/>
      <c r="E588" s="14"/>
      <c r="F588" s="15"/>
      <c r="G588" s="16"/>
      <c r="H588" s="16"/>
      <c r="I588" s="16"/>
      <c r="J588" s="16"/>
      <c r="K588" s="16"/>
      <c r="L588" s="16"/>
      <c r="M588" s="16"/>
      <c r="N588" s="16"/>
      <c r="O588" s="16"/>
      <c r="P588" s="17"/>
    </row>
    <row r="589" spans="1:16" ht="15.5" x14ac:dyDescent="0.35">
      <c r="A589" s="44"/>
      <c r="B589" s="20"/>
      <c r="C589" s="21"/>
      <c r="D589" s="22"/>
      <c r="E589" s="23" t="s">
        <v>119</v>
      </c>
      <c r="F589" s="24">
        <f>SUM(F594+F595)</f>
        <v>0</v>
      </c>
      <c r="G589" s="24">
        <f t="shared" ref="G589" si="508">SUM(G594+G595)</f>
        <v>0</v>
      </c>
      <c r="H589" s="24">
        <f t="shared" ref="H589:P589" si="509">SUM(H594+H595)</f>
        <v>0</v>
      </c>
      <c r="I589" s="24">
        <f t="shared" si="509"/>
        <v>0</v>
      </c>
      <c r="J589" s="24">
        <f t="shared" si="509"/>
        <v>0</v>
      </c>
      <c r="K589" s="24">
        <f t="shared" si="509"/>
        <v>0</v>
      </c>
      <c r="L589" s="24">
        <f t="shared" si="509"/>
        <v>0</v>
      </c>
      <c r="M589" s="24">
        <f t="shared" si="509"/>
        <v>0</v>
      </c>
      <c r="N589" s="24">
        <f t="shared" si="509"/>
        <v>0</v>
      </c>
      <c r="O589" s="24">
        <f t="shared" si="509"/>
        <v>0</v>
      </c>
      <c r="P589" s="25">
        <f t="shared" si="509"/>
        <v>0</v>
      </c>
    </row>
    <row r="590" spans="1:16" ht="15.5" x14ac:dyDescent="0.35">
      <c r="A590" s="44"/>
      <c r="B590" s="20"/>
      <c r="C590" s="21"/>
      <c r="D590" s="22"/>
      <c r="E590" s="26" t="s">
        <v>110</v>
      </c>
      <c r="F590" s="27"/>
      <c r="G590" s="28"/>
      <c r="H590" s="28"/>
      <c r="I590" s="28"/>
      <c r="J590" s="28"/>
      <c r="K590" s="28"/>
      <c r="L590" s="28"/>
      <c r="M590" s="28"/>
      <c r="N590" s="28"/>
      <c r="O590" s="28"/>
      <c r="P590" s="29"/>
    </row>
    <row r="591" spans="1:16" ht="15.5" x14ac:dyDescent="0.35">
      <c r="A591" s="44"/>
      <c r="B591" s="20"/>
      <c r="C591" s="21"/>
      <c r="D591" s="22"/>
      <c r="E591" s="30" t="s">
        <v>111</v>
      </c>
      <c r="F591" s="31"/>
      <c r="G591" s="32"/>
      <c r="H591" s="32"/>
      <c r="I591" s="32"/>
      <c r="J591" s="32"/>
      <c r="K591" s="32"/>
      <c r="L591" s="32"/>
      <c r="M591" s="32"/>
      <c r="N591" s="32"/>
      <c r="O591" s="32"/>
      <c r="P591" s="33"/>
    </row>
    <row r="592" spans="1:16" ht="15.5" x14ac:dyDescent="0.35">
      <c r="A592" s="44"/>
      <c r="B592" s="20"/>
      <c r="C592" s="21"/>
      <c r="D592" s="22"/>
      <c r="E592" s="30" t="s">
        <v>112</v>
      </c>
      <c r="F592" s="31"/>
      <c r="G592" s="32"/>
      <c r="H592" s="32"/>
      <c r="I592" s="32"/>
      <c r="J592" s="32"/>
      <c r="K592" s="32"/>
      <c r="L592" s="32"/>
      <c r="M592" s="32"/>
      <c r="N592" s="32"/>
      <c r="O592" s="32"/>
      <c r="P592" s="33"/>
    </row>
    <row r="593" spans="1:16" ht="15.5" x14ac:dyDescent="0.35">
      <c r="A593" s="44"/>
      <c r="B593" s="20"/>
      <c r="C593" s="21"/>
      <c r="D593" s="22"/>
      <c r="E593" s="30" t="s">
        <v>120</v>
      </c>
      <c r="F593" s="31"/>
      <c r="G593" s="32"/>
      <c r="H593" s="32"/>
      <c r="I593" s="32"/>
      <c r="J593" s="32"/>
      <c r="K593" s="32"/>
      <c r="L593" s="32"/>
      <c r="M593" s="32"/>
      <c r="N593" s="32"/>
      <c r="O593" s="32"/>
      <c r="P593" s="33"/>
    </row>
    <row r="594" spans="1:16" ht="15.5" x14ac:dyDescent="0.35">
      <c r="A594" s="44"/>
      <c r="B594" s="20"/>
      <c r="C594" s="21"/>
      <c r="D594" s="22"/>
      <c r="E594" s="34" t="s">
        <v>113</v>
      </c>
      <c r="F594" s="35">
        <f>F597</f>
        <v>0</v>
      </c>
      <c r="G594" s="32">
        <f>G597+G615</f>
        <v>0</v>
      </c>
      <c r="H594" s="32"/>
      <c r="I594" s="32"/>
      <c r="J594" s="32"/>
      <c r="K594" s="32">
        <f t="shared" ref="K594:P594" si="510">K597+K615</f>
        <v>0</v>
      </c>
      <c r="L594" s="32">
        <f t="shared" si="510"/>
        <v>0</v>
      </c>
      <c r="M594" s="32">
        <f t="shared" si="510"/>
        <v>0</v>
      </c>
      <c r="N594" s="32">
        <f t="shared" si="510"/>
        <v>0</v>
      </c>
      <c r="O594" s="32">
        <f t="shared" si="510"/>
        <v>0</v>
      </c>
      <c r="P594" s="33">
        <f t="shared" si="510"/>
        <v>0</v>
      </c>
    </row>
    <row r="595" spans="1:16" ht="39" x14ac:dyDescent="0.35">
      <c r="A595" s="44"/>
      <c r="B595" s="20"/>
      <c r="C595" s="21"/>
      <c r="D595" s="22"/>
      <c r="E595" s="34" t="s">
        <v>247</v>
      </c>
      <c r="F595" s="35">
        <f>F598+F631</f>
        <v>0</v>
      </c>
      <c r="G595" s="32">
        <f>G598+G623</f>
        <v>0</v>
      </c>
      <c r="H595" s="32"/>
      <c r="I595" s="32"/>
      <c r="J595" s="32"/>
      <c r="K595" s="32">
        <f t="shared" ref="K595:P595" si="511">K598+K623</f>
        <v>0</v>
      </c>
      <c r="L595" s="32">
        <f t="shared" si="511"/>
        <v>0</v>
      </c>
      <c r="M595" s="32">
        <f t="shared" si="511"/>
        <v>0</v>
      </c>
      <c r="N595" s="32">
        <f t="shared" si="511"/>
        <v>0</v>
      </c>
      <c r="O595" s="32">
        <f t="shared" si="511"/>
        <v>0</v>
      </c>
      <c r="P595" s="33">
        <f t="shared" si="511"/>
        <v>0</v>
      </c>
    </row>
    <row r="596" spans="1:16" ht="15.5" x14ac:dyDescent="0.35">
      <c r="A596" s="44"/>
      <c r="B596" s="20"/>
      <c r="C596" s="36" t="s">
        <v>1</v>
      </c>
      <c r="D596" s="37" t="s">
        <v>131</v>
      </c>
      <c r="E596" s="38" t="s">
        <v>126</v>
      </c>
      <c r="F596" s="39">
        <f t="shared" ref="F596:G596" si="512">F597+F598</f>
        <v>0</v>
      </c>
      <c r="G596" s="40">
        <f t="shared" si="512"/>
        <v>0</v>
      </c>
      <c r="H596" s="40"/>
      <c r="I596" s="40"/>
      <c r="J596" s="40"/>
      <c r="K596" s="40">
        <f t="shared" ref="K596:P596" si="513">K597+K598</f>
        <v>0</v>
      </c>
      <c r="L596" s="40">
        <f t="shared" si="513"/>
        <v>0</v>
      </c>
      <c r="M596" s="40">
        <f t="shared" si="513"/>
        <v>0</v>
      </c>
      <c r="N596" s="40">
        <f t="shared" si="513"/>
        <v>0</v>
      </c>
      <c r="O596" s="40">
        <f t="shared" si="513"/>
        <v>0</v>
      </c>
      <c r="P596" s="41">
        <f t="shared" si="513"/>
        <v>0</v>
      </c>
    </row>
    <row r="597" spans="1:16" ht="15.5" x14ac:dyDescent="0.35">
      <c r="A597" s="44"/>
      <c r="B597" s="20"/>
      <c r="C597" s="21"/>
      <c r="D597" s="22"/>
      <c r="E597" s="34" t="s">
        <v>113</v>
      </c>
      <c r="F597" s="35">
        <f>SUM(G597:P597)</f>
        <v>0</v>
      </c>
      <c r="G597" s="32">
        <f>G600+G603+G606</f>
        <v>0</v>
      </c>
      <c r="H597" s="32"/>
      <c r="I597" s="32"/>
      <c r="J597" s="32"/>
      <c r="K597" s="32">
        <f t="shared" ref="K597:P597" si="514">K600+K603+K606</f>
        <v>0</v>
      </c>
      <c r="L597" s="32">
        <f t="shared" si="514"/>
        <v>0</v>
      </c>
      <c r="M597" s="32">
        <f t="shared" si="514"/>
        <v>0</v>
      </c>
      <c r="N597" s="32">
        <f t="shared" si="514"/>
        <v>0</v>
      </c>
      <c r="O597" s="32">
        <f t="shared" si="514"/>
        <v>0</v>
      </c>
      <c r="P597" s="33">
        <f t="shared" si="514"/>
        <v>0</v>
      </c>
    </row>
    <row r="598" spans="1:16" ht="39" x14ac:dyDescent="0.35">
      <c r="A598" s="44"/>
      <c r="B598" s="20"/>
      <c r="C598" s="21"/>
      <c r="D598" s="22"/>
      <c r="E598" s="34" t="s">
        <v>247</v>
      </c>
      <c r="F598" s="35">
        <f>SUM(G598:P598)</f>
        <v>0</v>
      </c>
      <c r="G598" s="32">
        <f>G601+G604+G607</f>
        <v>0</v>
      </c>
      <c r="H598" s="32"/>
      <c r="I598" s="32"/>
      <c r="J598" s="32"/>
      <c r="K598" s="32">
        <f t="shared" ref="K598:P598" si="515">K601+K604+K607</f>
        <v>0</v>
      </c>
      <c r="L598" s="32">
        <f t="shared" si="515"/>
        <v>0</v>
      </c>
      <c r="M598" s="32">
        <f t="shared" si="515"/>
        <v>0</v>
      </c>
      <c r="N598" s="32">
        <f t="shared" si="515"/>
        <v>0</v>
      </c>
      <c r="O598" s="32">
        <f t="shared" si="515"/>
        <v>0</v>
      </c>
      <c r="P598" s="33">
        <f t="shared" si="515"/>
        <v>0</v>
      </c>
    </row>
    <row r="599" spans="1:16" ht="28" outlineLevel="1" x14ac:dyDescent="0.35">
      <c r="A599" s="44"/>
      <c r="B599" s="20"/>
      <c r="C599" s="43" t="s">
        <v>248</v>
      </c>
      <c r="D599" s="22" t="s">
        <v>173</v>
      </c>
      <c r="E599" s="38" t="s">
        <v>126</v>
      </c>
      <c r="F599" s="35">
        <f t="shared" ref="F599:G599" si="516">F600+F601</f>
        <v>0</v>
      </c>
      <c r="G599" s="32">
        <f t="shared" si="516"/>
        <v>0</v>
      </c>
      <c r="H599" s="32"/>
      <c r="I599" s="32"/>
      <c r="J599" s="32"/>
      <c r="K599" s="32">
        <f t="shared" ref="K599:P599" si="517">K600+K601</f>
        <v>0</v>
      </c>
      <c r="L599" s="32">
        <f t="shared" si="517"/>
        <v>0</v>
      </c>
      <c r="M599" s="32">
        <f t="shared" si="517"/>
        <v>0</v>
      </c>
      <c r="N599" s="32">
        <f t="shared" si="517"/>
        <v>0</v>
      </c>
      <c r="O599" s="32">
        <f t="shared" si="517"/>
        <v>0</v>
      </c>
      <c r="P599" s="33">
        <f t="shared" si="517"/>
        <v>0</v>
      </c>
    </row>
    <row r="600" spans="1:16" ht="15.5" outlineLevel="1" x14ac:dyDescent="0.35">
      <c r="A600" s="44"/>
      <c r="B600" s="20"/>
      <c r="C600" s="21"/>
      <c r="D600" s="22"/>
      <c r="E600" s="34" t="s">
        <v>113</v>
      </c>
      <c r="F600" s="35">
        <f>SUM(G600:P600)</f>
        <v>0</v>
      </c>
      <c r="G600" s="32">
        <v>0</v>
      </c>
      <c r="H600" s="32"/>
      <c r="I600" s="32"/>
      <c r="J600" s="32"/>
      <c r="K600" s="32">
        <v>0</v>
      </c>
      <c r="L600" s="32">
        <v>0</v>
      </c>
      <c r="M600" s="32">
        <v>0</v>
      </c>
      <c r="N600" s="32">
        <v>0</v>
      </c>
      <c r="O600" s="32">
        <v>0</v>
      </c>
      <c r="P600" s="33">
        <v>0</v>
      </c>
    </row>
    <row r="601" spans="1:16" ht="39" outlineLevel="1" x14ac:dyDescent="0.35">
      <c r="A601" s="44"/>
      <c r="B601" s="20"/>
      <c r="C601" s="21"/>
      <c r="D601" s="22"/>
      <c r="E601" s="34" t="s">
        <v>247</v>
      </c>
      <c r="F601" s="35">
        <f>SUM(G601:P601)</f>
        <v>0</v>
      </c>
      <c r="G601" s="32">
        <v>0</v>
      </c>
      <c r="H601" s="32"/>
      <c r="I601" s="32"/>
      <c r="J601" s="32"/>
      <c r="K601" s="32">
        <v>0</v>
      </c>
      <c r="L601" s="32">
        <v>0</v>
      </c>
      <c r="M601" s="32">
        <v>0</v>
      </c>
      <c r="N601" s="32">
        <v>0</v>
      </c>
      <c r="O601" s="32">
        <v>0</v>
      </c>
      <c r="P601" s="33">
        <v>0</v>
      </c>
    </row>
    <row r="602" spans="1:16" ht="15.5" outlineLevel="1" x14ac:dyDescent="0.35">
      <c r="A602" s="44"/>
      <c r="B602" s="20"/>
      <c r="C602" s="21"/>
      <c r="D602" s="22" t="s">
        <v>174</v>
      </c>
      <c r="E602" s="38" t="s">
        <v>126</v>
      </c>
      <c r="F602" s="35">
        <f t="shared" ref="F602:G602" si="518">F603+F604</f>
        <v>0</v>
      </c>
      <c r="G602" s="32">
        <f t="shared" si="518"/>
        <v>0</v>
      </c>
      <c r="H602" s="32"/>
      <c r="I602" s="32"/>
      <c r="J602" s="32"/>
      <c r="K602" s="32">
        <f t="shared" ref="K602:P602" si="519">K603+K604</f>
        <v>0</v>
      </c>
      <c r="L602" s="32">
        <f t="shared" si="519"/>
        <v>0</v>
      </c>
      <c r="M602" s="32">
        <f t="shared" si="519"/>
        <v>0</v>
      </c>
      <c r="N602" s="32">
        <f t="shared" si="519"/>
        <v>0</v>
      </c>
      <c r="O602" s="32">
        <f t="shared" si="519"/>
        <v>0</v>
      </c>
      <c r="P602" s="33">
        <f t="shared" si="519"/>
        <v>0</v>
      </c>
    </row>
    <row r="603" spans="1:16" ht="15.5" outlineLevel="1" x14ac:dyDescent="0.35">
      <c r="A603" s="44"/>
      <c r="B603" s="20"/>
      <c r="C603" s="21"/>
      <c r="D603" s="22"/>
      <c r="E603" s="34" t="s">
        <v>113</v>
      </c>
      <c r="F603" s="35">
        <f>SUM(G603:P603)</f>
        <v>0</v>
      </c>
      <c r="G603" s="32">
        <v>0</v>
      </c>
      <c r="H603" s="32"/>
      <c r="I603" s="32"/>
      <c r="J603" s="32"/>
      <c r="K603" s="32">
        <v>0</v>
      </c>
      <c r="L603" s="32">
        <v>0</v>
      </c>
      <c r="M603" s="32">
        <v>0</v>
      </c>
      <c r="N603" s="32">
        <v>0</v>
      </c>
      <c r="O603" s="32">
        <v>0</v>
      </c>
      <c r="P603" s="33">
        <v>0</v>
      </c>
    </row>
    <row r="604" spans="1:16" ht="39" outlineLevel="1" x14ac:dyDescent="0.35">
      <c r="A604" s="44"/>
      <c r="B604" s="20"/>
      <c r="C604" s="21"/>
      <c r="D604" s="22"/>
      <c r="E604" s="34" t="s">
        <v>247</v>
      </c>
      <c r="F604" s="35">
        <f>SUM(G604:P604)</f>
        <v>0</v>
      </c>
      <c r="G604" s="32">
        <v>0</v>
      </c>
      <c r="H604" s="32"/>
      <c r="I604" s="32"/>
      <c r="J604" s="32"/>
      <c r="K604" s="32">
        <v>0</v>
      </c>
      <c r="L604" s="32">
        <v>0</v>
      </c>
      <c r="M604" s="32">
        <v>0</v>
      </c>
      <c r="N604" s="32">
        <v>0</v>
      </c>
      <c r="O604" s="32">
        <v>0</v>
      </c>
      <c r="P604" s="33">
        <v>0</v>
      </c>
    </row>
    <row r="605" spans="1:16" ht="15.5" outlineLevel="1" x14ac:dyDescent="0.35">
      <c r="A605" s="44"/>
      <c r="B605" s="20"/>
      <c r="C605" s="21"/>
      <c r="D605" s="22" t="s">
        <v>175</v>
      </c>
      <c r="E605" s="38" t="s">
        <v>126</v>
      </c>
      <c r="F605" s="35">
        <f t="shared" ref="F605:G605" si="520">F606+F607</f>
        <v>0</v>
      </c>
      <c r="G605" s="32">
        <f t="shared" si="520"/>
        <v>0</v>
      </c>
      <c r="H605" s="32"/>
      <c r="I605" s="32"/>
      <c r="J605" s="32"/>
      <c r="K605" s="32">
        <f t="shared" ref="K605:P605" si="521">K606+K607</f>
        <v>0</v>
      </c>
      <c r="L605" s="32">
        <f t="shared" si="521"/>
        <v>0</v>
      </c>
      <c r="M605" s="32">
        <f t="shared" si="521"/>
        <v>0</v>
      </c>
      <c r="N605" s="32">
        <f t="shared" si="521"/>
        <v>0</v>
      </c>
      <c r="O605" s="32">
        <f t="shared" si="521"/>
        <v>0</v>
      </c>
      <c r="P605" s="33">
        <f t="shared" si="521"/>
        <v>0</v>
      </c>
    </row>
    <row r="606" spans="1:16" ht="15.5" outlineLevel="1" x14ac:dyDescent="0.35">
      <c r="A606" s="44"/>
      <c r="B606" s="20"/>
      <c r="C606" s="21"/>
      <c r="D606" s="22"/>
      <c r="E606" s="34" t="s">
        <v>113</v>
      </c>
      <c r="F606" s="35">
        <f>SUM(G606:P606)</f>
        <v>0</v>
      </c>
      <c r="G606" s="32">
        <v>0</v>
      </c>
      <c r="H606" s="32"/>
      <c r="I606" s="32"/>
      <c r="J606" s="32"/>
      <c r="K606" s="32">
        <v>0</v>
      </c>
      <c r="L606" s="32">
        <v>0</v>
      </c>
      <c r="M606" s="32">
        <v>0</v>
      </c>
      <c r="N606" s="32">
        <v>0</v>
      </c>
      <c r="O606" s="32">
        <v>0</v>
      </c>
      <c r="P606" s="33">
        <v>0</v>
      </c>
    </row>
    <row r="607" spans="1:16" ht="39.5" outlineLevel="1" thickBot="1" x14ac:dyDescent="0.4">
      <c r="A607" s="49"/>
      <c r="B607" s="50"/>
      <c r="C607" s="51"/>
      <c r="D607" s="52"/>
      <c r="E607" s="53" t="s">
        <v>247</v>
      </c>
      <c r="F607" s="54">
        <f>SUM(G607:P607)</f>
        <v>0</v>
      </c>
      <c r="G607" s="55">
        <v>0</v>
      </c>
      <c r="H607" s="55"/>
      <c r="I607" s="55"/>
      <c r="J607" s="55"/>
      <c r="K607" s="55">
        <v>0</v>
      </c>
      <c r="L607" s="55">
        <v>0</v>
      </c>
      <c r="M607" s="55">
        <v>0</v>
      </c>
      <c r="N607" s="55">
        <v>0</v>
      </c>
      <c r="O607" s="55">
        <v>0</v>
      </c>
      <c r="P607" s="56">
        <v>0</v>
      </c>
    </row>
    <row r="608" spans="1:16" ht="15.5" x14ac:dyDescent="0.35">
      <c r="A608" s="57">
        <v>24</v>
      </c>
      <c r="B608" s="11" t="s">
        <v>63</v>
      </c>
      <c r="C608" s="12"/>
      <c r="D608" s="13"/>
      <c r="E608" s="14"/>
      <c r="F608" s="15"/>
      <c r="G608" s="16"/>
      <c r="H608" s="16"/>
      <c r="I608" s="16"/>
      <c r="J608" s="16"/>
      <c r="K608" s="16"/>
      <c r="L608" s="16"/>
      <c r="M608" s="16"/>
      <c r="N608" s="16"/>
      <c r="O608" s="16"/>
      <c r="P608" s="17"/>
    </row>
    <row r="609" spans="1:16" ht="15.5" x14ac:dyDescent="0.35">
      <c r="A609" s="44"/>
      <c r="B609" s="20"/>
      <c r="C609" s="21"/>
      <c r="D609" s="22"/>
      <c r="E609" s="23" t="s">
        <v>119</v>
      </c>
      <c r="F609" s="24">
        <f>SUM(F614+F615)</f>
        <v>0</v>
      </c>
      <c r="G609" s="24">
        <f t="shared" ref="G609" si="522">SUM(G614+G615)</f>
        <v>0</v>
      </c>
      <c r="H609" s="24">
        <f t="shared" ref="H609:P609" si="523">SUM(H614+H615)</f>
        <v>0</v>
      </c>
      <c r="I609" s="24">
        <f t="shared" si="523"/>
        <v>0</v>
      </c>
      <c r="J609" s="24">
        <f t="shared" si="523"/>
        <v>0</v>
      </c>
      <c r="K609" s="24">
        <f t="shared" si="523"/>
        <v>0</v>
      </c>
      <c r="L609" s="24">
        <f t="shared" si="523"/>
        <v>0</v>
      </c>
      <c r="M609" s="24">
        <f t="shared" si="523"/>
        <v>0</v>
      </c>
      <c r="N609" s="24">
        <f t="shared" si="523"/>
        <v>0</v>
      </c>
      <c r="O609" s="24">
        <f t="shared" si="523"/>
        <v>0</v>
      </c>
      <c r="P609" s="25">
        <f t="shared" si="523"/>
        <v>0</v>
      </c>
    </row>
    <row r="610" spans="1:16" ht="15.5" x14ac:dyDescent="0.35">
      <c r="A610" s="44"/>
      <c r="B610" s="20"/>
      <c r="C610" s="21"/>
      <c r="D610" s="22"/>
      <c r="E610" s="26" t="s">
        <v>110</v>
      </c>
      <c r="F610" s="27"/>
      <c r="G610" s="28"/>
      <c r="H610" s="28"/>
      <c r="I610" s="28"/>
      <c r="J610" s="28"/>
      <c r="K610" s="28"/>
      <c r="L610" s="28"/>
      <c r="M610" s="28"/>
      <c r="N610" s="28"/>
      <c r="O610" s="28"/>
      <c r="P610" s="29"/>
    </row>
    <row r="611" spans="1:16" ht="15.5" x14ac:dyDescent="0.35">
      <c r="A611" s="44"/>
      <c r="B611" s="20"/>
      <c r="C611" s="21"/>
      <c r="D611" s="22"/>
      <c r="E611" s="30" t="s">
        <v>111</v>
      </c>
      <c r="F611" s="31"/>
      <c r="G611" s="32"/>
      <c r="H611" s="32"/>
      <c r="I611" s="32"/>
      <c r="J611" s="32"/>
      <c r="K611" s="32"/>
      <c r="L611" s="32"/>
      <c r="M611" s="32"/>
      <c r="N611" s="32"/>
      <c r="O611" s="32"/>
      <c r="P611" s="33"/>
    </row>
    <row r="612" spans="1:16" ht="15.5" x14ac:dyDescent="0.35">
      <c r="A612" s="44"/>
      <c r="B612" s="20"/>
      <c r="C612" s="21"/>
      <c r="D612" s="22"/>
      <c r="E612" s="30" t="s">
        <v>112</v>
      </c>
      <c r="F612" s="31"/>
      <c r="G612" s="32"/>
      <c r="H612" s="32"/>
      <c r="I612" s="32"/>
      <c r="J612" s="32"/>
      <c r="K612" s="32"/>
      <c r="L612" s="32"/>
      <c r="M612" s="32"/>
      <c r="N612" s="32"/>
      <c r="O612" s="32"/>
      <c r="P612" s="33"/>
    </row>
    <row r="613" spans="1:16" ht="15.5" x14ac:dyDescent="0.35">
      <c r="A613" s="44"/>
      <c r="B613" s="20"/>
      <c r="C613" s="21"/>
      <c r="D613" s="22"/>
      <c r="E613" s="30" t="s">
        <v>120</v>
      </c>
      <c r="F613" s="31"/>
      <c r="G613" s="32"/>
      <c r="H613" s="32"/>
      <c r="I613" s="32"/>
      <c r="J613" s="32"/>
      <c r="K613" s="32"/>
      <c r="L613" s="32"/>
      <c r="M613" s="32"/>
      <c r="N613" s="32"/>
      <c r="O613" s="32"/>
      <c r="P613" s="33"/>
    </row>
    <row r="614" spans="1:16" ht="15.5" x14ac:dyDescent="0.35">
      <c r="A614" s="44"/>
      <c r="B614" s="20"/>
      <c r="C614" s="21"/>
      <c r="D614" s="22"/>
      <c r="E614" s="34" t="s">
        <v>113</v>
      </c>
      <c r="F614" s="35">
        <f>F617</f>
        <v>0</v>
      </c>
      <c r="G614" s="32">
        <f>G617</f>
        <v>0</v>
      </c>
      <c r="H614" s="32"/>
      <c r="I614" s="32"/>
      <c r="J614" s="32"/>
      <c r="K614" s="32">
        <f t="shared" ref="K614:P614" si="524">K617</f>
        <v>0</v>
      </c>
      <c r="L614" s="32">
        <f t="shared" si="524"/>
        <v>0</v>
      </c>
      <c r="M614" s="32">
        <f t="shared" si="524"/>
        <v>0</v>
      </c>
      <c r="N614" s="32">
        <f t="shared" si="524"/>
        <v>0</v>
      </c>
      <c r="O614" s="32">
        <f t="shared" si="524"/>
        <v>0</v>
      </c>
      <c r="P614" s="33">
        <f t="shared" si="524"/>
        <v>0</v>
      </c>
    </row>
    <row r="615" spans="1:16" ht="39" x14ac:dyDescent="0.35">
      <c r="A615" s="44"/>
      <c r="B615" s="20"/>
      <c r="C615" s="21"/>
      <c r="D615" s="22"/>
      <c r="E615" s="34" t="s">
        <v>247</v>
      </c>
      <c r="F615" s="35">
        <f>F618</f>
        <v>0</v>
      </c>
      <c r="G615" s="32">
        <f>G618</f>
        <v>0</v>
      </c>
      <c r="H615" s="32"/>
      <c r="I615" s="32"/>
      <c r="J615" s="32"/>
      <c r="K615" s="32">
        <f t="shared" ref="K615:P615" si="525">K618</f>
        <v>0</v>
      </c>
      <c r="L615" s="32">
        <f t="shared" si="525"/>
        <v>0</v>
      </c>
      <c r="M615" s="32">
        <f t="shared" si="525"/>
        <v>0</v>
      </c>
      <c r="N615" s="32">
        <f t="shared" si="525"/>
        <v>0</v>
      </c>
      <c r="O615" s="32">
        <f t="shared" si="525"/>
        <v>0</v>
      </c>
      <c r="P615" s="33">
        <f t="shared" si="525"/>
        <v>0</v>
      </c>
    </row>
    <row r="616" spans="1:16" ht="15.5" x14ac:dyDescent="0.35">
      <c r="A616" s="44"/>
      <c r="B616" s="20"/>
      <c r="C616" s="36" t="s">
        <v>1</v>
      </c>
      <c r="D616" s="37" t="s">
        <v>131</v>
      </c>
      <c r="E616" s="38" t="s">
        <v>126</v>
      </c>
      <c r="F616" s="39">
        <f t="shared" ref="F616:G616" si="526">F617+F618</f>
        <v>0</v>
      </c>
      <c r="G616" s="40">
        <f t="shared" si="526"/>
        <v>0</v>
      </c>
      <c r="H616" s="40"/>
      <c r="I616" s="40"/>
      <c r="J616" s="40"/>
      <c r="K616" s="40">
        <f t="shared" ref="K616:P616" si="527">K617+K618</f>
        <v>0</v>
      </c>
      <c r="L616" s="40">
        <f t="shared" si="527"/>
        <v>0</v>
      </c>
      <c r="M616" s="40">
        <f t="shared" si="527"/>
        <v>0</v>
      </c>
      <c r="N616" s="40">
        <f t="shared" si="527"/>
        <v>0</v>
      </c>
      <c r="O616" s="40">
        <f t="shared" si="527"/>
        <v>0</v>
      </c>
      <c r="P616" s="41">
        <f t="shared" si="527"/>
        <v>0</v>
      </c>
    </row>
    <row r="617" spans="1:16" ht="15.5" x14ac:dyDescent="0.35">
      <c r="A617" s="44"/>
      <c r="B617" s="20"/>
      <c r="C617" s="21"/>
      <c r="D617" s="22"/>
      <c r="E617" s="34" t="s">
        <v>113</v>
      </c>
      <c r="F617" s="35">
        <f>SUM(G617:P617)</f>
        <v>0</v>
      </c>
      <c r="G617" s="32">
        <f>G620+G623+G626+G629+G632+G635+G638</f>
        <v>0</v>
      </c>
      <c r="H617" s="32"/>
      <c r="I617" s="32"/>
      <c r="J617" s="32"/>
      <c r="K617" s="32">
        <f t="shared" ref="K617:P617" si="528">K620+K623+K626+K629+K632+K635+K638</f>
        <v>0</v>
      </c>
      <c r="L617" s="32">
        <f t="shared" si="528"/>
        <v>0</v>
      </c>
      <c r="M617" s="32">
        <f t="shared" si="528"/>
        <v>0</v>
      </c>
      <c r="N617" s="32">
        <f t="shared" si="528"/>
        <v>0</v>
      </c>
      <c r="O617" s="32">
        <f t="shared" si="528"/>
        <v>0</v>
      </c>
      <c r="P617" s="33">
        <f t="shared" si="528"/>
        <v>0</v>
      </c>
    </row>
    <row r="618" spans="1:16" ht="39" x14ac:dyDescent="0.35">
      <c r="A618" s="44"/>
      <c r="B618" s="20"/>
      <c r="C618" s="21"/>
      <c r="D618" s="22"/>
      <c r="E618" s="34" t="s">
        <v>247</v>
      </c>
      <c r="F618" s="35">
        <f>SUM(G618:P618)</f>
        <v>0</v>
      </c>
      <c r="G618" s="32">
        <f>G621+G624+G627+G630+G633+G636+G639+G642</f>
        <v>0</v>
      </c>
      <c r="H618" s="32"/>
      <c r="I618" s="32"/>
      <c r="J618" s="32"/>
      <c r="K618" s="32">
        <f t="shared" ref="K618:P618" si="529">K621+K624+K627+K630+K633+K636+K639+K642</f>
        <v>0</v>
      </c>
      <c r="L618" s="32">
        <f t="shared" si="529"/>
        <v>0</v>
      </c>
      <c r="M618" s="32">
        <f t="shared" si="529"/>
        <v>0</v>
      </c>
      <c r="N618" s="32">
        <f t="shared" si="529"/>
        <v>0</v>
      </c>
      <c r="O618" s="32">
        <f t="shared" si="529"/>
        <v>0</v>
      </c>
      <c r="P618" s="33">
        <f t="shared" si="529"/>
        <v>0</v>
      </c>
    </row>
    <row r="619" spans="1:16" ht="28" outlineLevel="1" x14ac:dyDescent="0.35">
      <c r="A619" s="44"/>
      <c r="B619" s="20"/>
      <c r="C619" s="43" t="s">
        <v>248</v>
      </c>
      <c r="D619" s="22" t="s">
        <v>176</v>
      </c>
      <c r="E619" s="38" t="s">
        <v>126</v>
      </c>
      <c r="F619" s="35">
        <f t="shared" ref="F619:G619" si="530">F620+F621</f>
        <v>0</v>
      </c>
      <c r="G619" s="32">
        <f t="shared" si="530"/>
        <v>0</v>
      </c>
      <c r="H619" s="32"/>
      <c r="I619" s="32"/>
      <c r="J619" s="32"/>
      <c r="K619" s="32">
        <f t="shared" ref="K619:P619" si="531">K620+K621</f>
        <v>0</v>
      </c>
      <c r="L619" s="32">
        <f t="shared" si="531"/>
        <v>0</v>
      </c>
      <c r="M619" s="32">
        <f t="shared" si="531"/>
        <v>0</v>
      </c>
      <c r="N619" s="32">
        <f t="shared" si="531"/>
        <v>0</v>
      </c>
      <c r="O619" s="32">
        <f t="shared" si="531"/>
        <v>0</v>
      </c>
      <c r="P619" s="33">
        <f t="shared" si="531"/>
        <v>0</v>
      </c>
    </row>
    <row r="620" spans="1:16" ht="15.5" outlineLevel="1" x14ac:dyDescent="0.35">
      <c r="A620" s="44"/>
      <c r="B620" s="20"/>
      <c r="C620" s="21"/>
      <c r="D620" s="22"/>
      <c r="E620" s="34" t="s">
        <v>113</v>
      </c>
      <c r="F620" s="35">
        <f>SUM(G620:P620)</f>
        <v>0</v>
      </c>
      <c r="G620" s="32">
        <v>0</v>
      </c>
      <c r="H620" s="32"/>
      <c r="I620" s="32"/>
      <c r="J620" s="32"/>
      <c r="K620" s="32">
        <v>0</v>
      </c>
      <c r="L620" s="32">
        <v>0</v>
      </c>
      <c r="M620" s="32">
        <v>0</v>
      </c>
      <c r="N620" s="32">
        <v>0</v>
      </c>
      <c r="O620" s="32">
        <v>0</v>
      </c>
      <c r="P620" s="33">
        <v>0</v>
      </c>
    </row>
    <row r="621" spans="1:16" ht="39" outlineLevel="1" x14ac:dyDescent="0.35">
      <c r="A621" s="44"/>
      <c r="B621" s="20"/>
      <c r="C621" s="21"/>
      <c r="D621" s="22"/>
      <c r="E621" s="34" t="s">
        <v>247</v>
      </c>
      <c r="F621" s="35">
        <f>SUM(G621:P621)</f>
        <v>0</v>
      </c>
      <c r="G621" s="32">
        <v>0</v>
      </c>
      <c r="H621" s="32"/>
      <c r="I621" s="32"/>
      <c r="J621" s="32"/>
      <c r="K621" s="32">
        <v>0</v>
      </c>
      <c r="L621" s="32">
        <v>0</v>
      </c>
      <c r="M621" s="32">
        <v>0</v>
      </c>
      <c r="N621" s="32">
        <v>0</v>
      </c>
      <c r="O621" s="32">
        <v>0</v>
      </c>
      <c r="P621" s="33">
        <v>0</v>
      </c>
    </row>
    <row r="622" spans="1:16" ht="15.5" outlineLevel="1" x14ac:dyDescent="0.35">
      <c r="A622" s="44"/>
      <c r="B622" s="20"/>
      <c r="C622" s="21"/>
      <c r="D622" s="22" t="s">
        <v>177</v>
      </c>
      <c r="E622" s="38" t="s">
        <v>126</v>
      </c>
      <c r="F622" s="35">
        <f t="shared" ref="F622:G622" si="532">F623+F624</f>
        <v>0</v>
      </c>
      <c r="G622" s="32">
        <f t="shared" si="532"/>
        <v>0</v>
      </c>
      <c r="H622" s="32"/>
      <c r="I622" s="32"/>
      <c r="J622" s="32"/>
      <c r="K622" s="32">
        <f t="shared" ref="K622:P622" si="533">K623+K624</f>
        <v>0</v>
      </c>
      <c r="L622" s="32">
        <f t="shared" si="533"/>
        <v>0</v>
      </c>
      <c r="M622" s="32">
        <f t="shared" si="533"/>
        <v>0</v>
      </c>
      <c r="N622" s="32">
        <f t="shared" si="533"/>
        <v>0</v>
      </c>
      <c r="O622" s="32">
        <f t="shared" si="533"/>
        <v>0</v>
      </c>
      <c r="P622" s="33">
        <f t="shared" si="533"/>
        <v>0</v>
      </c>
    </row>
    <row r="623" spans="1:16" ht="15.5" outlineLevel="1" x14ac:dyDescent="0.35">
      <c r="A623" s="44"/>
      <c r="B623" s="20"/>
      <c r="C623" s="21"/>
      <c r="D623" s="22"/>
      <c r="E623" s="34" t="s">
        <v>113</v>
      </c>
      <c r="F623" s="35">
        <f>SUM(G623:P623)</f>
        <v>0</v>
      </c>
      <c r="G623" s="32">
        <v>0</v>
      </c>
      <c r="H623" s="32"/>
      <c r="I623" s="32"/>
      <c r="J623" s="32"/>
      <c r="K623" s="32"/>
      <c r="L623" s="32"/>
      <c r="M623" s="32"/>
      <c r="N623" s="32"/>
      <c r="O623" s="32"/>
      <c r="P623" s="33"/>
    </row>
    <row r="624" spans="1:16" ht="39" outlineLevel="1" x14ac:dyDescent="0.35">
      <c r="A624" s="44"/>
      <c r="B624" s="20"/>
      <c r="C624" s="21"/>
      <c r="D624" s="22"/>
      <c r="E624" s="34" t="s">
        <v>247</v>
      </c>
      <c r="F624" s="35">
        <f>SUM(G624:P624)</f>
        <v>0</v>
      </c>
      <c r="G624" s="32">
        <v>0</v>
      </c>
      <c r="H624" s="32"/>
      <c r="I624" s="32"/>
      <c r="J624" s="32"/>
      <c r="K624" s="32"/>
      <c r="L624" s="32"/>
      <c r="M624" s="32"/>
      <c r="N624" s="32"/>
      <c r="O624" s="32"/>
      <c r="P624" s="33"/>
    </row>
    <row r="625" spans="1:16" ht="15.5" outlineLevel="1" x14ac:dyDescent="0.35">
      <c r="A625" s="44"/>
      <c r="B625" s="20"/>
      <c r="C625" s="21"/>
      <c r="D625" s="22" t="s">
        <v>178</v>
      </c>
      <c r="E625" s="38" t="s">
        <v>126</v>
      </c>
      <c r="F625" s="35">
        <f t="shared" ref="F625:G625" si="534">F626+F627</f>
        <v>0</v>
      </c>
      <c r="G625" s="32">
        <f t="shared" si="534"/>
        <v>0</v>
      </c>
      <c r="H625" s="32"/>
      <c r="I625" s="32"/>
      <c r="J625" s="32"/>
      <c r="K625" s="32">
        <f t="shared" ref="K625:P625" si="535">K626+K627</f>
        <v>0</v>
      </c>
      <c r="L625" s="32">
        <f t="shared" si="535"/>
        <v>0</v>
      </c>
      <c r="M625" s="32">
        <f t="shared" si="535"/>
        <v>0</v>
      </c>
      <c r="N625" s="32">
        <f t="shared" si="535"/>
        <v>0</v>
      </c>
      <c r="O625" s="32">
        <f t="shared" si="535"/>
        <v>0</v>
      </c>
      <c r="P625" s="33">
        <f t="shared" si="535"/>
        <v>0</v>
      </c>
    </row>
    <row r="626" spans="1:16" ht="15.5" outlineLevel="1" x14ac:dyDescent="0.35">
      <c r="A626" s="44"/>
      <c r="B626" s="20"/>
      <c r="C626" s="21"/>
      <c r="D626" s="22"/>
      <c r="E626" s="34" t="s">
        <v>113</v>
      </c>
      <c r="F626" s="35">
        <f>SUM(G626:P626)</f>
        <v>0</v>
      </c>
      <c r="G626" s="32">
        <v>0</v>
      </c>
      <c r="H626" s="32"/>
      <c r="I626" s="32"/>
      <c r="J626" s="32"/>
      <c r="K626" s="32">
        <v>0</v>
      </c>
      <c r="L626" s="32">
        <v>0</v>
      </c>
      <c r="M626" s="32">
        <v>0</v>
      </c>
      <c r="N626" s="32">
        <v>0</v>
      </c>
      <c r="O626" s="32">
        <v>0</v>
      </c>
      <c r="P626" s="33">
        <v>0</v>
      </c>
    </row>
    <row r="627" spans="1:16" ht="39" outlineLevel="1" x14ac:dyDescent="0.35">
      <c r="A627" s="44"/>
      <c r="B627" s="20"/>
      <c r="C627" s="21"/>
      <c r="D627" s="22"/>
      <c r="E627" s="34" t="s">
        <v>247</v>
      </c>
      <c r="F627" s="35">
        <f>SUM(G627:P627)</f>
        <v>0</v>
      </c>
      <c r="G627" s="32">
        <v>0</v>
      </c>
      <c r="H627" s="32"/>
      <c r="I627" s="32"/>
      <c r="J627" s="32"/>
      <c r="K627" s="32">
        <v>0</v>
      </c>
      <c r="L627" s="32">
        <v>0</v>
      </c>
      <c r="M627" s="32">
        <v>0</v>
      </c>
      <c r="N627" s="32">
        <v>0</v>
      </c>
      <c r="O627" s="32">
        <v>0</v>
      </c>
      <c r="P627" s="33">
        <v>0</v>
      </c>
    </row>
    <row r="628" spans="1:16" ht="15.5" outlineLevel="1" x14ac:dyDescent="0.35">
      <c r="A628" s="44"/>
      <c r="B628" s="20"/>
      <c r="C628" s="21"/>
      <c r="D628" s="22" t="s">
        <v>512</v>
      </c>
      <c r="E628" s="38" t="s">
        <v>126</v>
      </c>
      <c r="F628" s="35">
        <f t="shared" ref="F628:G628" si="536">F629+F630</f>
        <v>0</v>
      </c>
      <c r="G628" s="32">
        <f t="shared" si="536"/>
        <v>0</v>
      </c>
      <c r="H628" s="32"/>
      <c r="I628" s="32"/>
      <c r="J628" s="32"/>
      <c r="K628" s="32">
        <f t="shared" ref="K628:P628" si="537">K629+K630</f>
        <v>0</v>
      </c>
      <c r="L628" s="32">
        <f t="shared" si="537"/>
        <v>0</v>
      </c>
      <c r="M628" s="32">
        <f t="shared" si="537"/>
        <v>0</v>
      </c>
      <c r="N628" s="32">
        <f t="shared" si="537"/>
        <v>0</v>
      </c>
      <c r="O628" s="32">
        <f t="shared" si="537"/>
        <v>0</v>
      </c>
      <c r="P628" s="33">
        <f t="shared" si="537"/>
        <v>0</v>
      </c>
    </row>
    <row r="629" spans="1:16" ht="15.5" outlineLevel="1" x14ac:dyDescent="0.35">
      <c r="A629" s="44"/>
      <c r="B629" s="20"/>
      <c r="C629" s="21"/>
      <c r="D629" s="22"/>
      <c r="E629" s="34" t="s">
        <v>113</v>
      </c>
      <c r="F629" s="35">
        <f>SUM(G629:P629)</f>
        <v>0</v>
      </c>
      <c r="G629" s="32">
        <v>0</v>
      </c>
      <c r="H629" s="32"/>
      <c r="I629" s="32"/>
      <c r="J629" s="32"/>
      <c r="K629" s="32">
        <v>0</v>
      </c>
      <c r="L629" s="32">
        <v>0</v>
      </c>
      <c r="M629" s="32">
        <v>0</v>
      </c>
      <c r="N629" s="32"/>
      <c r="O629" s="32"/>
      <c r="P629" s="33"/>
    </row>
    <row r="630" spans="1:16" ht="39" outlineLevel="1" x14ac:dyDescent="0.35">
      <c r="A630" s="44"/>
      <c r="B630" s="20"/>
      <c r="C630" s="21"/>
      <c r="D630" s="22"/>
      <c r="E630" s="34" t="s">
        <v>247</v>
      </c>
      <c r="F630" s="35">
        <f>SUM(G630:P630)</f>
        <v>0</v>
      </c>
      <c r="G630" s="32">
        <v>0</v>
      </c>
      <c r="H630" s="32"/>
      <c r="I630" s="32"/>
      <c r="J630" s="32"/>
      <c r="K630" s="32">
        <v>0</v>
      </c>
      <c r="L630" s="32">
        <v>0</v>
      </c>
      <c r="M630" s="32">
        <v>0</v>
      </c>
      <c r="N630" s="32"/>
      <c r="O630" s="32"/>
      <c r="P630" s="33"/>
    </row>
    <row r="631" spans="1:16" ht="15.5" outlineLevel="1" x14ac:dyDescent="0.35">
      <c r="A631" s="44"/>
      <c r="B631" s="20"/>
      <c r="C631" s="21"/>
      <c r="D631" s="22" t="s">
        <v>511</v>
      </c>
      <c r="E631" s="38" t="s">
        <v>126</v>
      </c>
      <c r="F631" s="35">
        <f t="shared" ref="F631:G631" si="538">F632+F633</f>
        <v>0</v>
      </c>
      <c r="G631" s="32">
        <f t="shared" si="538"/>
        <v>0</v>
      </c>
      <c r="H631" s="32"/>
      <c r="I631" s="32"/>
      <c r="J631" s="32"/>
      <c r="K631" s="32">
        <f t="shared" ref="K631:P631" si="539">K632+K633</f>
        <v>0</v>
      </c>
      <c r="L631" s="32">
        <f t="shared" si="539"/>
        <v>0</v>
      </c>
      <c r="M631" s="32">
        <f t="shared" si="539"/>
        <v>0</v>
      </c>
      <c r="N631" s="32">
        <f t="shared" si="539"/>
        <v>0</v>
      </c>
      <c r="O631" s="32">
        <f t="shared" si="539"/>
        <v>0</v>
      </c>
      <c r="P631" s="33">
        <f t="shared" si="539"/>
        <v>0</v>
      </c>
    </row>
    <row r="632" spans="1:16" ht="15.5" outlineLevel="1" x14ac:dyDescent="0.35">
      <c r="A632" s="44"/>
      <c r="B632" s="20"/>
      <c r="C632" s="21"/>
      <c r="D632" s="22"/>
      <c r="E632" s="34" t="s">
        <v>113</v>
      </c>
      <c r="F632" s="35">
        <f>SUM(G632:P632)</f>
        <v>0</v>
      </c>
      <c r="G632" s="32">
        <v>0</v>
      </c>
      <c r="H632" s="32"/>
      <c r="I632" s="32"/>
      <c r="J632" s="32"/>
      <c r="K632" s="32"/>
      <c r="L632" s="32"/>
      <c r="M632" s="32"/>
      <c r="N632" s="32"/>
      <c r="O632" s="32"/>
      <c r="P632" s="33"/>
    </row>
    <row r="633" spans="1:16" ht="39" outlineLevel="1" x14ac:dyDescent="0.35">
      <c r="A633" s="44"/>
      <c r="B633" s="20"/>
      <c r="C633" s="21"/>
      <c r="D633" s="22"/>
      <c r="E633" s="34" t="s">
        <v>247</v>
      </c>
      <c r="F633" s="35">
        <f>SUM(G633:P633)</f>
        <v>0</v>
      </c>
      <c r="G633" s="32">
        <v>0</v>
      </c>
      <c r="H633" s="32"/>
      <c r="I633" s="32"/>
      <c r="J633" s="32"/>
      <c r="K633" s="32"/>
      <c r="L633" s="32"/>
      <c r="M633" s="32"/>
      <c r="N633" s="32"/>
      <c r="O633" s="32"/>
      <c r="P633" s="33"/>
    </row>
    <row r="634" spans="1:16" ht="15.5" outlineLevel="1" x14ac:dyDescent="0.35">
      <c r="A634" s="44"/>
      <c r="B634" s="20"/>
      <c r="C634" s="21"/>
      <c r="D634" s="22" t="s">
        <v>514</v>
      </c>
      <c r="E634" s="38" t="s">
        <v>126</v>
      </c>
      <c r="F634" s="35">
        <f t="shared" ref="F634:G634" si="540">F635+F636</f>
        <v>0</v>
      </c>
      <c r="G634" s="32">
        <f t="shared" si="540"/>
        <v>0</v>
      </c>
      <c r="H634" s="32"/>
      <c r="I634" s="32"/>
      <c r="J634" s="32"/>
      <c r="K634" s="32">
        <f t="shared" ref="K634:P634" si="541">K635+K636</f>
        <v>0</v>
      </c>
      <c r="L634" s="32">
        <f t="shared" si="541"/>
        <v>0</v>
      </c>
      <c r="M634" s="32">
        <f t="shared" si="541"/>
        <v>0</v>
      </c>
      <c r="N634" s="32">
        <f t="shared" si="541"/>
        <v>0</v>
      </c>
      <c r="O634" s="32">
        <f t="shared" si="541"/>
        <v>0</v>
      </c>
      <c r="P634" s="33">
        <f t="shared" si="541"/>
        <v>0</v>
      </c>
    </row>
    <row r="635" spans="1:16" ht="15.5" outlineLevel="1" x14ac:dyDescent="0.35">
      <c r="A635" s="44"/>
      <c r="B635" s="20"/>
      <c r="C635" s="21"/>
      <c r="D635" s="22"/>
      <c r="E635" s="34" t="s">
        <v>113</v>
      </c>
      <c r="F635" s="35">
        <f>SUM(G635:P635)</f>
        <v>0</v>
      </c>
      <c r="G635" s="32">
        <v>0</v>
      </c>
      <c r="H635" s="32"/>
      <c r="I635" s="32"/>
      <c r="J635" s="32"/>
      <c r="K635" s="32">
        <v>0</v>
      </c>
      <c r="L635" s="32">
        <v>0</v>
      </c>
      <c r="M635" s="32">
        <v>0</v>
      </c>
      <c r="N635" s="32">
        <v>0</v>
      </c>
      <c r="O635" s="32">
        <v>0</v>
      </c>
      <c r="P635" s="33">
        <v>0</v>
      </c>
    </row>
    <row r="636" spans="1:16" ht="39" outlineLevel="1" x14ac:dyDescent="0.35">
      <c r="A636" s="44"/>
      <c r="B636" s="20"/>
      <c r="C636" s="21"/>
      <c r="D636" s="22"/>
      <c r="E636" s="34" t="s">
        <v>247</v>
      </c>
      <c r="F636" s="35">
        <f>SUM(G636:P636)</f>
        <v>0</v>
      </c>
      <c r="G636" s="32">
        <v>0</v>
      </c>
      <c r="H636" s="32"/>
      <c r="I636" s="32"/>
      <c r="J636" s="32"/>
      <c r="K636" s="32">
        <v>0</v>
      </c>
      <c r="L636" s="32">
        <v>0</v>
      </c>
      <c r="M636" s="32">
        <v>0</v>
      </c>
      <c r="N636" s="32">
        <v>0</v>
      </c>
      <c r="O636" s="32">
        <v>0</v>
      </c>
      <c r="P636" s="33">
        <v>0</v>
      </c>
    </row>
    <row r="637" spans="1:16" ht="15.5" outlineLevel="1" x14ac:dyDescent="0.35">
      <c r="A637" s="44"/>
      <c r="B637" s="20"/>
      <c r="C637" s="21"/>
      <c r="D637" s="22" t="s">
        <v>513</v>
      </c>
      <c r="E637" s="38" t="s">
        <v>126</v>
      </c>
      <c r="F637" s="35">
        <f t="shared" ref="F637:G637" si="542">F638+F639</f>
        <v>0</v>
      </c>
      <c r="G637" s="32">
        <f t="shared" si="542"/>
        <v>0</v>
      </c>
      <c r="H637" s="32"/>
      <c r="I637" s="32"/>
      <c r="J637" s="32"/>
      <c r="K637" s="32">
        <f t="shared" ref="K637:P637" si="543">K638+K639</f>
        <v>0</v>
      </c>
      <c r="L637" s="32">
        <f t="shared" si="543"/>
        <v>0</v>
      </c>
      <c r="M637" s="32">
        <f t="shared" si="543"/>
        <v>0</v>
      </c>
      <c r="N637" s="32">
        <f t="shared" si="543"/>
        <v>0</v>
      </c>
      <c r="O637" s="32">
        <f t="shared" si="543"/>
        <v>0</v>
      </c>
      <c r="P637" s="33">
        <f t="shared" si="543"/>
        <v>0</v>
      </c>
    </row>
    <row r="638" spans="1:16" ht="15.5" outlineLevel="1" x14ac:dyDescent="0.35">
      <c r="A638" s="44"/>
      <c r="B638" s="20"/>
      <c r="C638" s="21"/>
      <c r="D638" s="22"/>
      <c r="E638" s="34" t="s">
        <v>113</v>
      </c>
      <c r="F638" s="35">
        <f>SUM(G638:P638)</f>
        <v>0</v>
      </c>
      <c r="G638" s="32"/>
      <c r="H638" s="32"/>
      <c r="I638" s="32"/>
      <c r="J638" s="32"/>
      <c r="K638" s="32">
        <v>0</v>
      </c>
      <c r="L638" s="32">
        <v>0</v>
      </c>
      <c r="M638" s="32"/>
      <c r="N638" s="32"/>
      <c r="O638" s="32"/>
      <c r="P638" s="33"/>
    </row>
    <row r="639" spans="1:16" ht="39.5" outlineLevel="1" thickBot="1" x14ac:dyDescent="0.4">
      <c r="A639" s="49"/>
      <c r="B639" s="50"/>
      <c r="C639" s="51"/>
      <c r="D639" s="52"/>
      <c r="E639" s="53" t="s">
        <v>247</v>
      </c>
      <c r="F639" s="54">
        <f>SUM(G639:P639)</f>
        <v>0</v>
      </c>
      <c r="G639" s="55"/>
      <c r="H639" s="55"/>
      <c r="I639" s="55"/>
      <c r="J639" s="55"/>
      <c r="K639" s="55">
        <v>0</v>
      </c>
      <c r="L639" s="55">
        <v>0</v>
      </c>
      <c r="M639" s="55"/>
      <c r="N639" s="55"/>
      <c r="O639" s="55"/>
      <c r="P639" s="56"/>
    </row>
    <row r="640" spans="1:16" ht="15.5" x14ac:dyDescent="0.35">
      <c r="A640" s="57">
        <v>25</v>
      </c>
      <c r="B640" s="11" t="s">
        <v>64</v>
      </c>
      <c r="C640" s="12"/>
      <c r="D640" s="13"/>
      <c r="E640" s="14"/>
      <c r="F640" s="15"/>
      <c r="G640" s="16"/>
      <c r="H640" s="16"/>
      <c r="I640" s="16"/>
      <c r="J640" s="16"/>
      <c r="K640" s="16"/>
      <c r="L640" s="16"/>
      <c r="M640" s="16"/>
      <c r="N640" s="16"/>
      <c r="O640" s="16"/>
      <c r="P640" s="17"/>
    </row>
    <row r="641" spans="1:16" ht="15.5" x14ac:dyDescent="0.35">
      <c r="A641" s="44"/>
      <c r="B641" s="20"/>
      <c r="C641" s="21"/>
      <c r="D641" s="22"/>
      <c r="E641" s="23" t="s">
        <v>119</v>
      </c>
      <c r="F641" s="24">
        <f>SUM(F646+F647)</f>
        <v>24855000</v>
      </c>
      <c r="G641" s="24">
        <f t="shared" ref="G641" si="544">SUM(G646+G647)</f>
        <v>3677500</v>
      </c>
      <c r="H641" s="24">
        <f t="shared" ref="H641:P641" si="545">SUM(H646+H647)</f>
        <v>0</v>
      </c>
      <c r="I641" s="24">
        <f t="shared" si="545"/>
        <v>0</v>
      </c>
      <c r="J641" s="24">
        <f t="shared" si="545"/>
        <v>0</v>
      </c>
      <c r="K641" s="24">
        <f t="shared" si="545"/>
        <v>3677500</v>
      </c>
      <c r="L641" s="24">
        <f t="shared" si="545"/>
        <v>3500000</v>
      </c>
      <c r="M641" s="24">
        <f t="shared" si="545"/>
        <v>3500000</v>
      </c>
      <c r="N641" s="24">
        <f t="shared" si="545"/>
        <v>3500000</v>
      </c>
      <c r="O641" s="24">
        <f t="shared" si="545"/>
        <v>3500000</v>
      </c>
      <c r="P641" s="25">
        <f t="shared" si="545"/>
        <v>3500000</v>
      </c>
    </row>
    <row r="642" spans="1:16" ht="15.5" x14ac:dyDescent="0.35">
      <c r="A642" s="44"/>
      <c r="B642" s="20"/>
      <c r="C642" s="21"/>
      <c r="D642" s="22"/>
      <c r="E642" s="26" t="s">
        <v>110</v>
      </c>
      <c r="F642" s="27"/>
      <c r="G642" s="28"/>
      <c r="H642" s="28"/>
      <c r="I642" s="28"/>
      <c r="J642" s="28"/>
      <c r="K642" s="28"/>
      <c r="L642" s="28"/>
      <c r="M642" s="28"/>
      <c r="N642" s="28"/>
      <c r="O642" s="28"/>
      <c r="P642" s="29"/>
    </row>
    <row r="643" spans="1:16" ht="15.5" x14ac:dyDescent="0.35">
      <c r="A643" s="44"/>
      <c r="B643" s="20"/>
      <c r="C643" s="21"/>
      <c r="D643" s="22"/>
      <c r="E643" s="30" t="s">
        <v>111</v>
      </c>
      <c r="F643" s="31"/>
      <c r="G643" s="32"/>
      <c r="H643" s="32"/>
      <c r="I643" s="32"/>
      <c r="J643" s="32"/>
      <c r="K643" s="32"/>
      <c r="L643" s="32"/>
      <c r="M643" s="32"/>
      <c r="N643" s="32"/>
      <c r="O643" s="32"/>
      <c r="P643" s="33"/>
    </row>
    <row r="644" spans="1:16" ht="15.5" x14ac:dyDescent="0.35">
      <c r="A644" s="44"/>
      <c r="B644" s="20"/>
      <c r="C644" s="21"/>
      <c r="D644" s="22"/>
      <c r="E644" s="30" t="s">
        <v>112</v>
      </c>
      <c r="F644" s="31"/>
      <c r="G644" s="32"/>
      <c r="H644" s="32"/>
      <c r="I644" s="32"/>
      <c r="J644" s="32"/>
      <c r="K644" s="32"/>
      <c r="L644" s="32"/>
      <c r="M644" s="32"/>
      <c r="N644" s="32"/>
      <c r="O644" s="32"/>
      <c r="P644" s="33"/>
    </row>
    <row r="645" spans="1:16" ht="15.5" x14ac:dyDescent="0.35">
      <c r="A645" s="44"/>
      <c r="B645" s="20"/>
      <c r="C645" s="21"/>
      <c r="D645" s="22"/>
      <c r="E645" s="30" t="s">
        <v>120</v>
      </c>
      <c r="F645" s="31"/>
      <c r="G645" s="32"/>
      <c r="H645" s="32"/>
      <c r="I645" s="32"/>
      <c r="J645" s="32"/>
      <c r="K645" s="32"/>
      <c r="L645" s="32"/>
      <c r="M645" s="32"/>
      <c r="N645" s="32"/>
      <c r="O645" s="32"/>
      <c r="P645" s="33"/>
    </row>
    <row r="646" spans="1:16" ht="15.5" x14ac:dyDescent="0.35">
      <c r="A646" s="44"/>
      <c r="B646" s="20"/>
      <c r="C646" s="21"/>
      <c r="D646" s="22"/>
      <c r="E646" s="34" t="s">
        <v>113</v>
      </c>
      <c r="F646" s="35">
        <f>F649</f>
        <v>0</v>
      </c>
      <c r="G646" s="32">
        <f>G649</f>
        <v>0</v>
      </c>
      <c r="H646" s="32"/>
      <c r="I646" s="32"/>
      <c r="J646" s="32"/>
      <c r="K646" s="32">
        <f t="shared" ref="K646:P646" si="546">K649</f>
        <v>0</v>
      </c>
      <c r="L646" s="32">
        <f t="shared" si="546"/>
        <v>0</v>
      </c>
      <c r="M646" s="32">
        <f t="shared" si="546"/>
        <v>0</v>
      </c>
      <c r="N646" s="32">
        <f t="shared" si="546"/>
        <v>0</v>
      </c>
      <c r="O646" s="32">
        <f t="shared" si="546"/>
        <v>0</v>
      </c>
      <c r="P646" s="33">
        <f t="shared" si="546"/>
        <v>0</v>
      </c>
    </row>
    <row r="647" spans="1:16" ht="39" x14ac:dyDescent="0.35">
      <c r="A647" s="44"/>
      <c r="B647" s="20"/>
      <c r="C647" s="21"/>
      <c r="D647" s="22"/>
      <c r="E647" s="34" t="s">
        <v>247</v>
      </c>
      <c r="F647" s="35">
        <f>F650</f>
        <v>24855000</v>
      </c>
      <c r="G647" s="32">
        <f>G650</f>
        <v>3677500</v>
      </c>
      <c r="H647" s="32"/>
      <c r="I647" s="32"/>
      <c r="J647" s="32"/>
      <c r="K647" s="32">
        <f t="shared" ref="K647:P647" si="547">K650</f>
        <v>3677500</v>
      </c>
      <c r="L647" s="32">
        <f t="shared" si="547"/>
        <v>3500000</v>
      </c>
      <c r="M647" s="32">
        <f t="shared" si="547"/>
        <v>3500000</v>
      </c>
      <c r="N647" s="32">
        <f t="shared" si="547"/>
        <v>3500000</v>
      </c>
      <c r="O647" s="32">
        <f t="shared" si="547"/>
        <v>3500000</v>
      </c>
      <c r="P647" s="33">
        <f t="shared" si="547"/>
        <v>3500000</v>
      </c>
    </row>
    <row r="648" spans="1:16" ht="15.5" x14ac:dyDescent="0.35">
      <c r="A648" s="44"/>
      <c r="B648" s="20"/>
      <c r="C648" s="36" t="s">
        <v>1</v>
      </c>
      <c r="D648" s="37" t="s">
        <v>131</v>
      </c>
      <c r="E648" s="38" t="s">
        <v>126</v>
      </c>
      <c r="F648" s="39">
        <f>F649+F651</f>
        <v>355000</v>
      </c>
      <c r="G648" s="40">
        <f t="shared" ref="G648" si="548">G649+G651</f>
        <v>177500</v>
      </c>
      <c r="H648" s="40"/>
      <c r="I648" s="40"/>
      <c r="J648" s="40"/>
      <c r="K648" s="40">
        <f t="shared" ref="K648:P648" si="549">K649+K651</f>
        <v>177500</v>
      </c>
      <c r="L648" s="40">
        <f t="shared" si="549"/>
        <v>0</v>
      </c>
      <c r="M648" s="40">
        <f t="shared" si="549"/>
        <v>0</v>
      </c>
      <c r="N648" s="40">
        <f t="shared" si="549"/>
        <v>0</v>
      </c>
      <c r="O648" s="40">
        <f t="shared" si="549"/>
        <v>0</v>
      </c>
      <c r="P648" s="41">
        <f t="shared" si="549"/>
        <v>0</v>
      </c>
    </row>
    <row r="649" spans="1:16" ht="15.5" x14ac:dyDescent="0.35">
      <c r="A649" s="44"/>
      <c r="B649" s="20"/>
      <c r="C649" s="21"/>
      <c r="D649" s="22"/>
      <c r="E649" s="34" t="s">
        <v>113</v>
      </c>
      <c r="F649" s="35">
        <f>SUM(G649:P649)</f>
        <v>0</v>
      </c>
      <c r="G649" s="32">
        <f>G652+G655+G658</f>
        <v>0</v>
      </c>
      <c r="H649" s="32"/>
      <c r="I649" s="32"/>
      <c r="J649" s="32"/>
      <c r="K649" s="32">
        <f t="shared" ref="K649:P649" si="550">K652+K655+K658</f>
        <v>0</v>
      </c>
      <c r="L649" s="32">
        <f t="shared" si="550"/>
        <v>0</v>
      </c>
      <c r="M649" s="32">
        <f t="shared" si="550"/>
        <v>0</v>
      </c>
      <c r="N649" s="32">
        <f t="shared" si="550"/>
        <v>0</v>
      </c>
      <c r="O649" s="32">
        <f t="shared" si="550"/>
        <v>0</v>
      </c>
      <c r="P649" s="33">
        <f t="shared" si="550"/>
        <v>0</v>
      </c>
    </row>
    <row r="650" spans="1:16" ht="39" x14ac:dyDescent="0.35">
      <c r="A650" s="44"/>
      <c r="B650" s="20"/>
      <c r="C650" s="21"/>
      <c r="D650" s="22"/>
      <c r="E650" s="34" t="s">
        <v>247</v>
      </c>
      <c r="F650" s="35">
        <f>F653+F656+F659</f>
        <v>24855000</v>
      </c>
      <c r="G650" s="32">
        <f>G653+G656+G659</f>
        <v>3677500</v>
      </c>
      <c r="H650" s="32"/>
      <c r="I650" s="32"/>
      <c r="J650" s="32"/>
      <c r="K650" s="32">
        <f t="shared" ref="K650:P650" si="551">K653+K656+K659</f>
        <v>3677500</v>
      </c>
      <c r="L650" s="32">
        <f t="shared" si="551"/>
        <v>3500000</v>
      </c>
      <c r="M650" s="32">
        <f t="shared" si="551"/>
        <v>3500000</v>
      </c>
      <c r="N650" s="32">
        <f t="shared" si="551"/>
        <v>3500000</v>
      </c>
      <c r="O650" s="32">
        <f t="shared" si="551"/>
        <v>3500000</v>
      </c>
      <c r="P650" s="33">
        <f t="shared" si="551"/>
        <v>3500000</v>
      </c>
    </row>
    <row r="651" spans="1:16" ht="28" outlineLevel="1" x14ac:dyDescent="0.35">
      <c r="A651" s="44"/>
      <c r="B651" s="20"/>
      <c r="C651" s="43" t="s">
        <v>248</v>
      </c>
      <c r="D651" s="22" t="s">
        <v>65</v>
      </c>
      <c r="E651" s="38" t="s">
        <v>126</v>
      </c>
      <c r="F651" s="35">
        <f t="shared" ref="F651:G651" si="552">F652+F653</f>
        <v>355000</v>
      </c>
      <c r="G651" s="32">
        <f t="shared" si="552"/>
        <v>177500</v>
      </c>
      <c r="H651" s="32"/>
      <c r="I651" s="32"/>
      <c r="J651" s="32"/>
      <c r="K651" s="32">
        <f t="shared" ref="K651:P651" si="553">K652+K653</f>
        <v>177500</v>
      </c>
      <c r="L651" s="32">
        <f t="shared" si="553"/>
        <v>0</v>
      </c>
      <c r="M651" s="32">
        <f t="shared" si="553"/>
        <v>0</v>
      </c>
      <c r="N651" s="32">
        <f t="shared" si="553"/>
        <v>0</v>
      </c>
      <c r="O651" s="32">
        <f t="shared" si="553"/>
        <v>0</v>
      </c>
      <c r="P651" s="33">
        <f t="shared" si="553"/>
        <v>0</v>
      </c>
    </row>
    <row r="652" spans="1:16" ht="15.5" outlineLevel="1" x14ac:dyDescent="0.35">
      <c r="A652" s="44"/>
      <c r="B652" s="20"/>
      <c r="C652" s="21"/>
      <c r="D652" s="22"/>
      <c r="E652" s="34" t="s">
        <v>113</v>
      </c>
      <c r="F652" s="35">
        <f>SUM(G652:P652)</f>
        <v>0</v>
      </c>
      <c r="G652" s="32">
        <v>0</v>
      </c>
      <c r="H652" s="32"/>
      <c r="I652" s="32"/>
      <c r="J652" s="32"/>
      <c r="K652" s="32">
        <v>0</v>
      </c>
      <c r="L652" s="32"/>
      <c r="M652" s="32"/>
      <c r="N652" s="32"/>
      <c r="O652" s="32"/>
      <c r="P652" s="33"/>
    </row>
    <row r="653" spans="1:16" ht="39" outlineLevel="1" x14ac:dyDescent="0.35">
      <c r="A653" s="44"/>
      <c r="B653" s="20"/>
      <c r="C653" s="21"/>
      <c r="D653" s="22"/>
      <c r="E653" s="34" t="s">
        <v>247</v>
      </c>
      <c r="F653" s="35">
        <f>SUM(G653:P653)</f>
        <v>355000</v>
      </c>
      <c r="G653" s="32">
        <v>177500</v>
      </c>
      <c r="H653" s="32"/>
      <c r="I653" s="32"/>
      <c r="J653" s="32"/>
      <c r="K653" s="32">
        <v>177500</v>
      </c>
      <c r="L653" s="32"/>
      <c r="M653" s="32"/>
      <c r="N653" s="32"/>
      <c r="O653" s="32"/>
      <c r="P653" s="33"/>
    </row>
    <row r="654" spans="1:16" ht="15.5" outlineLevel="1" x14ac:dyDescent="0.35">
      <c r="A654" s="44"/>
      <c r="B654" s="20"/>
      <c r="C654" s="21"/>
      <c r="D654" s="22" t="s">
        <v>66</v>
      </c>
      <c r="E654" s="38" t="s">
        <v>126</v>
      </c>
      <c r="F654" s="35">
        <f t="shared" ref="F654:G654" si="554">F655+F656</f>
        <v>24500000</v>
      </c>
      <c r="G654" s="32">
        <f t="shared" si="554"/>
        <v>3500000</v>
      </c>
      <c r="H654" s="32"/>
      <c r="I654" s="32"/>
      <c r="J654" s="32"/>
      <c r="K654" s="32">
        <f t="shared" ref="K654:P654" si="555">K655+K656</f>
        <v>3500000</v>
      </c>
      <c r="L654" s="32">
        <f t="shared" si="555"/>
        <v>3500000</v>
      </c>
      <c r="M654" s="32">
        <f t="shared" si="555"/>
        <v>3500000</v>
      </c>
      <c r="N654" s="32">
        <f t="shared" si="555"/>
        <v>3500000</v>
      </c>
      <c r="O654" s="32">
        <f t="shared" si="555"/>
        <v>3500000</v>
      </c>
      <c r="P654" s="33">
        <f t="shared" si="555"/>
        <v>3500000</v>
      </c>
    </row>
    <row r="655" spans="1:16" ht="15.5" outlineLevel="1" x14ac:dyDescent="0.35">
      <c r="A655" s="44"/>
      <c r="B655" s="20"/>
      <c r="C655" s="21"/>
      <c r="D655" s="22"/>
      <c r="E655" s="34" t="s">
        <v>113</v>
      </c>
      <c r="F655" s="35">
        <f>SUM(G655:P655)</f>
        <v>0</v>
      </c>
      <c r="G655" s="32">
        <v>0</v>
      </c>
      <c r="H655" s="32"/>
      <c r="I655" s="32"/>
      <c r="J655" s="32"/>
      <c r="K655" s="32">
        <v>0</v>
      </c>
      <c r="L655" s="32">
        <v>0</v>
      </c>
      <c r="M655" s="32">
        <v>0</v>
      </c>
      <c r="N655" s="32">
        <v>0</v>
      </c>
      <c r="O655" s="32">
        <v>0</v>
      </c>
      <c r="P655" s="33">
        <v>0</v>
      </c>
    </row>
    <row r="656" spans="1:16" ht="39" outlineLevel="1" x14ac:dyDescent="0.35">
      <c r="A656" s="44"/>
      <c r="B656" s="20"/>
      <c r="C656" s="21"/>
      <c r="D656" s="22"/>
      <c r="E656" s="34" t="s">
        <v>247</v>
      </c>
      <c r="F656" s="35">
        <f>SUM(G656:P656)</f>
        <v>24500000</v>
      </c>
      <c r="G656" s="32">
        <v>3500000</v>
      </c>
      <c r="H656" s="32"/>
      <c r="I656" s="32"/>
      <c r="J656" s="32"/>
      <c r="K656" s="32">
        <v>3500000</v>
      </c>
      <c r="L656" s="32">
        <v>3500000</v>
      </c>
      <c r="M656" s="32">
        <v>3500000</v>
      </c>
      <c r="N656" s="32">
        <v>3500000</v>
      </c>
      <c r="O656" s="32">
        <v>3500000</v>
      </c>
      <c r="P656" s="33">
        <v>3500000</v>
      </c>
    </row>
    <row r="657" spans="1:16" ht="15.5" outlineLevel="1" x14ac:dyDescent="0.35">
      <c r="A657" s="44"/>
      <c r="B657" s="20"/>
      <c r="C657" s="21"/>
      <c r="D657" s="22" t="s">
        <v>179</v>
      </c>
      <c r="E657" s="38" t="s">
        <v>126</v>
      </c>
      <c r="F657" s="35">
        <f t="shared" ref="F657:G657" si="556">F658+F659</f>
        <v>0</v>
      </c>
      <c r="G657" s="32">
        <f t="shared" si="556"/>
        <v>0</v>
      </c>
      <c r="H657" s="32"/>
      <c r="I657" s="32"/>
      <c r="J657" s="32"/>
      <c r="K657" s="32">
        <f t="shared" ref="K657:P657" si="557">K658+K659</f>
        <v>0</v>
      </c>
      <c r="L657" s="32">
        <f t="shared" si="557"/>
        <v>0</v>
      </c>
      <c r="M657" s="32">
        <f t="shared" si="557"/>
        <v>0</v>
      </c>
      <c r="N657" s="32">
        <f t="shared" si="557"/>
        <v>0</v>
      </c>
      <c r="O657" s="32">
        <f t="shared" si="557"/>
        <v>0</v>
      </c>
      <c r="P657" s="33">
        <f t="shared" si="557"/>
        <v>0</v>
      </c>
    </row>
    <row r="658" spans="1:16" ht="15.5" outlineLevel="1" x14ac:dyDescent="0.35">
      <c r="A658" s="44"/>
      <c r="B658" s="20"/>
      <c r="C658" s="21"/>
      <c r="D658" s="22"/>
      <c r="E658" s="34" t="s">
        <v>113</v>
      </c>
      <c r="F658" s="35">
        <f>SUM(G658:P658)</f>
        <v>0</v>
      </c>
      <c r="G658" s="32">
        <v>0</v>
      </c>
      <c r="H658" s="32"/>
      <c r="I658" s="32"/>
      <c r="J658" s="32"/>
      <c r="K658" s="32">
        <v>0</v>
      </c>
      <c r="L658" s="32">
        <v>0</v>
      </c>
      <c r="M658" s="32">
        <v>0</v>
      </c>
      <c r="N658" s="32">
        <v>0</v>
      </c>
      <c r="O658" s="32">
        <v>0</v>
      </c>
      <c r="P658" s="33">
        <v>0</v>
      </c>
    </row>
    <row r="659" spans="1:16" ht="39.5" outlineLevel="1" thickBot="1" x14ac:dyDescent="0.4">
      <c r="A659" s="49"/>
      <c r="B659" s="50"/>
      <c r="C659" s="51"/>
      <c r="D659" s="52"/>
      <c r="E659" s="53" t="s">
        <v>247</v>
      </c>
      <c r="F659" s="54">
        <f>SUM(G659:P659)</f>
        <v>0</v>
      </c>
      <c r="G659" s="55">
        <v>0</v>
      </c>
      <c r="H659" s="55"/>
      <c r="I659" s="55"/>
      <c r="J659" s="55"/>
      <c r="K659" s="55">
        <v>0</v>
      </c>
      <c r="L659" s="55">
        <v>0</v>
      </c>
      <c r="M659" s="55">
        <v>0</v>
      </c>
      <c r="N659" s="55">
        <v>0</v>
      </c>
      <c r="O659" s="55">
        <v>0</v>
      </c>
      <c r="P659" s="56">
        <v>0</v>
      </c>
    </row>
    <row r="660" spans="1:16" ht="15.5" x14ac:dyDescent="0.35">
      <c r="A660" s="57">
        <v>26</v>
      </c>
      <c r="B660" s="11" t="s">
        <v>67</v>
      </c>
      <c r="C660" s="12"/>
      <c r="D660" s="13"/>
      <c r="E660" s="14"/>
      <c r="F660" s="15"/>
      <c r="G660" s="16"/>
      <c r="H660" s="16"/>
      <c r="I660" s="16"/>
      <c r="J660" s="16"/>
      <c r="K660" s="16"/>
      <c r="L660" s="16"/>
      <c r="M660" s="16"/>
      <c r="N660" s="16"/>
      <c r="O660" s="16"/>
      <c r="P660" s="17"/>
    </row>
    <row r="661" spans="1:16" ht="15.5" x14ac:dyDescent="0.35">
      <c r="A661" s="44"/>
      <c r="B661" s="20"/>
      <c r="C661" s="21"/>
      <c r="D661" s="22"/>
      <c r="E661" s="23" t="s">
        <v>119</v>
      </c>
      <c r="F661" s="24">
        <f>SUM(F666+F667)</f>
        <v>0</v>
      </c>
      <c r="G661" s="24">
        <f t="shared" ref="G661" si="558">SUM(G666+G667)</f>
        <v>0</v>
      </c>
      <c r="H661" s="24">
        <f t="shared" ref="H661:P661" si="559">SUM(H666+H667)</f>
        <v>0</v>
      </c>
      <c r="I661" s="24">
        <f t="shared" si="559"/>
        <v>0</v>
      </c>
      <c r="J661" s="24">
        <f t="shared" si="559"/>
        <v>0</v>
      </c>
      <c r="K661" s="24">
        <f t="shared" si="559"/>
        <v>0</v>
      </c>
      <c r="L661" s="24">
        <f t="shared" si="559"/>
        <v>0</v>
      </c>
      <c r="M661" s="24">
        <f t="shared" si="559"/>
        <v>0</v>
      </c>
      <c r="N661" s="24">
        <f t="shared" si="559"/>
        <v>0</v>
      </c>
      <c r="O661" s="24">
        <f t="shared" si="559"/>
        <v>0</v>
      </c>
      <c r="P661" s="25">
        <f t="shared" si="559"/>
        <v>0</v>
      </c>
    </row>
    <row r="662" spans="1:16" ht="15.5" x14ac:dyDescent="0.35">
      <c r="A662" s="44"/>
      <c r="B662" s="20"/>
      <c r="C662" s="21"/>
      <c r="D662" s="22"/>
      <c r="E662" s="26" t="s">
        <v>110</v>
      </c>
      <c r="F662" s="27"/>
      <c r="G662" s="28"/>
      <c r="H662" s="28"/>
      <c r="I662" s="28"/>
      <c r="J662" s="28"/>
      <c r="K662" s="28"/>
      <c r="L662" s="28"/>
      <c r="M662" s="28"/>
      <c r="N662" s="28"/>
      <c r="O662" s="28"/>
      <c r="P662" s="29"/>
    </row>
    <row r="663" spans="1:16" ht="15.5" x14ac:dyDescent="0.35">
      <c r="A663" s="44"/>
      <c r="B663" s="20"/>
      <c r="C663" s="21"/>
      <c r="D663" s="22"/>
      <c r="E663" s="30" t="s">
        <v>111</v>
      </c>
      <c r="F663" s="31"/>
      <c r="G663" s="32"/>
      <c r="H663" s="32"/>
      <c r="I663" s="32"/>
      <c r="J663" s="32"/>
      <c r="K663" s="32"/>
      <c r="L663" s="32"/>
      <c r="M663" s="32"/>
      <c r="N663" s="32"/>
      <c r="O663" s="32"/>
      <c r="P663" s="33"/>
    </row>
    <row r="664" spans="1:16" ht="15.5" x14ac:dyDescent="0.35">
      <c r="A664" s="44"/>
      <c r="B664" s="20"/>
      <c r="C664" s="21"/>
      <c r="D664" s="22"/>
      <c r="E664" s="30" t="s">
        <v>112</v>
      </c>
      <c r="F664" s="31"/>
      <c r="G664" s="32"/>
      <c r="H664" s="32"/>
      <c r="I664" s="32"/>
      <c r="J664" s="32"/>
      <c r="K664" s="32"/>
      <c r="L664" s="32"/>
      <c r="M664" s="32"/>
      <c r="N664" s="32"/>
      <c r="O664" s="32"/>
      <c r="P664" s="33"/>
    </row>
    <row r="665" spans="1:16" ht="15.5" x14ac:dyDescent="0.35">
      <c r="A665" s="44"/>
      <c r="B665" s="20"/>
      <c r="C665" s="21"/>
      <c r="D665" s="22"/>
      <c r="E665" s="30" t="s">
        <v>120</v>
      </c>
      <c r="F665" s="31"/>
      <c r="G665" s="32"/>
      <c r="H665" s="32"/>
      <c r="I665" s="32"/>
      <c r="J665" s="32"/>
      <c r="K665" s="32"/>
      <c r="L665" s="32"/>
      <c r="M665" s="32"/>
      <c r="N665" s="32"/>
      <c r="O665" s="32"/>
      <c r="P665" s="33"/>
    </row>
    <row r="666" spans="1:16" ht="15.5" x14ac:dyDescent="0.35">
      <c r="A666" s="44"/>
      <c r="B666" s="20"/>
      <c r="C666" s="21"/>
      <c r="D666" s="22"/>
      <c r="E666" s="34" t="s">
        <v>113</v>
      </c>
      <c r="F666" s="35">
        <f>F669</f>
        <v>0</v>
      </c>
      <c r="G666" s="32">
        <f>G669</f>
        <v>0</v>
      </c>
      <c r="H666" s="32"/>
      <c r="I666" s="32"/>
      <c r="J666" s="32"/>
      <c r="K666" s="32">
        <f t="shared" ref="K666:P666" si="560">K669</f>
        <v>0</v>
      </c>
      <c r="L666" s="32">
        <f t="shared" si="560"/>
        <v>0</v>
      </c>
      <c r="M666" s="32">
        <f t="shared" si="560"/>
        <v>0</v>
      </c>
      <c r="N666" s="32">
        <f t="shared" si="560"/>
        <v>0</v>
      </c>
      <c r="O666" s="32">
        <f t="shared" si="560"/>
        <v>0</v>
      </c>
      <c r="P666" s="33">
        <f t="shared" si="560"/>
        <v>0</v>
      </c>
    </row>
    <row r="667" spans="1:16" ht="39" x14ac:dyDescent="0.35">
      <c r="A667" s="44"/>
      <c r="B667" s="20"/>
      <c r="C667" s="21"/>
      <c r="D667" s="22"/>
      <c r="E667" s="34" t="s">
        <v>247</v>
      </c>
      <c r="F667" s="35">
        <f>F670+F703</f>
        <v>0</v>
      </c>
      <c r="G667" s="32">
        <f>G670</f>
        <v>0</v>
      </c>
      <c r="H667" s="32"/>
      <c r="I667" s="32"/>
      <c r="J667" s="32"/>
      <c r="K667" s="32">
        <f t="shared" ref="K667:P667" si="561">K670</f>
        <v>0</v>
      </c>
      <c r="L667" s="32">
        <f t="shared" si="561"/>
        <v>0</v>
      </c>
      <c r="M667" s="32">
        <f t="shared" si="561"/>
        <v>0</v>
      </c>
      <c r="N667" s="32">
        <f t="shared" si="561"/>
        <v>0</v>
      </c>
      <c r="O667" s="32">
        <f t="shared" si="561"/>
        <v>0</v>
      </c>
      <c r="P667" s="33">
        <f t="shared" si="561"/>
        <v>0</v>
      </c>
    </row>
    <row r="668" spans="1:16" ht="15.5" x14ac:dyDescent="0.35">
      <c r="A668" s="44"/>
      <c r="B668" s="20"/>
      <c r="C668" s="36" t="s">
        <v>1</v>
      </c>
      <c r="D668" s="37" t="s">
        <v>131</v>
      </c>
      <c r="E668" s="38" t="s">
        <v>126</v>
      </c>
      <c r="F668" s="39">
        <f t="shared" ref="F668:G668" si="562">F669+F670</f>
        <v>0</v>
      </c>
      <c r="G668" s="40">
        <f t="shared" si="562"/>
        <v>0</v>
      </c>
      <c r="H668" s="40"/>
      <c r="I668" s="40"/>
      <c r="J668" s="40"/>
      <c r="K668" s="40">
        <f t="shared" ref="K668:P668" si="563">K669+K670</f>
        <v>0</v>
      </c>
      <c r="L668" s="40">
        <f t="shared" si="563"/>
        <v>0</v>
      </c>
      <c r="M668" s="40">
        <f t="shared" si="563"/>
        <v>0</v>
      </c>
      <c r="N668" s="40">
        <f t="shared" si="563"/>
        <v>0</v>
      </c>
      <c r="O668" s="40">
        <f t="shared" si="563"/>
        <v>0</v>
      </c>
      <c r="P668" s="41">
        <f t="shared" si="563"/>
        <v>0</v>
      </c>
    </row>
    <row r="669" spans="1:16" ht="15.5" x14ac:dyDescent="0.35">
      <c r="A669" s="44"/>
      <c r="B669" s="20"/>
      <c r="C669" s="21"/>
      <c r="D669" s="22"/>
      <c r="E669" s="34" t="s">
        <v>113</v>
      </c>
      <c r="F669" s="35">
        <f>SUM(G669:P669)</f>
        <v>0</v>
      </c>
      <c r="G669" s="32">
        <f>G672+G675+G678+G681</f>
        <v>0</v>
      </c>
      <c r="H669" s="32"/>
      <c r="I669" s="32"/>
      <c r="J669" s="32"/>
      <c r="K669" s="32">
        <f t="shared" ref="K669:P669" si="564">K672+K675+K678+K681</f>
        <v>0</v>
      </c>
      <c r="L669" s="32">
        <f t="shared" si="564"/>
        <v>0</v>
      </c>
      <c r="M669" s="32">
        <f t="shared" si="564"/>
        <v>0</v>
      </c>
      <c r="N669" s="32">
        <f t="shared" si="564"/>
        <v>0</v>
      </c>
      <c r="O669" s="32">
        <f t="shared" si="564"/>
        <v>0</v>
      </c>
      <c r="P669" s="33">
        <f t="shared" si="564"/>
        <v>0</v>
      </c>
    </row>
    <row r="670" spans="1:16" ht="39" x14ac:dyDescent="0.35">
      <c r="A670" s="44"/>
      <c r="B670" s="20"/>
      <c r="C670" s="21"/>
      <c r="D670" s="22"/>
      <c r="E670" s="34" t="s">
        <v>247</v>
      </c>
      <c r="F670" s="35">
        <f>SUM(G670:P670)</f>
        <v>0</v>
      </c>
      <c r="G670" s="32">
        <f>G673+G676+G679+G682</f>
        <v>0</v>
      </c>
      <c r="H670" s="32"/>
      <c r="I670" s="32"/>
      <c r="J670" s="32"/>
      <c r="K670" s="32">
        <f t="shared" ref="K670:P670" si="565">K673+K676+K679+K682</f>
        <v>0</v>
      </c>
      <c r="L670" s="32">
        <f t="shared" si="565"/>
        <v>0</v>
      </c>
      <c r="M670" s="32">
        <f t="shared" si="565"/>
        <v>0</v>
      </c>
      <c r="N670" s="32">
        <f t="shared" si="565"/>
        <v>0</v>
      </c>
      <c r="O670" s="32">
        <f t="shared" si="565"/>
        <v>0</v>
      </c>
      <c r="P670" s="33">
        <f t="shared" si="565"/>
        <v>0</v>
      </c>
    </row>
    <row r="671" spans="1:16" ht="28" outlineLevel="1" x14ac:dyDescent="0.35">
      <c r="A671" s="44"/>
      <c r="B671" s="20"/>
      <c r="C671" s="43" t="s">
        <v>248</v>
      </c>
      <c r="D671" s="22" t="s">
        <v>180</v>
      </c>
      <c r="E671" s="38" t="s">
        <v>126</v>
      </c>
      <c r="F671" s="35">
        <f t="shared" ref="F671:G671" si="566">F672+F673</f>
        <v>0</v>
      </c>
      <c r="G671" s="32">
        <f t="shared" si="566"/>
        <v>0</v>
      </c>
      <c r="H671" s="32"/>
      <c r="I671" s="32"/>
      <c r="J671" s="32"/>
      <c r="K671" s="32">
        <f t="shared" ref="K671:P671" si="567">K672+K673</f>
        <v>0</v>
      </c>
      <c r="L671" s="32">
        <f t="shared" si="567"/>
        <v>0</v>
      </c>
      <c r="M671" s="32">
        <f t="shared" si="567"/>
        <v>0</v>
      </c>
      <c r="N671" s="32">
        <f t="shared" si="567"/>
        <v>0</v>
      </c>
      <c r="O671" s="32">
        <f t="shared" si="567"/>
        <v>0</v>
      </c>
      <c r="P671" s="33">
        <f t="shared" si="567"/>
        <v>0</v>
      </c>
    </row>
    <row r="672" spans="1:16" ht="15.5" outlineLevel="1" x14ac:dyDescent="0.35">
      <c r="A672" s="44"/>
      <c r="B672" s="20"/>
      <c r="C672" s="21"/>
      <c r="D672" s="22"/>
      <c r="E672" s="34" t="s">
        <v>113</v>
      </c>
      <c r="F672" s="35">
        <f>SUM(G672:P672)</f>
        <v>0</v>
      </c>
      <c r="G672" s="32">
        <v>0</v>
      </c>
      <c r="H672" s="32"/>
      <c r="I672" s="32"/>
      <c r="J672" s="32"/>
      <c r="K672" s="32">
        <v>0</v>
      </c>
      <c r="L672" s="32">
        <v>0</v>
      </c>
      <c r="M672" s="32">
        <v>0</v>
      </c>
      <c r="N672" s="32">
        <v>0</v>
      </c>
      <c r="O672" s="32">
        <v>0</v>
      </c>
      <c r="P672" s="33">
        <v>0</v>
      </c>
    </row>
    <row r="673" spans="1:16" ht="39" outlineLevel="1" x14ac:dyDescent="0.35">
      <c r="A673" s="44"/>
      <c r="B673" s="20"/>
      <c r="C673" s="21"/>
      <c r="D673" s="22"/>
      <c r="E673" s="34" t="s">
        <v>247</v>
      </c>
      <c r="F673" s="35">
        <f>SUM(G673:P673)</f>
        <v>0</v>
      </c>
      <c r="G673" s="32">
        <v>0</v>
      </c>
      <c r="H673" s="32"/>
      <c r="I673" s="32"/>
      <c r="J673" s="32"/>
      <c r="K673" s="32">
        <v>0</v>
      </c>
      <c r="L673" s="32">
        <v>0</v>
      </c>
      <c r="M673" s="32">
        <v>0</v>
      </c>
      <c r="N673" s="32">
        <v>0</v>
      </c>
      <c r="O673" s="32">
        <v>0</v>
      </c>
      <c r="P673" s="33">
        <v>0</v>
      </c>
    </row>
    <row r="674" spans="1:16" ht="15.5" outlineLevel="1" x14ac:dyDescent="0.35">
      <c r="A674" s="44"/>
      <c r="B674" s="20"/>
      <c r="C674" s="21"/>
      <c r="D674" s="22" t="s">
        <v>181</v>
      </c>
      <c r="E674" s="38" t="s">
        <v>126</v>
      </c>
      <c r="F674" s="35">
        <f t="shared" ref="F674:G674" si="568">F675+F676</f>
        <v>0</v>
      </c>
      <c r="G674" s="32">
        <f t="shared" si="568"/>
        <v>0</v>
      </c>
      <c r="H674" s="32"/>
      <c r="I674" s="32"/>
      <c r="J674" s="32"/>
      <c r="K674" s="32">
        <f t="shared" ref="K674:P674" si="569">K675+K676</f>
        <v>0</v>
      </c>
      <c r="L674" s="32">
        <f t="shared" si="569"/>
        <v>0</v>
      </c>
      <c r="M674" s="32">
        <f t="shared" si="569"/>
        <v>0</v>
      </c>
      <c r="N674" s="32">
        <f t="shared" si="569"/>
        <v>0</v>
      </c>
      <c r="O674" s="32">
        <f t="shared" si="569"/>
        <v>0</v>
      </c>
      <c r="P674" s="33">
        <f t="shared" si="569"/>
        <v>0</v>
      </c>
    </row>
    <row r="675" spans="1:16" ht="15.5" outlineLevel="1" x14ac:dyDescent="0.35">
      <c r="A675" s="44"/>
      <c r="B675" s="20"/>
      <c r="C675" s="21"/>
      <c r="D675" s="22"/>
      <c r="E675" s="34" t="s">
        <v>113</v>
      </c>
      <c r="F675" s="35">
        <f>SUM(G675:P675)</f>
        <v>0</v>
      </c>
      <c r="G675" s="32">
        <v>0</v>
      </c>
      <c r="H675" s="32"/>
      <c r="I675" s="32"/>
      <c r="J675" s="32"/>
      <c r="K675" s="32">
        <v>0</v>
      </c>
      <c r="L675" s="32">
        <v>0</v>
      </c>
      <c r="M675" s="32">
        <v>0</v>
      </c>
      <c r="N675" s="32">
        <v>0</v>
      </c>
      <c r="O675" s="32">
        <v>0</v>
      </c>
      <c r="P675" s="33">
        <v>0</v>
      </c>
    </row>
    <row r="676" spans="1:16" ht="39" outlineLevel="1" x14ac:dyDescent="0.35">
      <c r="A676" s="44"/>
      <c r="B676" s="20"/>
      <c r="C676" s="21"/>
      <c r="D676" s="22"/>
      <c r="E676" s="34" t="s">
        <v>247</v>
      </c>
      <c r="F676" s="35">
        <f>SUM(G676:P676)</f>
        <v>0</v>
      </c>
      <c r="G676" s="32">
        <v>0</v>
      </c>
      <c r="H676" s="32"/>
      <c r="I676" s="32"/>
      <c r="J676" s="32"/>
      <c r="K676" s="32">
        <v>0</v>
      </c>
      <c r="L676" s="32">
        <v>0</v>
      </c>
      <c r="M676" s="32">
        <v>0</v>
      </c>
      <c r="N676" s="32">
        <v>0</v>
      </c>
      <c r="O676" s="32">
        <v>0</v>
      </c>
      <c r="P676" s="33">
        <v>0</v>
      </c>
    </row>
    <row r="677" spans="1:16" ht="15.5" outlineLevel="1" x14ac:dyDescent="0.35">
      <c r="A677" s="44"/>
      <c r="B677" s="20"/>
      <c r="C677" s="21"/>
      <c r="D677" s="22" t="s">
        <v>182</v>
      </c>
      <c r="E677" s="38" t="s">
        <v>126</v>
      </c>
      <c r="F677" s="35">
        <f t="shared" ref="F677:G677" si="570">F678+F679</f>
        <v>0</v>
      </c>
      <c r="G677" s="32">
        <f t="shared" si="570"/>
        <v>0</v>
      </c>
      <c r="H677" s="32"/>
      <c r="I677" s="32"/>
      <c r="J677" s="32"/>
      <c r="K677" s="32">
        <f t="shared" ref="K677:P677" si="571">K678+K679</f>
        <v>0</v>
      </c>
      <c r="L677" s="32">
        <f t="shared" si="571"/>
        <v>0</v>
      </c>
      <c r="M677" s="32">
        <f t="shared" si="571"/>
        <v>0</v>
      </c>
      <c r="N677" s="32">
        <f t="shared" si="571"/>
        <v>0</v>
      </c>
      <c r="O677" s="32">
        <f t="shared" si="571"/>
        <v>0</v>
      </c>
      <c r="P677" s="33">
        <f t="shared" si="571"/>
        <v>0</v>
      </c>
    </row>
    <row r="678" spans="1:16" ht="15.5" outlineLevel="1" x14ac:dyDescent="0.35">
      <c r="A678" s="44"/>
      <c r="B678" s="20"/>
      <c r="C678" s="21"/>
      <c r="D678" s="22"/>
      <c r="E678" s="34" t="s">
        <v>113</v>
      </c>
      <c r="F678" s="35">
        <f>SUM(G678:P678)</f>
        <v>0</v>
      </c>
      <c r="G678" s="32"/>
      <c r="H678" s="32"/>
      <c r="I678" s="32"/>
      <c r="J678" s="32"/>
      <c r="K678" s="32"/>
      <c r="L678" s="32">
        <v>0</v>
      </c>
      <c r="M678" s="32">
        <v>0</v>
      </c>
      <c r="N678" s="32">
        <v>0</v>
      </c>
      <c r="O678" s="32">
        <v>0</v>
      </c>
      <c r="P678" s="33">
        <v>0</v>
      </c>
    </row>
    <row r="679" spans="1:16" ht="39" outlineLevel="1" x14ac:dyDescent="0.35">
      <c r="A679" s="44"/>
      <c r="B679" s="20"/>
      <c r="C679" s="21"/>
      <c r="D679" s="22"/>
      <c r="E679" s="34" t="s">
        <v>247</v>
      </c>
      <c r="F679" s="35">
        <f>SUM(G679:P679)</f>
        <v>0</v>
      </c>
      <c r="G679" s="32"/>
      <c r="H679" s="32"/>
      <c r="I679" s="32"/>
      <c r="J679" s="32"/>
      <c r="K679" s="32"/>
      <c r="L679" s="32">
        <v>0</v>
      </c>
      <c r="M679" s="32">
        <v>0</v>
      </c>
      <c r="N679" s="32">
        <v>0</v>
      </c>
      <c r="O679" s="32">
        <v>0</v>
      </c>
      <c r="P679" s="33">
        <v>0</v>
      </c>
    </row>
    <row r="680" spans="1:16" ht="15.5" outlineLevel="1" x14ac:dyDescent="0.35">
      <c r="A680" s="44"/>
      <c r="B680" s="20"/>
      <c r="C680" s="21"/>
      <c r="D680" s="22" t="s">
        <v>183</v>
      </c>
      <c r="E680" s="38" t="s">
        <v>126</v>
      </c>
      <c r="F680" s="35">
        <f t="shared" ref="F680:G680" si="572">F681+F682</f>
        <v>0</v>
      </c>
      <c r="G680" s="32">
        <f t="shared" si="572"/>
        <v>0</v>
      </c>
      <c r="H680" s="32"/>
      <c r="I680" s="32"/>
      <c r="J680" s="32"/>
      <c r="K680" s="32">
        <f t="shared" ref="K680:P680" si="573">K681+K682</f>
        <v>0</v>
      </c>
      <c r="L680" s="32">
        <f t="shared" si="573"/>
        <v>0</v>
      </c>
      <c r="M680" s="32">
        <f t="shared" si="573"/>
        <v>0</v>
      </c>
      <c r="N680" s="32">
        <f t="shared" si="573"/>
        <v>0</v>
      </c>
      <c r="O680" s="32">
        <f t="shared" si="573"/>
        <v>0</v>
      </c>
      <c r="P680" s="33">
        <f t="shared" si="573"/>
        <v>0</v>
      </c>
    </row>
    <row r="681" spans="1:16" ht="15.5" outlineLevel="1" x14ac:dyDescent="0.35">
      <c r="A681" s="44"/>
      <c r="B681" s="20"/>
      <c r="C681" s="21"/>
      <c r="D681" s="22"/>
      <c r="E681" s="34" t="s">
        <v>113</v>
      </c>
      <c r="F681" s="35">
        <f>SUM(G681:P681)</f>
        <v>0</v>
      </c>
      <c r="G681" s="32">
        <v>0</v>
      </c>
      <c r="H681" s="32"/>
      <c r="I681" s="32"/>
      <c r="J681" s="32"/>
      <c r="K681" s="32">
        <v>0</v>
      </c>
      <c r="L681" s="32">
        <v>0</v>
      </c>
      <c r="M681" s="32">
        <v>0</v>
      </c>
      <c r="N681" s="32">
        <v>0</v>
      </c>
      <c r="O681" s="32">
        <v>0</v>
      </c>
      <c r="P681" s="33">
        <v>0</v>
      </c>
    </row>
    <row r="682" spans="1:16" ht="39.5" outlineLevel="1" thickBot="1" x14ac:dyDescent="0.4">
      <c r="A682" s="49"/>
      <c r="B682" s="50"/>
      <c r="C682" s="51"/>
      <c r="D682" s="52"/>
      <c r="E682" s="53" t="s">
        <v>247</v>
      </c>
      <c r="F682" s="54">
        <f>SUM(G682:P682)</f>
        <v>0</v>
      </c>
      <c r="G682" s="55">
        <v>0</v>
      </c>
      <c r="H682" s="55"/>
      <c r="I682" s="55"/>
      <c r="J682" s="55"/>
      <c r="K682" s="55">
        <v>0</v>
      </c>
      <c r="L682" s="55">
        <v>0</v>
      </c>
      <c r="M682" s="55">
        <v>0</v>
      </c>
      <c r="N682" s="55">
        <v>0</v>
      </c>
      <c r="O682" s="55">
        <v>0</v>
      </c>
      <c r="P682" s="56">
        <v>0</v>
      </c>
    </row>
    <row r="683" spans="1:16" ht="15.5" x14ac:dyDescent="0.35">
      <c r="A683" s="57">
        <v>27</v>
      </c>
      <c r="B683" s="11" t="s">
        <v>68</v>
      </c>
      <c r="C683" s="12"/>
      <c r="D683" s="13"/>
      <c r="E683" s="14"/>
      <c r="F683" s="15"/>
      <c r="G683" s="16"/>
      <c r="H683" s="16"/>
      <c r="I683" s="16"/>
      <c r="J683" s="16"/>
      <c r="K683" s="16"/>
      <c r="L683" s="16"/>
      <c r="M683" s="16"/>
      <c r="N683" s="16"/>
      <c r="O683" s="16"/>
      <c r="P683" s="17"/>
    </row>
    <row r="684" spans="1:16" ht="15.5" x14ac:dyDescent="0.35">
      <c r="A684" s="44"/>
      <c r="B684" s="20"/>
      <c r="C684" s="21"/>
      <c r="D684" s="22"/>
      <c r="E684" s="23" t="s">
        <v>119</v>
      </c>
      <c r="F684" s="24">
        <f>SUM(F689+F690)</f>
        <v>246000</v>
      </c>
      <c r="G684" s="24">
        <f t="shared" ref="G684" si="574">SUM(G689+G690)</f>
        <v>82000</v>
      </c>
      <c r="H684" s="24">
        <f t="shared" ref="H684:P684" si="575">SUM(H689+H690)</f>
        <v>0</v>
      </c>
      <c r="I684" s="24">
        <f t="shared" si="575"/>
        <v>0</v>
      </c>
      <c r="J684" s="24">
        <f t="shared" si="575"/>
        <v>0</v>
      </c>
      <c r="K684" s="24">
        <f t="shared" si="575"/>
        <v>82000</v>
      </c>
      <c r="L684" s="24">
        <f t="shared" si="575"/>
        <v>82000</v>
      </c>
      <c r="M684" s="24">
        <f t="shared" si="575"/>
        <v>0</v>
      </c>
      <c r="N684" s="24">
        <f t="shared" si="575"/>
        <v>0</v>
      </c>
      <c r="O684" s="24">
        <f t="shared" si="575"/>
        <v>0</v>
      </c>
      <c r="P684" s="25">
        <f t="shared" si="575"/>
        <v>0</v>
      </c>
    </row>
    <row r="685" spans="1:16" ht="15.5" x14ac:dyDescent="0.35">
      <c r="A685" s="44"/>
      <c r="B685" s="20"/>
      <c r="C685" s="21"/>
      <c r="D685" s="22"/>
      <c r="E685" s="26" t="s">
        <v>110</v>
      </c>
      <c r="F685" s="27"/>
      <c r="G685" s="28"/>
      <c r="H685" s="28"/>
      <c r="I685" s="28"/>
      <c r="J685" s="28"/>
      <c r="K685" s="28"/>
      <c r="L685" s="28"/>
      <c r="M685" s="28"/>
      <c r="N685" s="28"/>
      <c r="O685" s="28"/>
      <c r="P685" s="29"/>
    </row>
    <row r="686" spans="1:16" ht="15.5" x14ac:dyDescent="0.35">
      <c r="A686" s="44"/>
      <c r="B686" s="20"/>
      <c r="C686" s="21"/>
      <c r="D686" s="22"/>
      <c r="E686" s="30" t="s">
        <v>111</v>
      </c>
      <c r="F686" s="31"/>
      <c r="G686" s="32"/>
      <c r="H686" s="32"/>
      <c r="I686" s="32"/>
      <c r="J686" s="32"/>
      <c r="K686" s="32"/>
      <c r="L686" s="32"/>
      <c r="M686" s="32"/>
      <c r="N686" s="32"/>
      <c r="O686" s="32"/>
      <c r="P686" s="33"/>
    </row>
    <row r="687" spans="1:16" ht="15.5" x14ac:dyDescent="0.35">
      <c r="A687" s="44"/>
      <c r="B687" s="20"/>
      <c r="C687" s="21"/>
      <c r="D687" s="22"/>
      <c r="E687" s="30" t="s">
        <v>112</v>
      </c>
      <c r="F687" s="31"/>
      <c r="G687" s="32"/>
      <c r="H687" s="32"/>
      <c r="I687" s="32"/>
      <c r="J687" s="32"/>
      <c r="K687" s="32"/>
      <c r="L687" s="32"/>
      <c r="M687" s="32"/>
      <c r="N687" s="32"/>
      <c r="O687" s="32"/>
      <c r="P687" s="33"/>
    </row>
    <row r="688" spans="1:16" ht="15.5" x14ac:dyDescent="0.35">
      <c r="A688" s="44"/>
      <c r="B688" s="20"/>
      <c r="C688" s="21"/>
      <c r="D688" s="22"/>
      <c r="E688" s="30" t="s">
        <v>120</v>
      </c>
      <c r="F688" s="31"/>
      <c r="G688" s="32"/>
      <c r="H688" s="32"/>
      <c r="I688" s="32"/>
      <c r="J688" s="32"/>
      <c r="K688" s="32"/>
      <c r="L688" s="32"/>
      <c r="M688" s="32"/>
      <c r="N688" s="32"/>
      <c r="O688" s="32"/>
      <c r="P688" s="33"/>
    </row>
    <row r="689" spans="1:16" ht="15.5" x14ac:dyDescent="0.35">
      <c r="A689" s="44"/>
      <c r="B689" s="20"/>
      <c r="C689" s="21"/>
      <c r="D689" s="22"/>
      <c r="E689" s="34" t="s">
        <v>113</v>
      </c>
      <c r="F689" s="35">
        <f>F692</f>
        <v>0</v>
      </c>
      <c r="G689" s="32">
        <f>G692</f>
        <v>0</v>
      </c>
      <c r="H689" s="32"/>
      <c r="I689" s="32"/>
      <c r="J689" s="32"/>
      <c r="K689" s="32">
        <f t="shared" ref="K689:P689" si="576">K692</f>
        <v>0</v>
      </c>
      <c r="L689" s="32">
        <f t="shared" si="576"/>
        <v>0</v>
      </c>
      <c r="M689" s="32">
        <f t="shared" si="576"/>
        <v>0</v>
      </c>
      <c r="N689" s="32">
        <f t="shared" si="576"/>
        <v>0</v>
      </c>
      <c r="O689" s="32">
        <f t="shared" si="576"/>
        <v>0</v>
      </c>
      <c r="P689" s="33">
        <f t="shared" si="576"/>
        <v>0</v>
      </c>
    </row>
    <row r="690" spans="1:16" ht="45" customHeight="1" x14ac:dyDescent="0.35">
      <c r="A690" s="44"/>
      <c r="B690" s="20"/>
      <c r="C690" s="21"/>
      <c r="D690" s="22"/>
      <c r="E690" s="34" t="s">
        <v>247</v>
      </c>
      <c r="F690" s="35">
        <f>F693+F726</f>
        <v>246000</v>
      </c>
      <c r="G690" s="32">
        <f>G693</f>
        <v>82000</v>
      </c>
      <c r="H690" s="32"/>
      <c r="I690" s="32"/>
      <c r="J690" s="32"/>
      <c r="K690" s="32">
        <f t="shared" ref="K690:P690" si="577">K693</f>
        <v>82000</v>
      </c>
      <c r="L690" s="32">
        <f t="shared" si="577"/>
        <v>82000</v>
      </c>
      <c r="M690" s="32">
        <f t="shared" si="577"/>
        <v>0</v>
      </c>
      <c r="N690" s="32">
        <f t="shared" si="577"/>
        <v>0</v>
      </c>
      <c r="O690" s="32">
        <f t="shared" si="577"/>
        <v>0</v>
      </c>
      <c r="P690" s="33">
        <f t="shared" si="577"/>
        <v>0</v>
      </c>
    </row>
    <row r="691" spans="1:16" ht="15.5" x14ac:dyDescent="0.35">
      <c r="A691" s="44"/>
      <c r="B691" s="20"/>
      <c r="C691" s="36" t="s">
        <v>1</v>
      </c>
      <c r="D691" s="37" t="s">
        <v>131</v>
      </c>
      <c r="E691" s="38" t="s">
        <v>126</v>
      </c>
      <c r="F691" s="39">
        <f t="shared" ref="F691:G691" si="578">F692+F693</f>
        <v>246000</v>
      </c>
      <c r="G691" s="40">
        <f t="shared" si="578"/>
        <v>82000</v>
      </c>
      <c r="H691" s="40"/>
      <c r="I691" s="40"/>
      <c r="J691" s="40"/>
      <c r="K691" s="40">
        <f t="shared" ref="K691:P691" si="579">K692+K693</f>
        <v>82000</v>
      </c>
      <c r="L691" s="40">
        <f t="shared" si="579"/>
        <v>82000</v>
      </c>
      <c r="M691" s="40">
        <f t="shared" si="579"/>
        <v>0</v>
      </c>
      <c r="N691" s="40">
        <f t="shared" si="579"/>
        <v>0</v>
      </c>
      <c r="O691" s="40">
        <f t="shared" si="579"/>
        <v>0</v>
      </c>
      <c r="P691" s="41">
        <f t="shared" si="579"/>
        <v>0</v>
      </c>
    </row>
    <row r="692" spans="1:16" ht="15.5" x14ac:dyDescent="0.35">
      <c r="A692" s="44"/>
      <c r="B692" s="20"/>
      <c r="C692" s="21"/>
      <c r="D692" s="22"/>
      <c r="E692" s="34" t="s">
        <v>113</v>
      </c>
      <c r="F692" s="35">
        <f>SUM(G692:P692)</f>
        <v>0</v>
      </c>
      <c r="G692" s="32">
        <f>G695+G698+G701+G704</f>
        <v>0</v>
      </c>
      <c r="H692" s="32"/>
      <c r="I692" s="32"/>
      <c r="J692" s="32"/>
      <c r="K692" s="32">
        <f t="shared" ref="K692:P692" si="580">K695+K698+K701+K704</f>
        <v>0</v>
      </c>
      <c r="L692" s="32">
        <f t="shared" si="580"/>
        <v>0</v>
      </c>
      <c r="M692" s="32">
        <f t="shared" si="580"/>
        <v>0</v>
      </c>
      <c r="N692" s="32">
        <f t="shared" si="580"/>
        <v>0</v>
      </c>
      <c r="O692" s="32">
        <f t="shared" si="580"/>
        <v>0</v>
      </c>
      <c r="P692" s="33">
        <f t="shared" si="580"/>
        <v>0</v>
      </c>
    </row>
    <row r="693" spans="1:16" ht="39" x14ac:dyDescent="0.35">
      <c r="A693" s="44"/>
      <c r="B693" s="20"/>
      <c r="C693" s="21"/>
      <c r="D693" s="22"/>
      <c r="E693" s="34" t="s">
        <v>247</v>
      </c>
      <c r="F693" s="35">
        <f>SUM(G693:P693)</f>
        <v>246000</v>
      </c>
      <c r="G693" s="32">
        <f>G696+G699+G702+G705</f>
        <v>82000</v>
      </c>
      <c r="H693" s="32"/>
      <c r="I693" s="32"/>
      <c r="J693" s="32"/>
      <c r="K693" s="32">
        <f t="shared" ref="K693:P693" si="581">K696+K699+K702+K705</f>
        <v>82000</v>
      </c>
      <c r="L693" s="32">
        <f t="shared" si="581"/>
        <v>82000</v>
      </c>
      <c r="M693" s="32">
        <f t="shared" si="581"/>
        <v>0</v>
      </c>
      <c r="N693" s="32">
        <f t="shared" si="581"/>
        <v>0</v>
      </c>
      <c r="O693" s="32">
        <f t="shared" si="581"/>
        <v>0</v>
      </c>
      <c r="P693" s="33">
        <f t="shared" si="581"/>
        <v>0</v>
      </c>
    </row>
    <row r="694" spans="1:16" ht="28" outlineLevel="1" x14ac:dyDescent="0.35">
      <c r="A694" s="44"/>
      <c r="B694" s="20"/>
      <c r="C694" s="43" t="s">
        <v>248</v>
      </c>
      <c r="D694" s="22" t="s">
        <v>184</v>
      </c>
      <c r="E694" s="38" t="s">
        <v>126</v>
      </c>
      <c r="F694" s="35">
        <f t="shared" ref="F694:G694" si="582">F695+F696</f>
        <v>0</v>
      </c>
      <c r="G694" s="32">
        <f t="shared" si="582"/>
        <v>0</v>
      </c>
      <c r="H694" s="32"/>
      <c r="I694" s="32"/>
      <c r="J694" s="32"/>
      <c r="K694" s="32">
        <f t="shared" ref="K694:P694" si="583">K695+K696</f>
        <v>0</v>
      </c>
      <c r="L694" s="32">
        <f t="shared" si="583"/>
        <v>0</v>
      </c>
      <c r="M694" s="32">
        <f t="shared" si="583"/>
        <v>0</v>
      </c>
      <c r="N694" s="32">
        <f t="shared" si="583"/>
        <v>0</v>
      </c>
      <c r="O694" s="32">
        <f t="shared" si="583"/>
        <v>0</v>
      </c>
      <c r="P694" s="33">
        <f t="shared" si="583"/>
        <v>0</v>
      </c>
    </row>
    <row r="695" spans="1:16" ht="15.5" outlineLevel="1" x14ac:dyDescent="0.35">
      <c r="A695" s="44"/>
      <c r="B695" s="20"/>
      <c r="C695" s="21"/>
      <c r="D695" s="22"/>
      <c r="E695" s="34" t="s">
        <v>113</v>
      </c>
      <c r="F695" s="35">
        <f>SUM(G695:P695)</f>
        <v>0</v>
      </c>
      <c r="G695" s="32">
        <v>0</v>
      </c>
      <c r="H695" s="32"/>
      <c r="I695" s="32"/>
      <c r="J695" s="32"/>
      <c r="K695" s="32">
        <v>0</v>
      </c>
      <c r="L695" s="32">
        <v>0</v>
      </c>
      <c r="M695" s="32">
        <v>0</v>
      </c>
      <c r="N695" s="32">
        <v>0</v>
      </c>
      <c r="O695" s="32">
        <v>0</v>
      </c>
      <c r="P695" s="33">
        <v>0</v>
      </c>
    </row>
    <row r="696" spans="1:16" ht="39" outlineLevel="1" x14ac:dyDescent="0.35">
      <c r="A696" s="44"/>
      <c r="B696" s="20"/>
      <c r="C696" s="21"/>
      <c r="D696" s="22"/>
      <c r="E696" s="34" t="s">
        <v>247</v>
      </c>
      <c r="F696" s="35">
        <f>SUM(G696:P696)</f>
        <v>0</v>
      </c>
      <c r="G696" s="32">
        <v>0</v>
      </c>
      <c r="H696" s="32"/>
      <c r="I696" s="32"/>
      <c r="J696" s="32"/>
      <c r="K696" s="32">
        <v>0</v>
      </c>
      <c r="L696" s="32">
        <v>0</v>
      </c>
      <c r="M696" s="32">
        <v>0</v>
      </c>
      <c r="N696" s="32">
        <v>0</v>
      </c>
      <c r="O696" s="32">
        <v>0</v>
      </c>
      <c r="P696" s="33">
        <v>0</v>
      </c>
    </row>
    <row r="697" spans="1:16" ht="15.5" outlineLevel="1" x14ac:dyDescent="0.35">
      <c r="A697" s="44"/>
      <c r="B697" s="20"/>
      <c r="C697" s="21"/>
      <c r="D697" s="22" t="s">
        <v>69</v>
      </c>
      <c r="E697" s="38" t="s">
        <v>126</v>
      </c>
      <c r="F697" s="35">
        <f t="shared" ref="F697:G697" si="584">F698+F699</f>
        <v>246000</v>
      </c>
      <c r="G697" s="32">
        <f t="shared" si="584"/>
        <v>82000</v>
      </c>
      <c r="H697" s="32"/>
      <c r="I697" s="32"/>
      <c r="J697" s="32"/>
      <c r="K697" s="32">
        <f t="shared" ref="K697:P697" si="585">K698+K699</f>
        <v>82000</v>
      </c>
      <c r="L697" s="32">
        <f t="shared" si="585"/>
        <v>82000</v>
      </c>
      <c r="M697" s="32">
        <f t="shared" si="585"/>
        <v>0</v>
      </c>
      <c r="N697" s="32">
        <f t="shared" si="585"/>
        <v>0</v>
      </c>
      <c r="O697" s="32">
        <f t="shared" si="585"/>
        <v>0</v>
      </c>
      <c r="P697" s="33">
        <f t="shared" si="585"/>
        <v>0</v>
      </c>
    </row>
    <row r="698" spans="1:16" ht="15.5" outlineLevel="1" x14ac:dyDescent="0.35">
      <c r="A698" s="44"/>
      <c r="B698" s="20"/>
      <c r="C698" s="21"/>
      <c r="D698" s="22"/>
      <c r="E698" s="34" t="s">
        <v>113</v>
      </c>
      <c r="F698" s="35">
        <f>SUM(G698:P698)</f>
        <v>0</v>
      </c>
      <c r="G698" s="32">
        <v>0</v>
      </c>
      <c r="H698" s="32"/>
      <c r="I698" s="32"/>
      <c r="J698" s="32"/>
      <c r="K698" s="32">
        <v>0</v>
      </c>
      <c r="L698" s="32">
        <v>0</v>
      </c>
      <c r="M698" s="32"/>
      <c r="N698" s="32"/>
      <c r="O698" s="32"/>
      <c r="P698" s="33"/>
    </row>
    <row r="699" spans="1:16" ht="39" outlineLevel="1" x14ac:dyDescent="0.35">
      <c r="A699" s="44"/>
      <c r="B699" s="20"/>
      <c r="C699" s="21"/>
      <c r="D699" s="22"/>
      <c r="E699" s="34" t="s">
        <v>247</v>
      </c>
      <c r="F699" s="35">
        <f>SUM(G699:P699)</f>
        <v>246000</v>
      </c>
      <c r="G699" s="32">
        <v>82000</v>
      </c>
      <c r="H699" s="32"/>
      <c r="I699" s="32"/>
      <c r="J699" s="32"/>
      <c r="K699" s="32">
        <v>82000</v>
      </c>
      <c r="L699" s="32">
        <v>82000</v>
      </c>
      <c r="M699" s="32"/>
      <c r="N699" s="32"/>
      <c r="O699" s="32"/>
      <c r="P699" s="33"/>
    </row>
    <row r="700" spans="1:16" ht="15.5" outlineLevel="1" x14ac:dyDescent="0.35">
      <c r="A700" s="44"/>
      <c r="B700" s="20"/>
      <c r="C700" s="21"/>
      <c r="D700" s="22" t="s">
        <v>185</v>
      </c>
      <c r="E700" s="38" t="s">
        <v>126</v>
      </c>
      <c r="F700" s="35">
        <f t="shared" ref="F700:G700" si="586">F701+F702</f>
        <v>0</v>
      </c>
      <c r="G700" s="32">
        <f t="shared" si="586"/>
        <v>0</v>
      </c>
      <c r="H700" s="32"/>
      <c r="I700" s="32"/>
      <c r="J700" s="32"/>
      <c r="K700" s="32">
        <f t="shared" ref="K700:P700" si="587">K701+K702</f>
        <v>0</v>
      </c>
      <c r="L700" s="32">
        <f t="shared" si="587"/>
        <v>0</v>
      </c>
      <c r="M700" s="32">
        <f t="shared" si="587"/>
        <v>0</v>
      </c>
      <c r="N700" s="32">
        <f t="shared" si="587"/>
        <v>0</v>
      </c>
      <c r="O700" s="32">
        <f t="shared" si="587"/>
        <v>0</v>
      </c>
      <c r="P700" s="33">
        <f t="shared" si="587"/>
        <v>0</v>
      </c>
    </row>
    <row r="701" spans="1:16" ht="15.5" outlineLevel="1" x14ac:dyDescent="0.35">
      <c r="A701" s="44"/>
      <c r="B701" s="20"/>
      <c r="C701" s="21"/>
      <c r="D701" s="22"/>
      <c r="E701" s="34" t="s">
        <v>113</v>
      </c>
      <c r="F701" s="35">
        <f>SUM(G701:P701)</f>
        <v>0</v>
      </c>
      <c r="G701" s="32">
        <v>0</v>
      </c>
      <c r="H701" s="32"/>
      <c r="I701" s="32"/>
      <c r="J701" s="32"/>
      <c r="K701" s="32">
        <v>0</v>
      </c>
      <c r="L701" s="32">
        <v>0</v>
      </c>
      <c r="M701" s="32">
        <v>0</v>
      </c>
      <c r="N701" s="32">
        <v>0</v>
      </c>
      <c r="O701" s="32">
        <v>0</v>
      </c>
      <c r="P701" s="33">
        <v>0</v>
      </c>
    </row>
    <row r="702" spans="1:16" ht="39" outlineLevel="1" x14ac:dyDescent="0.35">
      <c r="A702" s="44"/>
      <c r="B702" s="20"/>
      <c r="C702" s="21"/>
      <c r="D702" s="22"/>
      <c r="E702" s="34" t="s">
        <v>247</v>
      </c>
      <c r="F702" s="35">
        <f>SUM(G702:P702)</f>
        <v>0</v>
      </c>
      <c r="G702" s="32">
        <v>0</v>
      </c>
      <c r="H702" s="32"/>
      <c r="I702" s="32"/>
      <c r="J702" s="32"/>
      <c r="K702" s="32">
        <v>0</v>
      </c>
      <c r="L702" s="32">
        <v>0</v>
      </c>
      <c r="M702" s="32">
        <v>0</v>
      </c>
      <c r="N702" s="32">
        <v>0</v>
      </c>
      <c r="O702" s="32">
        <v>0</v>
      </c>
      <c r="P702" s="33">
        <v>0</v>
      </c>
    </row>
    <row r="703" spans="1:16" ht="15.5" outlineLevel="1" x14ac:dyDescent="0.35">
      <c r="A703" s="44"/>
      <c r="B703" s="20"/>
      <c r="C703" s="21"/>
      <c r="D703" s="22" t="s">
        <v>186</v>
      </c>
      <c r="E703" s="38" t="s">
        <v>126</v>
      </c>
      <c r="F703" s="35">
        <f t="shared" ref="F703:G703" si="588">F704+F705</f>
        <v>0</v>
      </c>
      <c r="G703" s="32">
        <f t="shared" si="588"/>
        <v>0</v>
      </c>
      <c r="H703" s="32"/>
      <c r="I703" s="32"/>
      <c r="J703" s="32"/>
      <c r="K703" s="32">
        <f t="shared" ref="K703:P703" si="589">K704+K705</f>
        <v>0</v>
      </c>
      <c r="L703" s="32">
        <f t="shared" si="589"/>
        <v>0</v>
      </c>
      <c r="M703" s="32">
        <f t="shared" si="589"/>
        <v>0</v>
      </c>
      <c r="N703" s="32">
        <f t="shared" si="589"/>
        <v>0</v>
      </c>
      <c r="O703" s="32">
        <f t="shared" si="589"/>
        <v>0</v>
      </c>
      <c r="P703" s="33">
        <f t="shared" si="589"/>
        <v>0</v>
      </c>
    </row>
    <row r="704" spans="1:16" ht="15.5" outlineLevel="1" x14ac:dyDescent="0.35">
      <c r="A704" s="44"/>
      <c r="B704" s="20"/>
      <c r="C704" s="21"/>
      <c r="D704" s="22"/>
      <c r="E704" s="34" t="s">
        <v>113</v>
      </c>
      <c r="F704" s="35">
        <f>SUM(G704:P704)</f>
        <v>0</v>
      </c>
      <c r="G704" s="32">
        <v>0</v>
      </c>
      <c r="H704" s="32"/>
      <c r="I704" s="32"/>
      <c r="J704" s="32"/>
      <c r="K704" s="32">
        <v>0</v>
      </c>
      <c r="L704" s="32">
        <v>0</v>
      </c>
      <c r="M704" s="32">
        <v>0</v>
      </c>
      <c r="N704" s="32"/>
      <c r="O704" s="32"/>
      <c r="P704" s="33"/>
    </row>
    <row r="705" spans="1:16" ht="39.5" outlineLevel="1" thickBot="1" x14ac:dyDescent="0.4">
      <c r="A705" s="49"/>
      <c r="B705" s="50"/>
      <c r="C705" s="51"/>
      <c r="D705" s="52"/>
      <c r="E705" s="53" t="s">
        <v>247</v>
      </c>
      <c r="F705" s="54">
        <f>SUM(G705:P705)</f>
        <v>0</v>
      </c>
      <c r="G705" s="55">
        <v>0</v>
      </c>
      <c r="H705" s="55"/>
      <c r="I705" s="55"/>
      <c r="J705" s="55"/>
      <c r="K705" s="55">
        <v>0</v>
      </c>
      <c r="L705" s="55">
        <v>0</v>
      </c>
      <c r="M705" s="55">
        <v>0</v>
      </c>
      <c r="N705" s="55"/>
      <c r="O705" s="55"/>
      <c r="P705" s="56"/>
    </row>
    <row r="706" spans="1:16" ht="15.5" x14ac:dyDescent="0.35">
      <c r="A706" s="57">
        <v>28</v>
      </c>
      <c r="B706" s="11" t="s">
        <v>70</v>
      </c>
      <c r="C706" s="12"/>
      <c r="D706" s="13"/>
      <c r="E706" s="14"/>
      <c r="F706" s="15"/>
      <c r="G706" s="16"/>
      <c r="H706" s="16"/>
      <c r="I706" s="16"/>
      <c r="J706" s="16"/>
      <c r="K706" s="16"/>
      <c r="L706" s="16"/>
      <c r="M706" s="16"/>
      <c r="N706" s="16"/>
      <c r="O706" s="16"/>
      <c r="P706" s="17"/>
    </row>
    <row r="707" spans="1:16" ht="15.5" x14ac:dyDescent="0.35">
      <c r="A707" s="44"/>
      <c r="B707" s="20"/>
      <c r="C707" s="21"/>
      <c r="D707" s="22"/>
      <c r="E707" s="23" t="s">
        <v>119</v>
      </c>
      <c r="F707" s="24">
        <f>SUM(F712+F713)</f>
        <v>0</v>
      </c>
      <c r="G707" s="24">
        <f t="shared" ref="G707" si="590">SUM(G712+G713)</f>
        <v>0</v>
      </c>
      <c r="H707" s="24">
        <f t="shared" ref="H707:P707" si="591">SUM(H712+H713)</f>
        <v>0</v>
      </c>
      <c r="I707" s="24">
        <f t="shared" si="591"/>
        <v>0</v>
      </c>
      <c r="J707" s="24">
        <f t="shared" si="591"/>
        <v>0</v>
      </c>
      <c r="K707" s="24">
        <f t="shared" si="591"/>
        <v>0</v>
      </c>
      <c r="L707" s="24">
        <f t="shared" si="591"/>
        <v>0</v>
      </c>
      <c r="M707" s="24">
        <f t="shared" si="591"/>
        <v>0</v>
      </c>
      <c r="N707" s="24">
        <f t="shared" si="591"/>
        <v>0</v>
      </c>
      <c r="O707" s="24">
        <f t="shared" si="591"/>
        <v>0</v>
      </c>
      <c r="P707" s="25">
        <f t="shared" si="591"/>
        <v>0</v>
      </c>
    </row>
    <row r="708" spans="1:16" ht="15.5" x14ac:dyDescent="0.35">
      <c r="A708" s="44"/>
      <c r="B708" s="20"/>
      <c r="C708" s="21"/>
      <c r="D708" s="22"/>
      <c r="E708" s="26" t="s">
        <v>110</v>
      </c>
      <c r="F708" s="27"/>
      <c r="G708" s="28"/>
      <c r="H708" s="28"/>
      <c r="I708" s="28"/>
      <c r="J708" s="28"/>
      <c r="K708" s="28"/>
      <c r="L708" s="28"/>
      <c r="M708" s="28"/>
      <c r="N708" s="28"/>
      <c r="O708" s="28"/>
      <c r="P708" s="29"/>
    </row>
    <row r="709" spans="1:16" ht="15.5" x14ac:dyDescent="0.35">
      <c r="A709" s="44"/>
      <c r="B709" s="20"/>
      <c r="C709" s="21"/>
      <c r="D709" s="22"/>
      <c r="E709" s="30" t="s">
        <v>111</v>
      </c>
      <c r="F709" s="31"/>
      <c r="G709" s="32"/>
      <c r="H709" s="32"/>
      <c r="I709" s="32"/>
      <c r="J709" s="32"/>
      <c r="K709" s="32"/>
      <c r="L709" s="32"/>
      <c r="M709" s="32"/>
      <c r="N709" s="32"/>
      <c r="O709" s="32"/>
      <c r="P709" s="33"/>
    </row>
    <row r="710" spans="1:16" ht="15.5" x14ac:dyDescent="0.35">
      <c r="A710" s="44"/>
      <c r="B710" s="20"/>
      <c r="C710" s="21"/>
      <c r="D710" s="22"/>
      <c r="E710" s="30" t="s">
        <v>112</v>
      </c>
      <c r="F710" s="31"/>
      <c r="G710" s="32"/>
      <c r="H710" s="32"/>
      <c r="I710" s="32"/>
      <c r="J710" s="32"/>
      <c r="K710" s="32"/>
      <c r="L710" s="32"/>
      <c r="M710" s="32"/>
      <c r="N710" s="32"/>
      <c r="O710" s="32"/>
      <c r="P710" s="33"/>
    </row>
    <row r="711" spans="1:16" ht="15.5" x14ac:dyDescent="0.35">
      <c r="A711" s="44"/>
      <c r="B711" s="20"/>
      <c r="C711" s="21"/>
      <c r="D711" s="22"/>
      <c r="E711" s="30" t="s">
        <v>120</v>
      </c>
      <c r="F711" s="31"/>
      <c r="G711" s="32"/>
      <c r="H711" s="32"/>
      <c r="I711" s="32"/>
      <c r="J711" s="32"/>
      <c r="K711" s="32"/>
      <c r="L711" s="32"/>
      <c r="M711" s="32"/>
      <c r="N711" s="32"/>
      <c r="O711" s="32"/>
      <c r="P711" s="33"/>
    </row>
    <row r="712" spans="1:16" ht="15.5" x14ac:dyDescent="0.35">
      <c r="A712" s="44"/>
      <c r="B712" s="20"/>
      <c r="C712" s="21"/>
      <c r="D712" s="22"/>
      <c r="E712" s="34" t="s">
        <v>113</v>
      </c>
      <c r="F712" s="35">
        <f>F715</f>
        <v>0</v>
      </c>
      <c r="G712" s="32">
        <f>G715+G736</f>
        <v>0</v>
      </c>
      <c r="H712" s="32"/>
      <c r="I712" s="32"/>
      <c r="J712" s="32"/>
      <c r="K712" s="32">
        <f t="shared" ref="K712:P712" si="592">K715+K736</f>
        <v>0</v>
      </c>
      <c r="L712" s="32">
        <f t="shared" si="592"/>
        <v>0</v>
      </c>
      <c r="M712" s="32">
        <f t="shared" si="592"/>
        <v>0</v>
      </c>
      <c r="N712" s="32">
        <f t="shared" si="592"/>
        <v>0</v>
      </c>
      <c r="O712" s="32">
        <f t="shared" si="592"/>
        <v>0</v>
      </c>
      <c r="P712" s="33">
        <f t="shared" si="592"/>
        <v>0</v>
      </c>
    </row>
    <row r="713" spans="1:16" ht="39" x14ac:dyDescent="0.35">
      <c r="A713" s="44"/>
      <c r="B713" s="20"/>
      <c r="C713" s="21"/>
      <c r="D713" s="22"/>
      <c r="E713" s="34" t="s">
        <v>247</v>
      </c>
      <c r="F713" s="35">
        <f>F716+F746</f>
        <v>0</v>
      </c>
      <c r="G713" s="32">
        <f>G716+G737</f>
        <v>0</v>
      </c>
      <c r="H713" s="32"/>
      <c r="I713" s="32"/>
      <c r="J713" s="32"/>
      <c r="K713" s="32">
        <f t="shared" ref="K713:P713" si="593">K716+K737</f>
        <v>0</v>
      </c>
      <c r="L713" s="32">
        <f t="shared" si="593"/>
        <v>0</v>
      </c>
      <c r="M713" s="32">
        <f t="shared" si="593"/>
        <v>0</v>
      </c>
      <c r="N713" s="32">
        <f t="shared" si="593"/>
        <v>0</v>
      </c>
      <c r="O713" s="32">
        <f t="shared" si="593"/>
        <v>0</v>
      </c>
      <c r="P713" s="33">
        <f t="shared" si="593"/>
        <v>0</v>
      </c>
    </row>
    <row r="714" spans="1:16" ht="15.5" x14ac:dyDescent="0.35">
      <c r="A714" s="44"/>
      <c r="B714" s="20"/>
      <c r="C714" s="36" t="s">
        <v>1</v>
      </c>
      <c r="D714" s="37" t="s">
        <v>131</v>
      </c>
      <c r="E714" s="38" t="s">
        <v>126</v>
      </c>
      <c r="F714" s="39">
        <f t="shared" ref="F714:G714" si="594">F715+F716</f>
        <v>0</v>
      </c>
      <c r="G714" s="40">
        <f t="shared" si="594"/>
        <v>0</v>
      </c>
      <c r="H714" s="40"/>
      <c r="I714" s="40"/>
      <c r="J714" s="40"/>
      <c r="K714" s="40">
        <f t="shared" ref="K714:P714" si="595">K715+K716</f>
        <v>0</v>
      </c>
      <c r="L714" s="40">
        <f t="shared" si="595"/>
        <v>0</v>
      </c>
      <c r="M714" s="40">
        <f t="shared" si="595"/>
        <v>0</v>
      </c>
      <c r="N714" s="40">
        <f t="shared" si="595"/>
        <v>0</v>
      </c>
      <c r="O714" s="40">
        <f t="shared" si="595"/>
        <v>0</v>
      </c>
      <c r="P714" s="41">
        <f t="shared" si="595"/>
        <v>0</v>
      </c>
    </row>
    <row r="715" spans="1:16" ht="15.5" x14ac:dyDescent="0.35">
      <c r="A715" s="44"/>
      <c r="B715" s="20"/>
      <c r="C715" s="21"/>
      <c r="D715" s="22"/>
      <c r="E715" s="34" t="s">
        <v>113</v>
      </c>
      <c r="F715" s="35">
        <f>SUM(G715:P715)</f>
        <v>0</v>
      </c>
      <c r="G715" s="32">
        <f>G718+G721+G724+G727+G730+G733</f>
        <v>0</v>
      </c>
      <c r="H715" s="32"/>
      <c r="I715" s="32"/>
      <c r="J715" s="32"/>
      <c r="K715" s="32">
        <f t="shared" ref="K715:P715" si="596">K718+K721+K724+K727+K730+K733</f>
        <v>0</v>
      </c>
      <c r="L715" s="32">
        <f t="shared" si="596"/>
        <v>0</v>
      </c>
      <c r="M715" s="32">
        <f t="shared" si="596"/>
        <v>0</v>
      </c>
      <c r="N715" s="32">
        <f t="shared" si="596"/>
        <v>0</v>
      </c>
      <c r="O715" s="32">
        <f t="shared" si="596"/>
        <v>0</v>
      </c>
      <c r="P715" s="33">
        <f t="shared" si="596"/>
        <v>0</v>
      </c>
    </row>
    <row r="716" spans="1:16" ht="39" x14ac:dyDescent="0.35">
      <c r="A716" s="44"/>
      <c r="B716" s="20"/>
      <c r="C716" s="21"/>
      <c r="D716" s="22"/>
      <c r="E716" s="34" t="s">
        <v>247</v>
      </c>
      <c r="F716" s="35">
        <f>SUM(G716:P716)</f>
        <v>0</v>
      </c>
      <c r="G716" s="32">
        <f>G719+G722+G725+G728+G731+G734</f>
        <v>0</v>
      </c>
      <c r="H716" s="32"/>
      <c r="I716" s="32"/>
      <c r="J716" s="32"/>
      <c r="K716" s="32">
        <f t="shared" ref="K716:P716" si="597">K719+K722+K725+K728+K731+K734</f>
        <v>0</v>
      </c>
      <c r="L716" s="32">
        <f t="shared" si="597"/>
        <v>0</v>
      </c>
      <c r="M716" s="32">
        <f t="shared" si="597"/>
        <v>0</v>
      </c>
      <c r="N716" s="32">
        <f t="shared" si="597"/>
        <v>0</v>
      </c>
      <c r="O716" s="32">
        <f t="shared" si="597"/>
        <v>0</v>
      </c>
      <c r="P716" s="33">
        <f t="shared" si="597"/>
        <v>0</v>
      </c>
    </row>
    <row r="717" spans="1:16" ht="28" outlineLevel="1" x14ac:dyDescent="0.35">
      <c r="A717" s="44"/>
      <c r="B717" s="20"/>
      <c r="C717" s="43" t="s">
        <v>248</v>
      </c>
      <c r="D717" s="22" t="s">
        <v>187</v>
      </c>
      <c r="E717" s="38" t="s">
        <v>126</v>
      </c>
      <c r="F717" s="35">
        <f t="shared" ref="F717:G717" si="598">F718+F719</f>
        <v>0</v>
      </c>
      <c r="G717" s="32">
        <f t="shared" si="598"/>
        <v>0</v>
      </c>
      <c r="H717" s="32"/>
      <c r="I717" s="32"/>
      <c r="J717" s="32"/>
      <c r="K717" s="32">
        <f t="shared" ref="K717:P717" si="599">K718+K719</f>
        <v>0</v>
      </c>
      <c r="L717" s="32">
        <f t="shared" si="599"/>
        <v>0</v>
      </c>
      <c r="M717" s="32">
        <f t="shared" si="599"/>
        <v>0</v>
      </c>
      <c r="N717" s="32">
        <f t="shared" si="599"/>
        <v>0</v>
      </c>
      <c r="O717" s="32">
        <f t="shared" si="599"/>
        <v>0</v>
      </c>
      <c r="P717" s="33">
        <f t="shared" si="599"/>
        <v>0</v>
      </c>
    </row>
    <row r="718" spans="1:16" ht="15.5" outlineLevel="1" x14ac:dyDescent="0.35">
      <c r="A718" s="44"/>
      <c r="B718" s="20"/>
      <c r="C718" s="21"/>
      <c r="D718" s="22"/>
      <c r="E718" s="34" t="s">
        <v>113</v>
      </c>
      <c r="F718" s="35">
        <f>SUM(G718:P718)</f>
        <v>0</v>
      </c>
      <c r="G718" s="32">
        <v>0</v>
      </c>
      <c r="H718" s="32"/>
      <c r="I718" s="32"/>
      <c r="J718" s="32"/>
      <c r="K718" s="32">
        <v>0</v>
      </c>
      <c r="L718" s="32"/>
      <c r="M718" s="32"/>
      <c r="N718" s="32"/>
      <c r="O718" s="32"/>
      <c r="P718" s="33"/>
    </row>
    <row r="719" spans="1:16" ht="39" outlineLevel="1" x14ac:dyDescent="0.35">
      <c r="A719" s="44"/>
      <c r="B719" s="20"/>
      <c r="C719" s="21"/>
      <c r="D719" s="22"/>
      <c r="E719" s="34" t="s">
        <v>247</v>
      </c>
      <c r="F719" s="35">
        <f>SUM(G719:P719)</f>
        <v>0</v>
      </c>
      <c r="G719" s="32">
        <v>0</v>
      </c>
      <c r="H719" s="32"/>
      <c r="I719" s="32"/>
      <c r="J719" s="32"/>
      <c r="K719" s="32">
        <v>0</v>
      </c>
      <c r="L719" s="32"/>
      <c r="M719" s="32"/>
      <c r="N719" s="32"/>
      <c r="O719" s="32"/>
      <c r="P719" s="33"/>
    </row>
    <row r="720" spans="1:16" ht="15.5" outlineLevel="1" x14ac:dyDescent="0.35">
      <c r="A720" s="44"/>
      <c r="B720" s="20"/>
      <c r="C720" s="21"/>
      <c r="D720" s="22" t="s">
        <v>188</v>
      </c>
      <c r="E720" s="38" t="s">
        <v>126</v>
      </c>
      <c r="F720" s="35">
        <f t="shared" ref="F720:G720" si="600">F721+F722</f>
        <v>0</v>
      </c>
      <c r="G720" s="32">
        <f t="shared" si="600"/>
        <v>0</v>
      </c>
      <c r="H720" s="32"/>
      <c r="I720" s="32"/>
      <c r="J720" s="32"/>
      <c r="K720" s="32">
        <f t="shared" ref="K720:P720" si="601">K721+K722</f>
        <v>0</v>
      </c>
      <c r="L720" s="32">
        <f t="shared" si="601"/>
        <v>0</v>
      </c>
      <c r="M720" s="32">
        <f t="shared" si="601"/>
        <v>0</v>
      </c>
      <c r="N720" s="32">
        <f t="shared" si="601"/>
        <v>0</v>
      </c>
      <c r="O720" s="32">
        <f t="shared" si="601"/>
        <v>0</v>
      </c>
      <c r="P720" s="33">
        <f t="shared" si="601"/>
        <v>0</v>
      </c>
    </row>
    <row r="721" spans="1:16" ht="15.5" outlineLevel="1" x14ac:dyDescent="0.35">
      <c r="A721" s="44"/>
      <c r="B721" s="20"/>
      <c r="C721" s="21"/>
      <c r="D721" s="22"/>
      <c r="E721" s="34" t="s">
        <v>113</v>
      </c>
      <c r="F721" s="35">
        <f>SUM(G721:P721)</f>
        <v>0</v>
      </c>
      <c r="G721" s="32">
        <v>0</v>
      </c>
      <c r="H721" s="32"/>
      <c r="I721" s="32"/>
      <c r="J721" s="32"/>
      <c r="K721" s="32">
        <v>0</v>
      </c>
      <c r="L721" s="32"/>
      <c r="M721" s="32"/>
      <c r="N721" s="32"/>
      <c r="O721" s="32"/>
      <c r="P721" s="33"/>
    </row>
    <row r="722" spans="1:16" ht="39" outlineLevel="1" x14ac:dyDescent="0.35">
      <c r="A722" s="44"/>
      <c r="B722" s="20"/>
      <c r="C722" s="21"/>
      <c r="D722" s="22"/>
      <c r="E722" s="34" t="s">
        <v>247</v>
      </c>
      <c r="F722" s="35">
        <f>SUM(G722:P722)</f>
        <v>0</v>
      </c>
      <c r="G722" s="32">
        <v>0</v>
      </c>
      <c r="H722" s="32"/>
      <c r="I722" s="32"/>
      <c r="J722" s="32"/>
      <c r="K722" s="32">
        <v>0</v>
      </c>
      <c r="L722" s="32"/>
      <c r="M722" s="32"/>
      <c r="N722" s="32"/>
      <c r="O722" s="32"/>
      <c r="P722" s="33"/>
    </row>
    <row r="723" spans="1:16" ht="15.5" outlineLevel="1" x14ac:dyDescent="0.35">
      <c r="A723" s="44"/>
      <c r="B723" s="20"/>
      <c r="C723" s="21"/>
      <c r="D723" s="22" t="s">
        <v>189</v>
      </c>
      <c r="E723" s="38" t="s">
        <v>126</v>
      </c>
      <c r="F723" s="35">
        <f t="shared" ref="F723:G723" si="602">F724+F725</f>
        <v>0</v>
      </c>
      <c r="G723" s="32">
        <f t="shared" si="602"/>
        <v>0</v>
      </c>
      <c r="H723" s="32"/>
      <c r="I723" s="32"/>
      <c r="J723" s="32"/>
      <c r="K723" s="32">
        <f t="shared" ref="K723:P723" si="603">K724+K725</f>
        <v>0</v>
      </c>
      <c r="L723" s="32">
        <f t="shared" si="603"/>
        <v>0</v>
      </c>
      <c r="M723" s="32">
        <f t="shared" si="603"/>
        <v>0</v>
      </c>
      <c r="N723" s="32">
        <f t="shared" si="603"/>
        <v>0</v>
      </c>
      <c r="O723" s="32">
        <f t="shared" si="603"/>
        <v>0</v>
      </c>
      <c r="P723" s="33">
        <f t="shared" si="603"/>
        <v>0</v>
      </c>
    </row>
    <row r="724" spans="1:16" ht="15.5" outlineLevel="1" x14ac:dyDescent="0.35">
      <c r="A724" s="44"/>
      <c r="B724" s="20"/>
      <c r="C724" s="21"/>
      <c r="D724" s="22"/>
      <c r="E724" s="34" t="s">
        <v>113</v>
      </c>
      <c r="F724" s="35">
        <f>SUM(G724:P724)</f>
        <v>0</v>
      </c>
      <c r="G724" s="32">
        <v>0</v>
      </c>
      <c r="H724" s="32"/>
      <c r="I724" s="32"/>
      <c r="J724" s="32"/>
      <c r="K724" s="32">
        <v>0</v>
      </c>
      <c r="L724" s="32">
        <v>0</v>
      </c>
      <c r="M724" s="32">
        <v>0</v>
      </c>
      <c r="N724" s="32">
        <v>0</v>
      </c>
      <c r="O724" s="32">
        <v>0</v>
      </c>
      <c r="P724" s="33">
        <v>0</v>
      </c>
    </row>
    <row r="725" spans="1:16" ht="39" outlineLevel="1" x14ac:dyDescent="0.35">
      <c r="A725" s="44"/>
      <c r="B725" s="20"/>
      <c r="C725" s="21"/>
      <c r="D725" s="22"/>
      <c r="E725" s="34" t="s">
        <v>247</v>
      </c>
      <c r="F725" s="35">
        <f>SUM(G725:P725)</f>
        <v>0</v>
      </c>
      <c r="G725" s="32">
        <v>0</v>
      </c>
      <c r="H725" s="32"/>
      <c r="I725" s="32"/>
      <c r="J725" s="32"/>
      <c r="K725" s="32">
        <v>0</v>
      </c>
      <c r="L725" s="32">
        <v>0</v>
      </c>
      <c r="M725" s="32">
        <v>0</v>
      </c>
      <c r="N725" s="32">
        <v>0</v>
      </c>
      <c r="O725" s="32">
        <v>0</v>
      </c>
      <c r="P725" s="33">
        <v>0</v>
      </c>
    </row>
    <row r="726" spans="1:16" ht="15.5" outlineLevel="1" x14ac:dyDescent="0.35">
      <c r="A726" s="44"/>
      <c r="B726" s="20"/>
      <c r="C726" s="21"/>
      <c r="D726" s="22" t="s">
        <v>515</v>
      </c>
      <c r="E726" s="38" t="s">
        <v>126</v>
      </c>
      <c r="F726" s="35">
        <f t="shared" ref="F726:G726" si="604">F727+F728</f>
        <v>0</v>
      </c>
      <c r="G726" s="32">
        <f t="shared" si="604"/>
        <v>0</v>
      </c>
      <c r="H726" s="32"/>
      <c r="I726" s="32"/>
      <c r="J726" s="32"/>
      <c r="K726" s="32">
        <f t="shared" ref="K726:P726" si="605">K727+K728</f>
        <v>0</v>
      </c>
      <c r="L726" s="32">
        <f t="shared" si="605"/>
        <v>0</v>
      </c>
      <c r="M726" s="32">
        <f t="shared" si="605"/>
        <v>0</v>
      </c>
      <c r="N726" s="32">
        <f t="shared" si="605"/>
        <v>0</v>
      </c>
      <c r="O726" s="32">
        <f t="shared" si="605"/>
        <v>0</v>
      </c>
      <c r="P726" s="33">
        <f t="shared" si="605"/>
        <v>0</v>
      </c>
    </row>
    <row r="727" spans="1:16" ht="15.5" outlineLevel="1" x14ac:dyDescent="0.35">
      <c r="A727" s="44"/>
      <c r="B727" s="20"/>
      <c r="C727" s="21"/>
      <c r="D727" s="22"/>
      <c r="E727" s="34" t="s">
        <v>113</v>
      </c>
      <c r="F727" s="35">
        <f>SUM(G727:P727)</f>
        <v>0</v>
      </c>
      <c r="G727" s="32">
        <v>0</v>
      </c>
      <c r="H727" s="32"/>
      <c r="I727" s="32"/>
      <c r="J727" s="32"/>
      <c r="K727" s="32">
        <v>0</v>
      </c>
      <c r="L727" s="32">
        <v>0</v>
      </c>
      <c r="M727" s="32">
        <v>0</v>
      </c>
      <c r="N727" s="32">
        <v>0</v>
      </c>
      <c r="O727" s="32">
        <v>0</v>
      </c>
      <c r="P727" s="33">
        <v>0</v>
      </c>
    </row>
    <row r="728" spans="1:16" ht="39" outlineLevel="1" x14ac:dyDescent="0.35">
      <c r="A728" s="44"/>
      <c r="B728" s="20"/>
      <c r="C728" s="21"/>
      <c r="D728" s="22"/>
      <c r="E728" s="34" t="s">
        <v>247</v>
      </c>
      <c r="F728" s="35">
        <f>SUM(G728:P728)</f>
        <v>0</v>
      </c>
      <c r="G728" s="32">
        <v>0</v>
      </c>
      <c r="H728" s="32"/>
      <c r="I728" s="32"/>
      <c r="J728" s="32"/>
      <c r="K728" s="32">
        <v>0</v>
      </c>
      <c r="L728" s="32">
        <v>0</v>
      </c>
      <c r="M728" s="32">
        <v>0</v>
      </c>
      <c r="N728" s="32">
        <v>0</v>
      </c>
      <c r="O728" s="32">
        <v>0</v>
      </c>
      <c r="P728" s="33">
        <v>0</v>
      </c>
    </row>
    <row r="729" spans="1:16" ht="15.5" outlineLevel="1" x14ac:dyDescent="0.35">
      <c r="A729" s="44"/>
      <c r="B729" s="20"/>
      <c r="C729" s="21"/>
      <c r="D729" s="22" t="s">
        <v>516</v>
      </c>
      <c r="E729" s="38" t="s">
        <v>126</v>
      </c>
      <c r="F729" s="35">
        <f t="shared" ref="F729:G729" si="606">F730+F731</f>
        <v>0</v>
      </c>
      <c r="G729" s="32">
        <f t="shared" si="606"/>
        <v>0</v>
      </c>
      <c r="H729" s="32"/>
      <c r="I729" s="32"/>
      <c r="J729" s="32"/>
      <c r="K729" s="32">
        <f t="shared" ref="K729:P729" si="607">K730+K731</f>
        <v>0</v>
      </c>
      <c r="L729" s="32">
        <f t="shared" si="607"/>
        <v>0</v>
      </c>
      <c r="M729" s="32">
        <f t="shared" si="607"/>
        <v>0</v>
      </c>
      <c r="N729" s="32">
        <f t="shared" si="607"/>
        <v>0</v>
      </c>
      <c r="O729" s="32">
        <f t="shared" si="607"/>
        <v>0</v>
      </c>
      <c r="P729" s="33">
        <f t="shared" si="607"/>
        <v>0</v>
      </c>
    </row>
    <row r="730" spans="1:16" ht="15.5" outlineLevel="1" x14ac:dyDescent="0.35">
      <c r="A730" s="44"/>
      <c r="B730" s="20"/>
      <c r="C730" s="21"/>
      <c r="D730" s="22"/>
      <c r="E730" s="34" t="s">
        <v>113</v>
      </c>
      <c r="F730" s="35">
        <f>SUM(G730:P730)</f>
        <v>0</v>
      </c>
      <c r="G730" s="32">
        <v>0</v>
      </c>
      <c r="H730" s="32"/>
      <c r="I730" s="32"/>
      <c r="J730" s="32"/>
      <c r="K730" s="32">
        <v>0</v>
      </c>
      <c r="L730" s="32">
        <v>0</v>
      </c>
      <c r="M730" s="32">
        <v>0</v>
      </c>
      <c r="N730" s="32">
        <v>0</v>
      </c>
      <c r="O730" s="32">
        <v>0</v>
      </c>
      <c r="P730" s="33"/>
    </row>
    <row r="731" spans="1:16" ht="39" outlineLevel="1" x14ac:dyDescent="0.35">
      <c r="A731" s="44"/>
      <c r="B731" s="20"/>
      <c r="C731" s="21"/>
      <c r="D731" s="22"/>
      <c r="E731" s="34" t="s">
        <v>247</v>
      </c>
      <c r="F731" s="35">
        <f>SUM(G731:P731)</f>
        <v>0</v>
      </c>
      <c r="G731" s="32">
        <v>0</v>
      </c>
      <c r="H731" s="32"/>
      <c r="I731" s="32"/>
      <c r="J731" s="32"/>
      <c r="K731" s="32">
        <v>0</v>
      </c>
      <c r="L731" s="32">
        <v>0</v>
      </c>
      <c r="M731" s="32">
        <v>0</v>
      </c>
      <c r="N731" s="32">
        <v>0</v>
      </c>
      <c r="O731" s="32">
        <v>0</v>
      </c>
      <c r="P731" s="33"/>
    </row>
    <row r="732" spans="1:16" ht="15.5" outlineLevel="1" x14ac:dyDescent="0.35">
      <c r="A732" s="44"/>
      <c r="B732" s="20"/>
      <c r="C732" s="21"/>
      <c r="D732" s="22" t="s">
        <v>517</v>
      </c>
      <c r="E732" s="38" t="s">
        <v>126</v>
      </c>
      <c r="F732" s="35">
        <f t="shared" ref="F732:G732" si="608">F733+F734</f>
        <v>0</v>
      </c>
      <c r="G732" s="32">
        <f t="shared" si="608"/>
        <v>0</v>
      </c>
      <c r="H732" s="32"/>
      <c r="I732" s="32"/>
      <c r="J732" s="32"/>
      <c r="K732" s="32">
        <f t="shared" ref="K732:P732" si="609">K733+K734</f>
        <v>0</v>
      </c>
      <c r="L732" s="32">
        <f t="shared" si="609"/>
        <v>0</v>
      </c>
      <c r="M732" s="32">
        <f t="shared" si="609"/>
        <v>0</v>
      </c>
      <c r="N732" s="32">
        <f t="shared" si="609"/>
        <v>0</v>
      </c>
      <c r="O732" s="32">
        <f t="shared" si="609"/>
        <v>0</v>
      </c>
      <c r="P732" s="33">
        <f t="shared" si="609"/>
        <v>0</v>
      </c>
    </row>
    <row r="733" spans="1:16" ht="15.5" outlineLevel="1" x14ac:dyDescent="0.35">
      <c r="A733" s="44"/>
      <c r="B733" s="20"/>
      <c r="C733" s="21"/>
      <c r="D733" s="22"/>
      <c r="E733" s="34" t="s">
        <v>113</v>
      </c>
      <c r="F733" s="35">
        <f>SUM(G733:P733)</f>
        <v>0</v>
      </c>
      <c r="G733" s="32">
        <v>0</v>
      </c>
      <c r="H733" s="32"/>
      <c r="I733" s="32"/>
      <c r="J733" s="32"/>
      <c r="K733" s="32">
        <v>0</v>
      </c>
      <c r="L733" s="32">
        <v>0</v>
      </c>
      <c r="M733" s="32">
        <v>0</v>
      </c>
      <c r="N733" s="32">
        <v>0</v>
      </c>
      <c r="O733" s="32">
        <v>0</v>
      </c>
      <c r="P733" s="33">
        <v>0</v>
      </c>
    </row>
    <row r="734" spans="1:16" ht="39" outlineLevel="1" x14ac:dyDescent="0.35">
      <c r="A734" s="44"/>
      <c r="B734" s="20"/>
      <c r="C734" s="21"/>
      <c r="D734" s="22"/>
      <c r="E734" s="34" t="s">
        <v>247</v>
      </c>
      <c r="F734" s="35">
        <f>SUM(G734:P734)</f>
        <v>0</v>
      </c>
      <c r="G734" s="32">
        <v>0</v>
      </c>
      <c r="H734" s="32"/>
      <c r="I734" s="32"/>
      <c r="J734" s="32"/>
      <c r="K734" s="32">
        <v>0</v>
      </c>
      <c r="L734" s="32">
        <v>0</v>
      </c>
      <c r="M734" s="32">
        <v>0</v>
      </c>
      <c r="N734" s="32">
        <v>0</v>
      </c>
      <c r="O734" s="32">
        <v>0</v>
      </c>
      <c r="P734" s="33">
        <v>0</v>
      </c>
    </row>
    <row r="735" spans="1:16" ht="15.5" x14ac:dyDescent="0.35">
      <c r="A735" s="44"/>
      <c r="B735" s="20"/>
      <c r="C735" s="79" t="s">
        <v>117</v>
      </c>
      <c r="D735" s="22" t="s">
        <v>518</v>
      </c>
      <c r="E735" s="80" t="s">
        <v>190</v>
      </c>
      <c r="F735" s="35">
        <f t="shared" ref="F735:G735" si="610">F736+F737</f>
        <v>0</v>
      </c>
      <c r="G735" s="32">
        <f t="shared" si="610"/>
        <v>0</v>
      </c>
      <c r="H735" s="32"/>
      <c r="I735" s="32"/>
      <c r="J735" s="32"/>
      <c r="K735" s="32">
        <f t="shared" ref="K735:P735" si="611">K736+K737</f>
        <v>0</v>
      </c>
      <c r="L735" s="32">
        <f t="shared" si="611"/>
        <v>0</v>
      </c>
      <c r="M735" s="32">
        <f t="shared" si="611"/>
        <v>0</v>
      </c>
      <c r="N735" s="32">
        <f t="shared" si="611"/>
        <v>0</v>
      </c>
      <c r="O735" s="32">
        <f t="shared" si="611"/>
        <v>0</v>
      </c>
      <c r="P735" s="33">
        <f t="shared" si="611"/>
        <v>0</v>
      </c>
    </row>
    <row r="736" spans="1:16" ht="15.5" x14ac:dyDescent="0.35">
      <c r="A736" s="44"/>
      <c r="B736" s="20"/>
      <c r="C736" s="21"/>
      <c r="D736" s="22"/>
      <c r="E736" s="34" t="s">
        <v>113</v>
      </c>
      <c r="F736" s="35">
        <f>SUM(G736:P736)</f>
        <v>0</v>
      </c>
      <c r="G736" s="32">
        <v>0</v>
      </c>
      <c r="H736" s="32"/>
      <c r="I736" s="32"/>
      <c r="J736" s="32"/>
      <c r="K736" s="32">
        <v>0</v>
      </c>
      <c r="L736" s="32">
        <v>0</v>
      </c>
      <c r="M736" s="32">
        <v>0</v>
      </c>
      <c r="N736" s="32">
        <v>0</v>
      </c>
      <c r="O736" s="32">
        <v>0</v>
      </c>
      <c r="P736" s="33">
        <v>0</v>
      </c>
    </row>
    <row r="737" spans="1:16" ht="39.5" thickBot="1" x14ac:dyDescent="0.4">
      <c r="A737" s="49"/>
      <c r="B737" s="50"/>
      <c r="C737" s="51"/>
      <c r="D737" s="52"/>
      <c r="E737" s="53" t="s">
        <v>247</v>
      </c>
      <c r="F737" s="54">
        <f>SUM(G737:P737)</f>
        <v>0</v>
      </c>
      <c r="G737" s="55">
        <v>0</v>
      </c>
      <c r="H737" s="55"/>
      <c r="I737" s="55"/>
      <c r="J737" s="55"/>
      <c r="K737" s="55">
        <v>0</v>
      </c>
      <c r="L737" s="55">
        <v>0</v>
      </c>
      <c r="M737" s="55">
        <v>0</v>
      </c>
      <c r="N737" s="55">
        <v>0</v>
      </c>
      <c r="O737" s="55">
        <v>0</v>
      </c>
      <c r="P737" s="56">
        <v>0</v>
      </c>
    </row>
    <row r="738" spans="1:16" ht="15.5" x14ac:dyDescent="0.35">
      <c r="A738" s="57">
        <v>29</v>
      </c>
      <c r="B738" s="11" t="s">
        <v>71</v>
      </c>
      <c r="C738" s="12"/>
      <c r="D738" s="13"/>
      <c r="E738" s="14"/>
      <c r="F738" s="15"/>
      <c r="G738" s="16"/>
      <c r="H738" s="16"/>
      <c r="I738" s="16"/>
      <c r="J738" s="16"/>
      <c r="K738" s="16"/>
      <c r="L738" s="16"/>
      <c r="M738" s="16"/>
      <c r="N738" s="16"/>
      <c r="O738" s="16"/>
      <c r="P738" s="17"/>
    </row>
    <row r="739" spans="1:16" ht="15.5" x14ac:dyDescent="0.35">
      <c r="A739" s="44"/>
      <c r="B739" s="20"/>
      <c r="C739" s="21"/>
      <c r="D739" s="22"/>
      <c r="E739" s="23" t="s">
        <v>119</v>
      </c>
      <c r="F739" s="24">
        <f>SUM(F744+F745)</f>
        <v>330524335</v>
      </c>
      <c r="G739" s="24">
        <f t="shared" ref="G739" si="612">SUM(G744+G745)</f>
        <v>47217762.142857142</v>
      </c>
      <c r="H739" s="24">
        <f t="shared" ref="H739:P739" si="613">SUM(H744+H745)</f>
        <v>0</v>
      </c>
      <c r="I739" s="24">
        <f t="shared" si="613"/>
        <v>0</v>
      </c>
      <c r="J739" s="24">
        <f t="shared" si="613"/>
        <v>0</v>
      </c>
      <c r="K739" s="24">
        <f t="shared" si="613"/>
        <v>47217762.142857142</v>
      </c>
      <c r="L739" s="24">
        <f t="shared" si="613"/>
        <v>47217762.142857142</v>
      </c>
      <c r="M739" s="24">
        <f t="shared" si="613"/>
        <v>47217762.142857142</v>
      </c>
      <c r="N739" s="24">
        <f t="shared" si="613"/>
        <v>47217762.142857142</v>
      </c>
      <c r="O739" s="24">
        <f t="shared" si="613"/>
        <v>47217762.142857142</v>
      </c>
      <c r="P739" s="25">
        <f t="shared" si="613"/>
        <v>47217762.142857142</v>
      </c>
    </row>
    <row r="740" spans="1:16" ht="15.5" x14ac:dyDescent="0.35">
      <c r="A740" s="44"/>
      <c r="B740" s="20"/>
      <c r="C740" s="21"/>
      <c r="D740" s="22"/>
      <c r="E740" s="26" t="s">
        <v>110</v>
      </c>
      <c r="F740" s="27"/>
      <c r="G740" s="28"/>
      <c r="H740" s="28"/>
      <c r="I740" s="28"/>
      <c r="J740" s="28"/>
      <c r="K740" s="28"/>
      <c r="L740" s="28"/>
      <c r="M740" s="28"/>
      <c r="N740" s="28"/>
      <c r="O740" s="28"/>
      <c r="P740" s="29"/>
    </row>
    <row r="741" spans="1:16" ht="15.5" x14ac:dyDescent="0.35">
      <c r="A741" s="44"/>
      <c r="B741" s="20"/>
      <c r="C741" s="21"/>
      <c r="D741" s="22"/>
      <c r="E741" s="30" t="s">
        <v>111</v>
      </c>
      <c r="F741" s="31"/>
      <c r="G741" s="32"/>
      <c r="H741" s="32"/>
      <c r="I741" s="32"/>
      <c r="J741" s="32"/>
      <c r="K741" s="32"/>
      <c r="L741" s="32"/>
      <c r="M741" s="32"/>
      <c r="N741" s="32"/>
      <c r="O741" s="32"/>
      <c r="P741" s="33"/>
    </row>
    <row r="742" spans="1:16" ht="15.5" x14ac:dyDescent="0.35">
      <c r="A742" s="44"/>
      <c r="B742" s="20"/>
      <c r="C742" s="21"/>
      <c r="D742" s="22"/>
      <c r="E742" s="30" t="s">
        <v>112</v>
      </c>
      <c r="F742" s="31"/>
      <c r="G742" s="32"/>
      <c r="H742" s="32"/>
      <c r="I742" s="32"/>
      <c r="J742" s="32"/>
      <c r="K742" s="32"/>
      <c r="L742" s="32"/>
      <c r="M742" s="32"/>
      <c r="N742" s="32"/>
      <c r="O742" s="32"/>
      <c r="P742" s="33"/>
    </row>
    <row r="743" spans="1:16" ht="15.5" x14ac:dyDescent="0.35">
      <c r="A743" s="44"/>
      <c r="B743" s="20"/>
      <c r="C743" s="21"/>
      <c r="D743" s="22"/>
      <c r="E743" s="30" t="s">
        <v>120</v>
      </c>
      <c r="F743" s="31"/>
      <c r="G743" s="32"/>
      <c r="H743" s="32"/>
      <c r="I743" s="32"/>
      <c r="J743" s="32"/>
      <c r="K743" s="32"/>
      <c r="L743" s="32"/>
      <c r="M743" s="32"/>
      <c r="N743" s="32"/>
      <c r="O743" s="32"/>
      <c r="P743" s="33"/>
    </row>
    <row r="744" spans="1:16" ht="15.5" x14ac:dyDescent="0.35">
      <c r="A744" s="44"/>
      <c r="B744" s="20"/>
      <c r="C744" s="21"/>
      <c r="D744" s="22"/>
      <c r="E744" s="34" t="s">
        <v>113</v>
      </c>
      <c r="F744" s="35">
        <f>F747+F771+F774</f>
        <v>0</v>
      </c>
      <c r="G744" s="32">
        <f>G747+G771+G774</f>
        <v>0</v>
      </c>
      <c r="H744" s="32"/>
      <c r="I744" s="32"/>
      <c r="J744" s="32">
        <f>J747+J771+J774</f>
        <v>0</v>
      </c>
      <c r="K744" s="32">
        <f t="shared" ref="K744:P744" si="614">K747+K771+K774</f>
        <v>0</v>
      </c>
      <c r="L744" s="32">
        <f t="shared" si="614"/>
        <v>0</v>
      </c>
      <c r="M744" s="32">
        <f t="shared" si="614"/>
        <v>0</v>
      </c>
      <c r="N744" s="32">
        <f t="shared" si="614"/>
        <v>0</v>
      </c>
      <c r="O744" s="32">
        <f t="shared" si="614"/>
        <v>0</v>
      </c>
      <c r="P744" s="33">
        <f t="shared" si="614"/>
        <v>0</v>
      </c>
    </row>
    <row r="745" spans="1:16" ht="39" x14ac:dyDescent="0.35">
      <c r="A745" s="44"/>
      <c r="B745" s="20"/>
      <c r="C745" s="21"/>
      <c r="D745" s="22"/>
      <c r="E745" s="34" t="s">
        <v>247</v>
      </c>
      <c r="F745" s="35">
        <f>F748+F772+F775</f>
        <v>330524335</v>
      </c>
      <c r="G745" s="32">
        <f>G748+G772+G775</f>
        <v>47217762.142857142</v>
      </c>
      <c r="H745" s="32"/>
      <c r="I745" s="32"/>
      <c r="J745" s="32"/>
      <c r="K745" s="32">
        <f t="shared" ref="K745:P745" si="615">K748+K772+K775</f>
        <v>47217762.142857142</v>
      </c>
      <c r="L745" s="32">
        <f t="shared" si="615"/>
        <v>47217762.142857142</v>
      </c>
      <c r="M745" s="32">
        <f t="shared" si="615"/>
        <v>47217762.142857142</v>
      </c>
      <c r="N745" s="32">
        <f t="shared" si="615"/>
        <v>47217762.142857142</v>
      </c>
      <c r="O745" s="32">
        <f t="shared" si="615"/>
        <v>47217762.142857142</v>
      </c>
      <c r="P745" s="33">
        <f t="shared" si="615"/>
        <v>47217762.142857142</v>
      </c>
    </row>
    <row r="746" spans="1:16" ht="15.5" x14ac:dyDescent="0.35">
      <c r="A746" s="44"/>
      <c r="B746" s="20"/>
      <c r="C746" s="36" t="s">
        <v>1</v>
      </c>
      <c r="D746" s="37" t="s">
        <v>131</v>
      </c>
      <c r="E746" s="38" t="s">
        <v>126</v>
      </c>
      <c r="F746" s="39">
        <f t="shared" ref="F746:G746" si="616">F747+F748</f>
        <v>0</v>
      </c>
      <c r="G746" s="40">
        <f t="shared" si="616"/>
        <v>0</v>
      </c>
      <c r="H746" s="40"/>
      <c r="I746" s="40"/>
      <c r="J746" s="40"/>
      <c r="K746" s="40">
        <f t="shared" ref="K746:P746" si="617">K747+K748</f>
        <v>0</v>
      </c>
      <c r="L746" s="40">
        <f t="shared" si="617"/>
        <v>0</v>
      </c>
      <c r="M746" s="40">
        <f t="shared" si="617"/>
        <v>0</v>
      </c>
      <c r="N746" s="40">
        <f t="shared" si="617"/>
        <v>0</v>
      </c>
      <c r="O746" s="40">
        <f t="shared" si="617"/>
        <v>0</v>
      </c>
      <c r="P746" s="41">
        <f t="shared" si="617"/>
        <v>0</v>
      </c>
    </row>
    <row r="747" spans="1:16" ht="15.5" x14ac:dyDescent="0.35">
      <c r="A747" s="44"/>
      <c r="B747" s="20"/>
      <c r="C747" s="21"/>
      <c r="D747" s="22"/>
      <c r="E747" s="34" t="s">
        <v>113</v>
      </c>
      <c r="F747" s="35">
        <f>SUM(G747:P747)</f>
        <v>0</v>
      </c>
      <c r="G747" s="32">
        <f t="shared" ref="G747" si="618">G751+G753+G756+G759+G762+G765</f>
        <v>0</v>
      </c>
      <c r="H747" s="32"/>
      <c r="I747" s="32"/>
      <c r="J747" s="32"/>
      <c r="K747" s="32">
        <f t="shared" ref="K747:P747" si="619">K751+K753+K756+K759+K762+K765</f>
        <v>0</v>
      </c>
      <c r="L747" s="32">
        <f t="shared" si="619"/>
        <v>0</v>
      </c>
      <c r="M747" s="32">
        <f t="shared" si="619"/>
        <v>0</v>
      </c>
      <c r="N747" s="32">
        <f t="shared" si="619"/>
        <v>0</v>
      </c>
      <c r="O747" s="32">
        <f t="shared" si="619"/>
        <v>0</v>
      </c>
      <c r="P747" s="33">
        <f t="shared" si="619"/>
        <v>0</v>
      </c>
    </row>
    <row r="748" spans="1:16" ht="39" x14ac:dyDescent="0.35">
      <c r="A748" s="44"/>
      <c r="B748" s="20"/>
      <c r="C748" s="21"/>
      <c r="D748" s="22"/>
      <c r="E748" s="34" t="s">
        <v>247</v>
      </c>
      <c r="F748" s="35">
        <f>SUM(G748:P748)</f>
        <v>0</v>
      </c>
      <c r="G748" s="32">
        <f>G751+G754+G757+G760+G763+G766</f>
        <v>0</v>
      </c>
      <c r="H748" s="32"/>
      <c r="I748" s="32"/>
      <c r="J748" s="32"/>
      <c r="K748" s="32">
        <f t="shared" ref="K748:P748" si="620">K751+K754+K757+K760+K763+K766</f>
        <v>0</v>
      </c>
      <c r="L748" s="32">
        <f t="shared" si="620"/>
        <v>0</v>
      </c>
      <c r="M748" s="32">
        <f t="shared" si="620"/>
        <v>0</v>
      </c>
      <c r="N748" s="32">
        <f t="shared" si="620"/>
        <v>0</v>
      </c>
      <c r="O748" s="32">
        <f t="shared" si="620"/>
        <v>0</v>
      </c>
      <c r="P748" s="33">
        <f t="shared" si="620"/>
        <v>0</v>
      </c>
    </row>
    <row r="749" spans="1:16" ht="28" outlineLevel="1" x14ac:dyDescent="0.35">
      <c r="A749" s="44"/>
      <c r="B749" s="20"/>
      <c r="C749" s="43" t="s">
        <v>248</v>
      </c>
      <c r="D749" s="22" t="s">
        <v>72</v>
      </c>
      <c r="E749" s="38" t="s">
        <v>126</v>
      </c>
      <c r="F749" s="35">
        <f>F751+F751</f>
        <v>0</v>
      </c>
      <c r="G749" s="32">
        <f t="shared" ref="G749" si="621">G751+G751</f>
        <v>0</v>
      </c>
      <c r="H749" s="32"/>
      <c r="I749" s="32"/>
      <c r="J749" s="32"/>
      <c r="K749" s="32">
        <f t="shared" ref="K749:P749" si="622">K751+K751</f>
        <v>0</v>
      </c>
      <c r="L749" s="32">
        <f t="shared" si="622"/>
        <v>0</v>
      </c>
      <c r="M749" s="32">
        <f t="shared" si="622"/>
        <v>0</v>
      </c>
      <c r="N749" s="32">
        <f t="shared" si="622"/>
        <v>0</v>
      </c>
      <c r="O749" s="32">
        <f t="shared" si="622"/>
        <v>0</v>
      </c>
      <c r="P749" s="33">
        <f t="shared" si="622"/>
        <v>0</v>
      </c>
    </row>
    <row r="750" spans="1:16" ht="15.5" outlineLevel="1" x14ac:dyDescent="0.35">
      <c r="A750" s="44"/>
      <c r="B750" s="20"/>
      <c r="C750" s="21"/>
      <c r="D750" s="22"/>
      <c r="E750" s="34" t="s">
        <v>113</v>
      </c>
      <c r="F750" s="35">
        <f>SUM(G751:P751)</f>
        <v>0</v>
      </c>
      <c r="G750" s="32">
        <v>0</v>
      </c>
      <c r="H750" s="32"/>
      <c r="I750" s="32"/>
      <c r="J750" s="32"/>
      <c r="K750" s="32">
        <v>0</v>
      </c>
      <c r="L750" s="32">
        <v>0</v>
      </c>
      <c r="M750" s="32">
        <v>0</v>
      </c>
      <c r="N750" s="32">
        <v>0</v>
      </c>
      <c r="O750" s="32">
        <v>0</v>
      </c>
      <c r="P750" s="33">
        <v>0</v>
      </c>
    </row>
    <row r="751" spans="1:16" ht="39" outlineLevel="1" x14ac:dyDescent="0.35">
      <c r="A751" s="44"/>
      <c r="B751" s="20"/>
      <c r="C751" s="21"/>
      <c r="D751" s="22"/>
      <c r="E751" s="34" t="s">
        <v>247</v>
      </c>
      <c r="F751" s="35">
        <f>SUM(G751:P751)</f>
        <v>0</v>
      </c>
      <c r="G751" s="32">
        <v>0</v>
      </c>
      <c r="H751" s="32"/>
      <c r="I751" s="32"/>
      <c r="J751" s="32"/>
      <c r="K751" s="32">
        <v>0</v>
      </c>
      <c r="L751" s="32">
        <v>0</v>
      </c>
      <c r="M751" s="32">
        <v>0</v>
      </c>
      <c r="N751" s="32">
        <v>0</v>
      </c>
      <c r="O751" s="32">
        <v>0</v>
      </c>
      <c r="P751" s="33">
        <v>0</v>
      </c>
    </row>
    <row r="752" spans="1:16" ht="15.5" outlineLevel="1" x14ac:dyDescent="0.35">
      <c r="A752" s="44"/>
      <c r="B752" s="20"/>
      <c r="C752" s="21"/>
      <c r="D752" s="22" t="s">
        <v>191</v>
      </c>
      <c r="E752" s="38" t="s">
        <v>126</v>
      </c>
      <c r="F752" s="35">
        <f t="shared" ref="F752:G752" si="623">F753+F754</f>
        <v>0</v>
      </c>
      <c r="G752" s="32">
        <f t="shared" si="623"/>
        <v>0</v>
      </c>
      <c r="H752" s="32"/>
      <c r="I752" s="32"/>
      <c r="J752" s="32"/>
      <c r="K752" s="32">
        <f t="shared" ref="K752:P752" si="624">K753+K754</f>
        <v>0</v>
      </c>
      <c r="L752" s="32">
        <f t="shared" si="624"/>
        <v>0</v>
      </c>
      <c r="M752" s="32">
        <f t="shared" si="624"/>
        <v>0</v>
      </c>
      <c r="N752" s="32">
        <f t="shared" si="624"/>
        <v>0</v>
      </c>
      <c r="O752" s="32">
        <f t="shared" si="624"/>
        <v>0</v>
      </c>
      <c r="P752" s="33">
        <f t="shared" si="624"/>
        <v>0</v>
      </c>
    </row>
    <row r="753" spans="1:16" ht="15.5" outlineLevel="1" x14ac:dyDescent="0.35">
      <c r="A753" s="44"/>
      <c r="B753" s="20"/>
      <c r="C753" s="21"/>
      <c r="D753" s="22"/>
      <c r="E753" s="34" t="s">
        <v>113</v>
      </c>
      <c r="F753" s="35">
        <f>SUM(G753:P753)</f>
        <v>0</v>
      </c>
      <c r="G753" s="32">
        <v>0</v>
      </c>
      <c r="H753" s="32"/>
      <c r="I753" s="32"/>
      <c r="J753" s="32"/>
      <c r="K753" s="32">
        <v>0</v>
      </c>
      <c r="L753" s="32">
        <v>0</v>
      </c>
      <c r="M753" s="32"/>
      <c r="N753" s="32"/>
      <c r="O753" s="32"/>
      <c r="P753" s="33"/>
    </row>
    <row r="754" spans="1:16" ht="39" outlineLevel="1" x14ac:dyDescent="0.35">
      <c r="A754" s="44"/>
      <c r="B754" s="20"/>
      <c r="C754" s="21"/>
      <c r="D754" s="22"/>
      <c r="E754" s="34" t="s">
        <v>247</v>
      </c>
      <c r="F754" s="35">
        <f>SUM(G754:P754)</f>
        <v>0</v>
      </c>
      <c r="G754" s="32">
        <v>0</v>
      </c>
      <c r="H754" s="32"/>
      <c r="I754" s="32"/>
      <c r="J754" s="32"/>
      <c r="K754" s="32">
        <v>0</v>
      </c>
      <c r="L754" s="32">
        <v>0</v>
      </c>
      <c r="M754" s="32"/>
      <c r="N754" s="32"/>
      <c r="O754" s="32"/>
      <c r="P754" s="33"/>
    </row>
    <row r="755" spans="1:16" ht="15.5" outlineLevel="1" x14ac:dyDescent="0.35">
      <c r="A755" s="44"/>
      <c r="B755" s="20"/>
      <c r="C755" s="21"/>
      <c r="D755" s="22" t="s">
        <v>73</v>
      </c>
      <c r="E755" s="38" t="s">
        <v>126</v>
      </c>
      <c r="F755" s="35">
        <f t="shared" ref="F755:G755" si="625">F756+F757</f>
        <v>0</v>
      </c>
      <c r="G755" s="32">
        <f t="shared" si="625"/>
        <v>0</v>
      </c>
      <c r="H755" s="32"/>
      <c r="I755" s="32"/>
      <c r="J755" s="32"/>
      <c r="K755" s="32">
        <f t="shared" ref="K755:P755" si="626">K756+K757</f>
        <v>0</v>
      </c>
      <c r="L755" s="32">
        <f t="shared" si="626"/>
        <v>0</v>
      </c>
      <c r="M755" s="32">
        <f t="shared" si="626"/>
        <v>0</v>
      </c>
      <c r="N755" s="32">
        <f t="shared" si="626"/>
        <v>0</v>
      </c>
      <c r="O755" s="32">
        <f t="shared" si="626"/>
        <v>0</v>
      </c>
      <c r="P755" s="33">
        <f t="shared" si="626"/>
        <v>0</v>
      </c>
    </row>
    <row r="756" spans="1:16" ht="15.5" outlineLevel="1" x14ac:dyDescent="0.35">
      <c r="A756" s="44"/>
      <c r="B756" s="20"/>
      <c r="C756" s="21"/>
      <c r="D756" s="22"/>
      <c r="E756" s="34" t="s">
        <v>113</v>
      </c>
      <c r="F756" s="35">
        <f>SUM(G756:P756)</f>
        <v>0</v>
      </c>
      <c r="G756" s="32">
        <v>0</v>
      </c>
      <c r="H756" s="32"/>
      <c r="I756" s="32"/>
      <c r="J756" s="32"/>
      <c r="K756" s="32">
        <v>0</v>
      </c>
      <c r="L756" s="32">
        <v>0</v>
      </c>
      <c r="M756" s="32">
        <v>0</v>
      </c>
      <c r="N756" s="32">
        <v>0</v>
      </c>
      <c r="O756" s="32">
        <v>0</v>
      </c>
      <c r="P756" s="33">
        <v>0</v>
      </c>
    </row>
    <row r="757" spans="1:16" ht="39" outlineLevel="1" x14ac:dyDescent="0.35">
      <c r="A757" s="44"/>
      <c r="B757" s="20"/>
      <c r="C757" s="21"/>
      <c r="D757" s="22"/>
      <c r="E757" s="34" t="s">
        <v>247</v>
      </c>
      <c r="F757" s="35">
        <f>SUM(G757:P757)</f>
        <v>0</v>
      </c>
      <c r="G757" s="32">
        <v>0</v>
      </c>
      <c r="H757" s="32"/>
      <c r="I757" s="32"/>
      <c r="J757" s="32"/>
      <c r="K757" s="32">
        <v>0</v>
      </c>
      <c r="L757" s="32">
        <v>0</v>
      </c>
      <c r="M757" s="32">
        <v>0</v>
      </c>
      <c r="N757" s="32">
        <v>0</v>
      </c>
      <c r="O757" s="32">
        <v>0</v>
      </c>
      <c r="P757" s="33">
        <v>0</v>
      </c>
    </row>
    <row r="758" spans="1:16" ht="15.5" outlineLevel="1" x14ac:dyDescent="0.35">
      <c r="A758" s="44"/>
      <c r="B758" s="20"/>
      <c r="C758" s="21"/>
      <c r="D758" s="22" t="s">
        <v>422</v>
      </c>
      <c r="E758" s="38" t="s">
        <v>126</v>
      </c>
      <c r="F758" s="35">
        <f t="shared" ref="F758:G758" si="627">F759+F760</f>
        <v>0</v>
      </c>
      <c r="G758" s="32">
        <f t="shared" si="627"/>
        <v>0</v>
      </c>
      <c r="H758" s="32"/>
      <c r="I758" s="32"/>
      <c r="J758" s="32"/>
      <c r="K758" s="32">
        <f t="shared" ref="K758:P758" si="628">K759+K760</f>
        <v>0</v>
      </c>
      <c r="L758" s="32">
        <f t="shared" si="628"/>
        <v>0</v>
      </c>
      <c r="M758" s="32">
        <f t="shared" si="628"/>
        <v>0</v>
      </c>
      <c r="N758" s="32">
        <f t="shared" si="628"/>
        <v>0</v>
      </c>
      <c r="O758" s="32">
        <f t="shared" si="628"/>
        <v>0</v>
      </c>
      <c r="P758" s="33">
        <f t="shared" si="628"/>
        <v>0</v>
      </c>
    </row>
    <row r="759" spans="1:16" ht="15.5" outlineLevel="1" x14ac:dyDescent="0.35">
      <c r="A759" s="44"/>
      <c r="B759" s="20"/>
      <c r="C759" s="21"/>
      <c r="D759" s="22"/>
      <c r="E759" s="34" t="s">
        <v>113</v>
      </c>
      <c r="F759" s="35">
        <f>SUM(G759:P759)</f>
        <v>0</v>
      </c>
      <c r="G759" s="32">
        <v>0</v>
      </c>
      <c r="H759" s="32"/>
      <c r="I759" s="32"/>
      <c r="J759" s="32"/>
      <c r="K759" s="32">
        <v>0</v>
      </c>
      <c r="L759" s="32">
        <v>0</v>
      </c>
      <c r="M759" s="32"/>
      <c r="N759" s="32"/>
      <c r="O759" s="32"/>
      <c r="P759" s="33"/>
    </row>
    <row r="760" spans="1:16" ht="39" outlineLevel="1" x14ac:dyDescent="0.35">
      <c r="A760" s="44"/>
      <c r="B760" s="20"/>
      <c r="C760" s="21"/>
      <c r="D760" s="22"/>
      <c r="E760" s="34" t="s">
        <v>247</v>
      </c>
      <c r="F760" s="35">
        <f>SUM(G760:P760)</f>
        <v>0</v>
      </c>
      <c r="G760" s="32">
        <v>0</v>
      </c>
      <c r="H760" s="32"/>
      <c r="I760" s="32"/>
      <c r="J760" s="32"/>
      <c r="K760" s="32">
        <v>0</v>
      </c>
      <c r="L760" s="32">
        <v>0</v>
      </c>
      <c r="M760" s="32"/>
      <c r="N760" s="32"/>
      <c r="O760" s="32"/>
      <c r="P760" s="33"/>
    </row>
    <row r="761" spans="1:16" ht="15.5" outlineLevel="1" x14ac:dyDescent="0.35">
      <c r="A761" s="44"/>
      <c r="B761" s="20"/>
      <c r="C761" s="21"/>
      <c r="D761" s="22" t="s">
        <v>520</v>
      </c>
      <c r="E761" s="38" t="s">
        <v>126</v>
      </c>
      <c r="F761" s="35">
        <f t="shared" ref="F761:G761" si="629">F762+F763</f>
        <v>0</v>
      </c>
      <c r="G761" s="32">
        <f t="shared" si="629"/>
        <v>0</v>
      </c>
      <c r="H761" s="32"/>
      <c r="I761" s="32"/>
      <c r="J761" s="32"/>
      <c r="K761" s="32">
        <f t="shared" ref="K761:P761" si="630">K762+K763</f>
        <v>0</v>
      </c>
      <c r="L761" s="32">
        <f t="shared" si="630"/>
        <v>0</v>
      </c>
      <c r="M761" s="32">
        <f t="shared" si="630"/>
        <v>0</v>
      </c>
      <c r="N761" s="32">
        <f t="shared" si="630"/>
        <v>0</v>
      </c>
      <c r="O761" s="32">
        <f t="shared" si="630"/>
        <v>0</v>
      </c>
      <c r="P761" s="33">
        <f t="shared" si="630"/>
        <v>0</v>
      </c>
    </row>
    <row r="762" spans="1:16" ht="15.5" outlineLevel="1" x14ac:dyDescent="0.35">
      <c r="A762" s="44"/>
      <c r="B762" s="20"/>
      <c r="C762" s="21"/>
      <c r="D762" s="22"/>
      <c r="E762" s="34" t="s">
        <v>113</v>
      </c>
      <c r="F762" s="35">
        <f>SUM(G762:P762)</f>
        <v>0</v>
      </c>
      <c r="G762" s="32">
        <v>0</v>
      </c>
      <c r="H762" s="32"/>
      <c r="I762" s="32"/>
      <c r="J762" s="32"/>
      <c r="K762" s="32">
        <v>0</v>
      </c>
      <c r="L762" s="32">
        <v>0</v>
      </c>
      <c r="M762" s="32">
        <v>0</v>
      </c>
      <c r="N762" s="32"/>
      <c r="O762" s="32"/>
      <c r="P762" s="33"/>
    </row>
    <row r="763" spans="1:16" ht="39" outlineLevel="1" x14ac:dyDescent="0.35">
      <c r="A763" s="44"/>
      <c r="B763" s="20"/>
      <c r="C763" s="21"/>
      <c r="D763" s="22"/>
      <c r="E763" s="34" t="s">
        <v>247</v>
      </c>
      <c r="F763" s="35">
        <f>SUM(G763:P763)</f>
        <v>0</v>
      </c>
      <c r="G763" s="32">
        <v>0</v>
      </c>
      <c r="H763" s="32"/>
      <c r="I763" s="32"/>
      <c r="J763" s="32"/>
      <c r="K763" s="32">
        <v>0</v>
      </c>
      <c r="L763" s="32">
        <v>0</v>
      </c>
      <c r="M763" s="32">
        <v>0</v>
      </c>
      <c r="N763" s="32"/>
      <c r="O763" s="32"/>
      <c r="P763" s="33"/>
    </row>
    <row r="764" spans="1:16" ht="15.5" outlineLevel="1" x14ac:dyDescent="0.35">
      <c r="A764" s="44"/>
      <c r="B764" s="20"/>
      <c r="C764" s="21"/>
      <c r="D764" s="22" t="s">
        <v>426</v>
      </c>
      <c r="E764" s="38" t="s">
        <v>126</v>
      </c>
      <c r="F764" s="35">
        <f t="shared" ref="F764:G764" si="631">F765+F766</f>
        <v>0</v>
      </c>
      <c r="G764" s="32">
        <f t="shared" si="631"/>
        <v>0</v>
      </c>
      <c r="H764" s="32"/>
      <c r="I764" s="32"/>
      <c r="J764" s="32"/>
      <c r="K764" s="32">
        <f t="shared" ref="K764:P764" si="632">K765+K766</f>
        <v>0</v>
      </c>
      <c r="L764" s="32">
        <f t="shared" si="632"/>
        <v>0</v>
      </c>
      <c r="M764" s="32">
        <f t="shared" si="632"/>
        <v>0</v>
      </c>
      <c r="N764" s="32">
        <f t="shared" si="632"/>
        <v>0</v>
      </c>
      <c r="O764" s="32">
        <f t="shared" si="632"/>
        <v>0</v>
      </c>
      <c r="P764" s="33">
        <f t="shared" si="632"/>
        <v>0</v>
      </c>
    </row>
    <row r="765" spans="1:16" ht="15.5" outlineLevel="1" x14ac:dyDescent="0.35">
      <c r="A765" s="44"/>
      <c r="B765" s="20"/>
      <c r="C765" s="21"/>
      <c r="D765" s="22"/>
      <c r="E765" s="34" t="s">
        <v>113</v>
      </c>
      <c r="F765" s="35">
        <f>SUM(G765:P765)</f>
        <v>0</v>
      </c>
      <c r="G765" s="32">
        <v>0</v>
      </c>
      <c r="H765" s="32"/>
      <c r="I765" s="32"/>
      <c r="J765" s="32"/>
      <c r="K765" s="32">
        <v>0</v>
      </c>
      <c r="L765" s="32">
        <v>0</v>
      </c>
      <c r="M765" s="32">
        <v>0</v>
      </c>
      <c r="N765" s="32">
        <v>0</v>
      </c>
      <c r="O765" s="32">
        <v>0</v>
      </c>
      <c r="P765" s="33">
        <v>0</v>
      </c>
    </row>
    <row r="766" spans="1:16" ht="39" outlineLevel="1" x14ac:dyDescent="0.35">
      <c r="A766" s="44"/>
      <c r="B766" s="20"/>
      <c r="C766" s="21"/>
      <c r="D766" s="22"/>
      <c r="E766" s="34" t="s">
        <v>247</v>
      </c>
      <c r="F766" s="35">
        <f>SUM(G766:P766)</f>
        <v>0</v>
      </c>
      <c r="G766" s="32">
        <v>0</v>
      </c>
      <c r="H766" s="32"/>
      <c r="I766" s="32"/>
      <c r="J766" s="32"/>
      <c r="K766" s="32">
        <v>0</v>
      </c>
      <c r="L766" s="32">
        <v>0</v>
      </c>
      <c r="M766" s="32">
        <v>0</v>
      </c>
      <c r="N766" s="32">
        <v>0</v>
      </c>
      <c r="O766" s="32">
        <v>0</v>
      </c>
      <c r="P766" s="33">
        <v>0</v>
      </c>
    </row>
    <row r="767" spans="1:16" ht="15.5" outlineLevel="1" x14ac:dyDescent="0.35">
      <c r="A767" s="44"/>
      <c r="B767" s="20"/>
      <c r="C767" s="21"/>
      <c r="D767" s="22" t="s">
        <v>519</v>
      </c>
      <c r="E767" s="38" t="s">
        <v>126</v>
      </c>
      <c r="F767" s="35">
        <f t="shared" ref="F767:G767" si="633">F768+F769</f>
        <v>0</v>
      </c>
      <c r="G767" s="32">
        <f t="shared" si="633"/>
        <v>0</v>
      </c>
      <c r="H767" s="32"/>
      <c r="I767" s="32"/>
      <c r="J767" s="32"/>
      <c r="K767" s="32">
        <f t="shared" ref="K767:P767" si="634">K768+K769</f>
        <v>0</v>
      </c>
      <c r="L767" s="32">
        <f t="shared" si="634"/>
        <v>0</v>
      </c>
      <c r="M767" s="32">
        <f t="shared" si="634"/>
        <v>0</v>
      </c>
      <c r="N767" s="32">
        <f t="shared" si="634"/>
        <v>0</v>
      </c>
      <c r="O767" s="32">
        <f t="shared" si="634"/>
        <v>0</v>
      </c>
      <c r="P767" s="33">
        <f t="shared" si="634"/>
        <v>0</v>
      </c>
    </row>
    <row r="768" spans="1:16" ht="15.5" outlineLevel="1" x14ac:dyDescent="0.35">
      <c r="A768" s="44"/>
      <c r="B768" s="20"/>
      <c r="C768" s="21"/>
      <c r="D768" s="22"/>
      <c r="E768" s="34" t="s">
        <v>113</v>
      </c>
      <c r="F768" s="35">
        <f>SUM(G768:P768)</f>
        <v>0</v>
      </c>
      <c r="G768" s="32">
        <v>0</v>
      </c>
      <c r="H768" s="32"/>
      <c r="I768" s="32"/>
      <c r="J768" s="32"/>
      <c r="K768" s="32">
        <v>0</v>
      </c>
      <c r="L768" s="32">
        <v>0</v>
      </c>
      <c r="M768" s="32">
        <v>0</v>
      </c>
      <c r="N768" s="32">
        <v>0</v>
      </c>
      <c r="O768" s="32">
        <v>0</v>
      </c>
      <c r="P768" s="33">
        <v>0</v>
      </c>
    </row>
    <row r="769" spans="1:16" ht="39" outlineLevel="1" x14ac:dyDescent="0.35">
      <c r="A769" s="44"/>
      <c r="B769" s="20"/>
      <c r="C769" s="21"/>
      <c r="D769" s="22"/>
      <c r="E769" s="34" t="s">
        <v>247</v>
      </c>
      <c r="F769" s="35">
        <f>SUM(G769:P769)</f>
        <v>0</v>
      </c>
      <c r="G769" s="32">
        <v>0</v>
      </c>
      <c r="H769" s="32"/>
      <c r="I769" s="32"/>
      <c r="J769" s="32"/>
      <c r="K769" s="32">
        <v>0</v>
      </c>
      <c r="L769" s="32">
        <v>0</v>
      </c>
      <c r="M769" s="32">
        <v>0</v>
      </c>
      <c r="N769" s="32">
        <v>0</v>
      </c>
      <c r="O769" s="32">
        <v>0</v>
      </c>
      <c r="P769" s="33">
        <v>0</v>
      </c>
    </row>
    <row r="770" spans="1:16" ht="15.5" x14ac:dyDescent="0.35">
      <c r="A770" s="44"/>
      <c r="B770" s="20"/>
      <c r="C770" s="75" t="s">
        <v>30</v>
      </c>
      <c r="D770" s="22" t="s">
        <v>72</v>
      </c>
      <c r="E770" s="60" t="s">
        <v>138</v>
      </c>
      <c r="F770" s="35">
        <f>F771+F772</f>
        <v>305424335</v>
      </c>
      <c r="G770" s="32">
        <f t="shared" ref="G770" si="635">G771+G772</f>
        <v>43632047.857142858</v>
      </c>
      <c r="H770" s="32"/>
      <c r="I770" s="32"/>
      <c r="J770" s="32"/>
      <c r="K770" s="32">
        <f t="shared" ref="K770:P770" si="636">K771+K772</f>
        <v>43632047.857142858</v>
      </c>
      <c r="L770" s="32">
        <f t="shared" si="636"/>
        <v>43632047.857142858</v>
      </c>
      <c r="M770" s="32">
        <f t="shared" si="636"/>
        <v>43632047.857142858</v>
      </c>
      <c r="N770" s="32">
        <f t="shared" si="636"/>
        <v>43632047.857142858</v>
      </c>
      <c r="O770" s="32">
        <f t="shared" si="636"/>
        <v>43632047.857142858</v>
      </c>
      <c r="P770" s="33">
        <f t="shared" si="636"/>
        <v>43632047.857142858</v>
      </c>
    </row>
    <row r="771" spans="1:16" ht="15.5" x14ac:dyDescent="0.35">
      <c r="A771" s="44"/>
      <c r="B771" s="20"/>
      <c r="C771" s="21"/>
      <c r="D771" s="22"/>
      <c r="E771" s="34" t="s">
        <v>113</v>
      </c>
      <c r="F771" s="35">
        <f>SUM(G771:P771)</f>
        <v>0</v>
      </c>
      <c r="G771" s="32">
        <v>0</v>
      </c>
      <c r="H771" s="32"/>
      <c r="I771" s="32"/>
      <c r="J771" s="32"/>
      <c r="K771" s="32">
        <v>0</v>
      </c>
      <c r="L771" s="32">
        <v>0</v>
      </c>
      <c r="M771" s="32">
        <v>0</v>
      </c>
      <c r="N771" s="32">
        <v>0</v>
      </c>
      <c r="O771" s="32">
        <v>0</v>
      </c>
      <c r="P771" s="33">
        <v>0</v>
      </c>
    </row>
    <row r="772" spans="1:16" ht="39" x14ac:dyDescent="0.35">
      <c r="A772" s="44"/>
      <c r="B772" s="20"/>
      <c r="C772" s="21"/>
      <c r="D772" s="22"/>
      <c r="E772" s="34" t="s">
        <v>247</v>
      </c>
      <c r="F772" s="35">
        <f>46000000+259424335</f>
        <v>305424335</v>
      </c>
      <c r="G772" s="32">
        <f>$F$772/7</f>
        <v>43632047.857142858</v>
      </c>
      <c r="H772" s="32"/>
      <c r="I772" s="32"/>
      <c r="J772" s="32"/>
      <c r="K772" s="32">
        <f t="shared" ref="K772:P772" si="637">$F$772/7</f>
        <v>43632047.857142858</v>
      </c>
      <c r="L772" s="32">
        <f t="shared" si="637"/>
        <v>43632047.857142858</v>
      </c>
      <c r="M772" s="32">
        <f t="shared" si="637"/>
        <v>43632047.857142858</v>
      </c>
      <c r="N772" s="32">
        <f t="shared" si="637"/>
        <v>43632047.857142858</v>
      </c>
      <c r="O772" s="32">
        <f t="shared" si="637"/>
        <v>43632047.857142858</v>
      </c>
      <c r="P772" s="33">
        <f t="shared" si="637"/>
        <v>43632047.857142858</v>
      </c>
    </row>
    <row r="773" spans="1:16" ht="15.5" x14ac:dyDescent="0.35">
      <c r="A773" s="44"/>
      <c r="B773" s="20"/>
      <c r="C773" s="21"/>
      <c r="D773" s="22" t="s">
        <v>73</v>
      </c>
      <c r="E773" s="60" t="s">
        <v>138</v>
      </c>
      <c r="F773" s="35">
        <f t="shared" ref="F773:G773" si="638">F774+F775</f>
        <v>25100000</v>
      </c>
      <c r="G773" s="32">
        <f t="shared" si="638"/>
        <v>3585714.2857142859</v>
      </c>
      <c r="H773" s="32"/>
      <c r="I773" s="32"/>
      <c r="J773" s="32"/>
      <c r="K773" s="32">
        <f t="shared" ref="K773:P773" si="639">K774+K775</f>
        <v>3585714.2857142859</v>
      </c>
      <c r="L773" s="32">
        <f t="shared" si="639"/>
        <v>3585714.2857142859</v>
      </c>
      <c r="M773" s="32">
        <f t="shared" si="639"/>
        <v>3585714.2857142859</v>
      </c>
      <c r="N773" s="32">
        <f t="shared" si="639"/>
        <v>3585714.2857142859</v>
      </c>
      <c r="O773" s="32">
        <f t="shared" si="639"/>
        <v>3585714.2857142859</v>
      </c>
      <c r="P773" s="33">
        <f t="shared" si="639"/>
        <v>3585714.2857142859</v>
      </c>
    </row>
    <row r="774" spans="1:16" ht="15.5" x14ac:dyDescent="0.35">
      <c r="A774" s="44"/>
      <c r="B774" s="20"/>
      <c r="C774" s="21"/>
      <c r="D774" s="22"/>
      <c r="E774" s="34" t="s">
        <v>113</v>
      </c>
      <c r="F774" s="35">
        <f>SUM(G774:P774)</f>
        <v>0</v>
      </c>
      <c r="G774" s="32">
        <v>0</v>
      </c>
      <c r="H774" s="32"/>
      <c r="I774" s="32"/>
      <c r="J774" s="32"/>
      <c r="K774" s="32">
        <v>0</v>
      </c>
      <c r="L774" s="32">
        <v>0</v>
      </c>
      <c r="M774" s="32">
        <v>0</v>
      </c>
      <c r="N774" s="32">
        <v>0</v>
      </c>
      <c r="O774" s="32">
        <v>0</v>
      </c>
      <c r="P774" s="33">
        <v>0</v>
      </c>
    </row>
    <row r="775" spans="1:16" ht="39.5" thickBot="1" x14ac:dyDescent="0.4">
      <c r="A775" s="49"/>
      <c r="B775" s="50"/>
      <c r="C775" s="51"/>
      <c r="D775" s="52"/>
      <c r="E775" s="53" t="s">
        <v>247</v>
      </c>
      <c r="F775" s="54">
        <f>25000000+100000</f>
        <v>25100000</v>
      </c>
      <c r="G775" s="55">
        <f>$F$775/7</f>
        <v>3585714.2857142859</v>
      </c>
      <c r="H775" s="55"/>
      <c r="I775" s="55"/>
      <c r="J775" s="55"/>
      <c r="K775" s="55">
        <f t="shared" ref="K775:P775" si="640">$F$775/7</f>
        <v>3585714.2857142859</v>
      </c>
      <c r="L775" s="55">
        <f t="shared" si="640"/>
        <v>3585714.2857142859</v>
      </c>
      <c r="M775" s="55">
        <f t="shared" si="640"/>
        <v>3585714.2857142859</v>
      </c>
      <c r="N775" s="55">
        <f t="shared" si="640"/>
        <v>3585714.2857142859</v>
      </c>
      <c r="O775" s="55">
        <f t="shared" si="640"/>
        <v>3585714.2857142859</v>
      </c>
      <c r="P775" s="56">
        <f t="shared" si="640"/>
        <v>3585714.2857142859</v>
      </c>
    </row>
    <row r="776" spans="1:16" ht="15.5" x14ac:dyDescent="0.35">
      <c r="A776" s="57">
        <v>30</v>
      </c>
      <c r="B776" s="11" t="s">
        <v>74</v>
      </c>
      <c r="C776" s="12"/>
      <c r="D776" s="13"/>
      <c r="E776" s="14"/>
      <c r="F776" s="15"/>
      <c r="G776" s="16"/>
      <c r="H776" s="16"/>
      <c r="I776" s="16"/>
      <c r="J776" s="16"/>
      <c r="K776" s="16"/>
      <c r="L776" s="16"/>
      <c r="M776" s="16"/>
      <c r="N776" s="16"/>
      <c r="O776" s="16"/>
      <c r="P776" s="17"/>
    </row>
    <row r="777" spans="1:16" ht="15.5" x14ac:dyDescent="0.35">
      <c r="A777" s="44"/>
      <c r="B777" s="20"/>
      <c r="C777" s="21"/>
      <c r="D777" s="22"/>
      <c r="E777" s="23" t="s">
        <v>119</v>
      </c>
      <c r="F777" s="24">
        <f>SUM(F782+F783)</f>
        <v>0</v>
      </c>
      <c r="G777" s="24">
        <f t="shared" ref="G777" si="641">SUM(G782+G783)</f>
        <v>0</v>
      </c>
      <c r="H777" s="24">
        <f t="shared" ref="H777:P777" si="642">SUM(H782+H783)</f>
        <v>0</v>
      </c>
      <c r="I777" s="24">
        <f t="shared" si="642"/>
        <v>0</v>
      </c>
      <c r="J777" s="24">
        <f t="shared" si="642"/>
        <v>0</v>
      </c>
      <c r="K777" s="24">
        <f t="shared" si="642"/>
        <v>0</v>
      </c>
      <c r="L777" s="24">
        <f t="shared" si="642"/>
        <v>0</v>
      </c>
      <c r="M777" s="24">
        <f t="shared" si="642"/>
        <v>0</v>
      </c>
      <c r="N777" s="24">
        <f t="shared" si="642"/>
        <v>0</v>
      </c>
      <c r="O777" s="24">
        <f t="shared" si="642"/>
        <v>0</v>
      </c>
      <c r="P777" s="25">
        <f t="shared" si="642"/>
        <v>0</v>
      </c>
    </row>
    <row r="778" spans="1:16" ht="15.5" x14ac:dyDescent="0.35">
      <c r="A778" s="44"/>
      <c r="B778" s="20"/>
      <c r="C778" s="21"/>
      <c r="D778" s="22"/>
      <c r="E778" s="26" t="s">
        <v>110</v>
      </c>
      <c r="F778" s="27"/>
      <c r="G778" s="28"/>
      <c r="H778" s="28"/>
      <c r="I778" s="28"/>
      <c r="J778" s="28"/>
      <c r="K778" s="28"/>
      <c r="L778" s="28"/>
      <c r="M778" s="28"/>
      <c r="N778" s="28"/>
      <c r="O778" s="28"/>
      <c r="P778" s="29"/>
    </row>
    <row r="779" spans="1:16" ht="15.5" x14ac:dyDescent="0.35">
      <c r="A779" s="44"/>
      <c r="B779" s="20"/>
      <c r="C779" s="21"/>
      <c r="D779" s="22"/>
      <c r="E779" s="30" t="s">
        <v>111</v>
      </c>
      <c r="F779" s="31"/>
      <c r="G779" s="32"/>
      <c r="H779" s="32"/>
      <c r="I779" s="32"/>
      <c r="J779" s="32"/>
      <c r="K779" s="32"/>
      <c r="L779" s="32"/>
      <c r="M779" s="32"/>
      <c r="N779" s="32"/>
      <c r="O779" s="32"/>
      <c r="P779" s="33"/>
    </row>
    <row r="780" spans="1:16" ht="15.5" x14ac:dyDescent="0.35">
      <c r="A780" s="44"/>
      <c r="B780" s="20"/>
      <c r="C780" s="21"/>
      <c r="D780" s="22"/>
      <c r="E780" s="30" t="s">
        <v>112</v>
      </c>
      <c r="F780" s="31"/>
      <c r="G780" s="32"/>
      <c r="H780" s="32"/>
      <c r="I780" s="32"/>
      <c r="J780" s="32"/>
      <c r="K780" s="32"/>
      <c r="L780" s="32"/>
      <c r="M780" s="32"/>
      <c r="N780" s="32"/>
      <c r="O780" s="32"/>
      <c r="P780" s="33"/>
    </row>
    <row r="781" spans="1:16" ht="15.5" x14ac:dyDescent="0.35">
      <c r="A781" s="44"/>
      <c r="B781" s="20"/>
      <c r="C781" s="21"/>
      <c r="D781" s="22"/>
      <c r="E781" s="30" t="s">
        <v>120</v>
      </c>
      <c r="F781" s="31"/>
      <c r="G781" s="32"/>
      <c r="H781" s="32"/>
      <c r="I781" s="32"/>
      <c r="J781" s="32"/>
      <c r="K781" s="32"/>
      <c r="L781" s="32"/>
      <c r="M781" s="32"/>
      <c r="N781" s="32"/>
      <c r="O781" s="32"/>
      <c r="P781" s="33"/>
    </row>
    <row r="782" spans="1:16" ht="15.5" x14ac:dyDescent="0.35">
      <c r="A782" s="44"/>
      <c r="B782" s="20"/>
      <c r="C782" s="21"/>
      <c r="D782" s="22"/>
      <c r="E782" s="34" t="s">
        <v>113</v>
      </c>
      <c r="F782" s="35">
        <f>F785</f>
        <v>0</v>
      </c>
      <c r="G782" s="32">
        <f>G785</f>
        <v>0</v>
      </c>
      <c r="H782" s="32"/>
      <c r="I782" s="32"/>
      <c r="J782" s="32"/>
      <c r="K782" s="32">
        <f t="shared" ref="K782:M782" si="643">K785</f>
        <v>0</v>
      </c>
      <c r="L782" s="32">
        <f t="shared" si="643"/>
        <v>0</v>
      </c>
      <c r="M782" s="32">
        <f t="shared" si="643"/>
        <v>0</v>
      </c>
      <c r="N782" s="32"/>
      <c r="O782" s="32"/>
      <c r="P782" s="33"/>
    </row>
    <row r="783" spans="1:16" ht="39" x14ac:dyDescent="0.35">
      <c r="A783" s="44"/>
      <c r="B783" s="20"/>
      <c r="C783" s="21"/>
      <c r="D783" s="22"/>
      <c r="E783" s="34" t="s">
        <v>247</v>
      </c>
      <c r="F783" s="35">
        <f>F786+F819</f>
        <v>0</v>
      </c>
      <c r="G783" s="32">
        <f>G786</f>
        <v>0</v>
      </c>
      <c r="H783" s="32"/>
      <c r="I783" s="32"/>
      <c r="J783" s="32"/>
      <c r="K783" s="32">
        <f t="shared" ref="K783:M783" si="644">K786</f>
        <v>0</v>
      </c>
      <c r="L783" s="32">
        <f t="shared" si="644"/>
        <v>0</v>
      </c>
      <c r="M783" s="32">
        <f t="shared" si="644"/>
        <v>0</v>
      </c>
      <c r="N783" s="32"/>
      <c r="O783" s="32"/>
      <c r="P783" s="33"/>
    </row>
    <row r="784" spans="1:16" ht="15.5" x14ac:dyDescent="0.35">
      <c r="A784" s="44"/>
      <c r="B784" s="20"/>
      <c r="C784" s="36" t="s">
        <v>1</v>
      </c>
      <c r="D784" s="37" t="s">
        <v>131</v>
      </c>
      <c r="E784" s="38" t="s">
        <v>126</v>
      </c>
      <c r="F784" s="39">
        <f t="shared" ref="F784:G784" si="645">F785+F786</f>
        <v>0</v>
      </c>
      <c r="G784" s="40">
        <f t="shared" si="645"/>
        <v>0</v>
      </c>
      <c r="H784" s="40"/>
      <c r="I784" s="40"/>
      <c r="J784" s="40"/>
      <c r="K784" s="40">
        <f t="shared" ref="K784:M784" si="646">K785+K786</f>
        <v>0</v>
      </c>
      <c r="L784" s="40">
        <f t="shared" si="646"/>
        <v>0</v>
      </c>
      <c r="M784" s="40">
        <f t="shared" si="646"/>
        <v>0</v>
      </c>
      <c r="N784" s="40"/>
      <c r="O784" s="40"/>
      <c r="P784" s="41"/>
    </row>
    <row r="785" spans="1:16" ht="15.5" x14ac:dyDescent="0.35">
      <c r="A785" s="44"/>
      <c r="B785" s="20"/>
      <c r="C785" s="21"/>
      <c r="D785" s="22"/>
      <c r="E785" s="34" t="s">
        <v>113</v>
      </c>
      <c r="F785" s="35">
        <f>SUM(G785:P785)</f>
        <v>0</v>
      </c>
      <c r="G785" s="32">
        <f>G788</f>
        <v>0</v>
      </c>
      <c r="H785" s="32"/>
      <c r="I785" s="32"/>
      <c r="J785" s="32"/>
      <c r="K785" s="32">
        <f t="shared" ref="K785:M785" si="647">K788</f>
        <v>0</v>
      </c>
      <c r="L785" s="32">
        <f t="shared" si="647"/>
        <v>0</v>
      </c>
      <c r="M785" s="32">
        <f t="shared" si="647"/>
        <v>0</v>
      </c>
      <c r="N785" s="32"/>
      <c r="O785" s="32"/>
      <c r="P785" s="33"/>
    </row>
    <row r="786" spans="1:16" ht="39" x14ac:dyDescent="0.35">
      <c r="A786" s="44"/>
      <c r="B786" s="20"/>
      <c r="C786" s="21"/>
      <c r="D786" s="22"/>
      <c r="E786" s="34" t="s">
        <v>247</v>
      </c>
      <c r="F786" s="35">
        <f>SUM(G786:P786)</f>
        <v>0</v>
      </c>
      <c r="G786" s="32">
        <f>G789</f>
        <v>0</v>
      </c>
      <c r="H786" s="32"/>
      <c r="I786" s="32"/>
      <c r="J786" s="32"/>
      <c r="K786" s="32">
        <f t="shared" ref="K786:M786" si="648">K789</f>
        <v>0</v>
      </c>
      <c r="L786" s="32">
        <f t="shared" si="648"/>
        <v>0</v>
      </c>
      <c r="M786" s="32">
        <f t="shared" si="648"/>
        <v>0</v>
      </c>
      <c r="N786" s="32"/>
      <c r="O786" s="32"/>
      <c r="P786" s="33"/>
    </row>
    <row r="787" spans="1:16" ht="28" outlineLevel="1" x14ac:dyDescent="0.35">
      <c r="A787" s="44"/>
      <c r="B787" s="20"/>
      <c r="C787" s="43" t="s">
        <v>248</v>
      </c>
      <c r="D787" s="22" t="s">
        <v>75</v>
      </c>
      <c r="E787" s="38" t="s">
        <v>126</v>
      </c>
      <c r="F787" s="35">
        <f t="shared" ref="F787:G787" si="649">F788+F789</f>
        <v>0</v>
      </c>
      <c r="G787" s="32">
        <f t="shared" si="649"/>
        <v>0</v>
      </c>
      <c r="H787" s="32"/>
      <c r="I787" s="32"/>
      <c r="J787" s="32"/>
      <c r="K787" s="32">
        <f t="shared" ref="K787:M787" si="650">K788+K789</f>
        <v>0</v>
      </c>
      <c r="L787" s="32">
        <f t="shared" si="650"/>
        <v>0</v>
      </c>
      <c r="M787" s="32">
        <f t="shared" si="650"/>
        <v>0</v>
      </c>
      <c r="N787" s="32"/>
      <c r="O787" s="32"/>
      <c r="P787" s="33"/>
    </row>
    <row r="788" spans="1:16" ht="15.5" outlineLevel="1" x14ac:dyDescent="0.35">
      <c r="A788" s="44"/>
      <c r="B788" s="20"/>
      <c r="C788" s="21"/>
      <c r="D788" s="22"/>
      <c r="E788" s="34" t="s">
        <v>113</v>
      </c>
      <c r="F788" s="35">
        <f>SUM(G788:P788)</f>
        <v>0</v>
      </c>
      <c r="G788" s="32">
        <v>0</v>
      </c>
      <c r="H788" s="32"/>
      <c r="I788" s="32"/>
      <c r="J788" s="32"/>
      <c r="K788" s="32">
        <v>0</v>
      </c>
      <c r="L788" s="32">
        <v>0</v>
      </c>
      <c r="M788" s="32">
        <v>0</v>
      </c>
      <c r="N788" s="32"/>
      <c r="O788" s="32"/>
      <c r="P788" s="33"/>
    </row>
    <row r="789" spans="1:16" ht="39.5" outlineLevel="1" thickBot="1" x14ac:dyDescent="0.4">
      <c r="A789" s="49"/>
      <c r="B789" s="50"/>
      <c r="C789" s="51"/>
      <c r="D789" s="52"/>
      <c r="E789" s="53" t="s">
        <v>247</v>
      </c>
      <c r="F789" s="54">
        <f>SUM(G789:P789)</f>
        <v>0</v>
      </c>
      <c r="G789" s="55">
        <v>0</v>
      </c>
      <c r="H789" s="55"/>
      <c r="I789" s="55"/>
      <c r="J789" s="55"/>
      <c r="K789" s="55">
        <v>0</v>
      </c>
      <c r="L789" s="55">
        <v>0</v>
      </c>
      <c r="M789" s="55">
        <v>0</v>
      </c>
      <c r="N789" s="55"/>
      <c r="O789" s="55"/>
      <c r="P789" s="56"/>
    </row>
    <row r="790" spans="1:16" ht="15.5" x14ac:dyDescent="0.35">
      <c r="A790" s="57">
        <v>31</v>
      </c>
      <c r="B790" s="11" t="s">
        <v>115</v>
      </c>
      <c r="C790" s="12"/>
      <c r="D790" s="13"/>
      <c r="E790" s="14"/>
      <c r="F790" s="15"/>
      <c r="G790" s="16"/>
      <c r="H790" s="16"/>
      <c r="I790" s="16"/>
      <c r="J790" s="16"/>
      <c r="K790" s="16"/>
      <c r="L790" s="16"/>
      <c r="M790" s="16"/>
      <c r="N790" s="16"/>
      <c r="O790" s="16"/>
      <c r="P790" s="17"/>
    </row>
    <row r="791" spans="1:16" ht="15.5" x14ac:dyDescent="0.35">
      <c r="A791" s="44"/>
      <c r="B791" s="20"/>
      <c r="C791" s="21"/>
      <c r="D791" s="22"/>
      <c r="E791" s="23" t="s">
        <v>119</v>
      </c>
      <c r="F791" s="24">
        <f>SUM(F796+F797)</f>
        <v>6500000</v>
      </c>
      <c r="G791" s="24">
        <f t="shared" ref="G791" si="651">SUM(G796+G797)</f>
        <v>928571.42857142864</v>
      </c>
      <c r="H791" s="24">
        <f t="shared" ref="H791:P791" si="652">SUM(H796+H797)</f>
        <v>0</v>
      </c>
      <c r="I791" s="24">
        <f t="shared" si="652"/>
        <v>0</v>
      </c>
      <c r="J791" s="24">
        <f t="shared" si="652"/>
        <v>0</v>
      </c>
      <c r="K791" s="24">
        <f t="shared" si="652"/>
        <v>928571.42857142864</v>
      </c>
      <c r="L791" s="24">
        <f t="shared" si="652"/>
        <v>928571.42857142864</v>
      </c>
      <c r="M791" s="24">
        <f t="shared" si="652"/>
        <v>928571.42857142864</v>
      </c>
      <c r="N791" s="24">
        <f t="shared" si="652"/>
        <v>928571.42857142864</v>
      </c>
      <c r="O791" s="24">
        <f t="shared" si="652"/>
        <v>928571.42857142864</v>
      </c>
      <c r="P791" s="25">
        <f t="shared" si="652"/>
        <v>928571.42857142864</v>
      </c>
    </row>
    <row r="792" spans="1:16" ht="15.5" x14ac:dyDescent="0.35">
      <c r="A792" s="44"/>
      <c r="B792" s="20"/>
      <c r="C792" s="21"/>
      <c r="D792" s="22"/>
      <c r="E792" s="26" t="s">
        <v>110</v>
      </c>
      <c r="F792" s="27"/>
      <c r="G792" s="28"/>
      <c r="H792" s="28"/>
      <c r="I792" s="28"/>
      <c r="J792" s="28"/>
      <c r="K792" s="28"/>
      <c r="L792" s="28"/>
      <c r="M792" s="28"/>
      <c r="N792" s="28"/>
      <c r="O792" s="28"/>
      <c r="P792" s="29"/>
    </row>
    <row r="793" spans="1:16" ht="15.5" x14ac:dyDescent="0.35">
      <c r="A793" s="44"/>
      <c r="B793" s="20"/>
      <c r="C793" s="21"/>
      <c r="D793" s="22"/>
      <c r="E793" s="30" t="s">
        <v>111</v>
      </c>
      <c r="F793" s="31"/>
      <c r="G793" s="32"/>
      <c r="H793" s="32"/>
      <c r="I793" s="32"/>
      <c r="J793" s="32"/>
      <c r="K793" s="32"/>
      <c r="L793" s="32"/>
      <c r="M793" s="32"/>
      <c r="N793" s="32"/>
      <c r="O793" s="32"/>
      <c r="P793" s="33"/>
    </row>
    <row r="794" spans="1:16" ht="15.5" x14ac:dyDescent="0.35">
      <c r="A794" s="44"/>
      <c r="B794" s="20"/>
      <c r="C794" s="21"/>
      <c r="D794" s="22"/>
      <c r="E794" s="30" t="s">
        <v>112</v>
      </c>
      <c r="F794" s="31"/>
      <c r="G794" s="32"/>
      <c r="H794" s="32"/>
      <c r="I794" s="32"/>
      <c r="J794" s="32"/>
      <c r="K794" s="32"/>
      <c r="L794" s="32"/>
      <c r="M794" s="32"/>
      <c r="N794" s="32"/>
      <c r="O794" s="32"/>
      <c r="P794" s="33"/>
    </row>
    <row r="795" spans="1:16" ht="15.5" x14ac:dyDescent="0.35">
      <c r="A795" s="44"/>
      <c r="B795" s="20"/>
      <c r="C795" s="21"/>
      <c r="D795" s="22"/>
      <c r="E795" s="30" t="s">
        <v>120</v>
      </c>
      <c r="F795" s="31"/>
      <c r="G795" s="32"/>
      <c r="H795" s="32"/>
      <c r="I795" s="32"/>
      <c r="J795" s="32"/>
      <c r="K795" s="32"/>
      <c r="L795" s="32"/>
      <c r="M795" s="32"/>
      <c r="N795" s="32"/>
      <c r="O795" s="32"/>
      <c r="P795" s="33"/>
    </row>
    <row r="796" spans="1:16" ht="15.5" x14ac:dyDescent="0.35">
      <c r="A796" s="44"/>
      <c r="B796" s="20"/>
      <c r="C796" s="21"/>
      <c r="D796" s="22"/>
      <c r="E796" s="34" t="s">
        <v>113</v>
      </c>
      <c r="F796" s="35">
        <f>F799</f>
        <v>0</v>
      </c>
      <c r="G796" s="32">
        <f>G799</f>
        <v>0</v>
      </c>
      <c r="H796" s="32"/>
      <c r="I796" s="32"/>
      <c r="J796" s="32"/>
      <c r="K796" s="32">
        <f t="shared" ref="K796:P796" si="653">K799</f>
        <v>0</v>
      </c>
      <c r="L796" s="32">
        <f t="shared" si="653"/>
        <v>0</v>
      </c>
      <c r="M796" s="32">
        <f t="shared" si="653"/>
        <v>0</v>
      </c>
      <c r="N796" s="32">
        <f t="shared" si="653"/>
        <v>0</v>
      </c>
      <c r="O796" s="32">
        <f t="shared" si="653"/>
        <v>0</v>
      </c>
      <c r="P796" s="33">
        <f t="shared" si="653"/>
        <v>0</v>
      </c>
    </row>
    <row r="797" spans="1:16" ht="30.75" customHeight="1" x14ac:dyDescent="0.35">
      <c r="A797" s="44"/>
      <c r="B797" s="20"/>
      <c r="C797" s="21"/>
      <c r="D797" s="22"/>
      <c r="E797" s="34" t="s">
        <v>247</v>
      </c>
      <c r="F797" s="35">
        <f>F800+F812</f>
        <v>6500000</v>
      </c>
      <c r="G797" s="32">
        <f>G800+G812</f>
        <v>928571.42857142864</v>
      </c>
      <c r="H797" s="32"/>
      <c r="I797" s="32"/>
      <c r="J797" s="32"/>
      <c r="K797" s="32">
        <f t="shared" ref="K797:P797" si="654">K800+K812</f>
        <v>928571.42857142864</v>
      </c>
      <c r="L797" s="32">
        <f t="shared" si="654"/>
        <v>928571.42857142864</v>
      </c>
      <c r="M797" s="32">
        <f t="shared" si="654"/>
        <v>928571.42857142864</v>
      </c>
      <c r="N797" s="32">
        <f t="shared" si="654"/>
        <v>928571.42857142864</v>
      </c>
      <c r="O797" s="32">
        <f t="shared" si="654"/>
        <v>928571.42857142864</v>
      </c>
      <c r="P797" s="33">
        <f t="shared" si="654"/>
        <v>928571.42857142864</v>
      </c>
    </row>
    <row r="798" spans="1:16" ht="15.5" x14ac:dyDescent="0.35">
      <c r="A798" s="44"/>
      <c r="B798" s="20"/>
      <c r="C798" s="36" t="s">
        <v>1</v>
      </c>
      <c r="D798" s="37" t="s">
        <v>131</v>
      </c>
      <c r="E798" s="38" t="s">
        <v>126</v>
      </c>
      <c r="F798" s="39">
        <f t="shared" ref="F798:G798" si="655">F799+F800</f>
        <v>3000000</v>
      </c>
      <c r="G798" s="40">
        <f t="shared" si="655"/>
        <v>428571.42857142858</v>
      </c>
      <c r="H798" s="40"/>
      <c r="I798" s="40"/>
      <c r="J798" s="40"/>
      <c r="K798" s="40">
        <f t="shared" ref="K798:P798" si="656">K799+K800</f>
        <v>428571.42857142858</v>
      </c>
      <c r="L798" s="40">
        <f t="shared" si="656"/>
        <v>428571.42857142858</v>
      </c>
      <c r="M798" s="40">
        <f t="shared" si="656"/>
        <v>428571.42857142858</v>
      </c>
      <c r="N798" s="40">
        <f t="shared" si="656"/>
        <v>428571.42857142858</v>
      </c>
      <c r="O798" s="40">
        <f t="shared" si="656"/>
        <v>428571.42857142858</v>
      </c>
      <c r="P798" s="41">
        <f t="shared" si="656"/>
        <v>428571.42857142858</v>
      </c>
    </row>
    <row r="799" spans="1:16" ht="15.5" x14ac:dyDescent="0.35">
      <c r="A799" s="44"/>
      <c r="B799" s="20"/>
      <c r="C799" s="21"/>
      <c r="D799" s="22"/>
      <c r="E799" s="34" t="s">
        <v>113</v>
      </c>
      <c r="F799" s="35">
        <f>SUM(G799:P799)</f>
        <v>0</v>
      </c>
      <c r="G799" s="32">
        <f>G802+G805+G808</f>
        <v>0</v>
      </c>
      <c r="H799" s="32"/>
      <c r="I799" s="32"/>
      <c r="J799" s="32"/>
      <c r="K799" s="32">
        <f t="shared" ref="K799:P799" si="657">K802+K805+K808</f>
        <v>0</v>
      </c>
      <c r="L799" s="32">
        <f t="shared" si="657"/>
        <v>0</v>
      </c>
      <c r="M799" s="32">
        <f t="shared" si="657"/>
        <v>0</v>
      </c>
      <c r="N799" s="32">
        <f t="shared" si="657"/>
        <v>0</v>
      </c>
      <c r="O799" s="32">
        <f t="shared" si="657"/>
        <v>0</v>
      </c>
      <c r="P799" s="33">
        <f t="shared" si="657"/>
        <v>0</v>
      </c>
    </row>
    <row r="800" spans="1:16" ht="39" x14ac:dyDescent="0.35">
      <c r="A800" s="44"/>
      <c r="B800" s="20"/>
      <c r="C800" s="21"/>
      <c r="D800" s="22"/>
      <c r="E800" s="34" t="s">
        <v>247</v>
      </c>
      <c r="F800" s="35">
        <f>F803+F806+F809</f>
        <v>3000000</v>
      </c>
      <c r="G800" s="32">
        <f>G803+G806+G809</f>
        <v>428571.42857142858</v>
      </c>
      <c r="H800" s="32"/>
      <c r="I800" s="32"/>
      <c r="J800" s="32"/>
      <c r="K800" s="32">
        <f t="shared" ref="K800:P800" si="658">K803+K806+K809</f>
        <v>428571.42857142858</v>
      </c>
      <c r="L800" s="32">
        <f t="shared" si="658"/>
        <v>428571.42857142858</v>
      </c>
      <c r="M800" s="32">
        <f t="shared" si="658"/>
        <v>428571.42857142858</v>
      </c>
      <c r="N800" s="32">
        <f t="shared" si="658"/>
        <v>428571.42857142858</v>
      </c>
      <c r="O800" s="32">
        <f t="shared" si="658"/>
        <v>428571.42857142858</v>
      </c>
      <c r="P800" s="33">
        <f t="shared" si="658"/>
        <v>428571.42857142858</v>
      </c>
    </row>
    <row r="801" spans="1:16" ht="28" outlineLevel="1" x14ac:dyDescent="0.35">
      <c r="A801" s="44"/>
      <c r="B801" s="20"/>
      <c r="C801" s="43" t="s">
        <v>248</v>
      </c>
      <c r="D801" s="22" t="s">
        <v>192</v>
      </c>
      <c r="E801" s="38" t="s">
        <v>126</v>
      </c>
      <c r="F801" s="35">
        <f t="shared" ref="F801:G801" si="659">F802+F803</f>
        <v>0</v>
      </c>
      <c r="G801" s="32">
        <f t="shared" si="659"/>
        <v>0</v>
      </c>
      <c r="H801" s="32"/>
      <c r="I801" s="32"/>
      <c r="J801" s="32"/>
      <c r="K801" s="32">
        <f t="shared" ref="K801:P801" si="660">K802+K803</f>
        <v>0</v>
      </c>
      <c r="L801" s="32">
        <f t="shared" si="660"/>
        <v>0</v>
      </c>
      <c r="M801" s="32">
        <f t="shared" si="660"/>
        <v>0</v>
      </c>
      <c r="N801" s="32">
        <f t="shared" si="660"/>
        <v>0</v>
      </c>
      <c r="O801" s="32">
        <f t="shared" si="660"/>
        <v>0</v>
      </c>
      <c r="P801" s="33">
        <f t="shared" si="660"/>
        <v>0</v>
      </c>
    </row>
    <row r="802" spans="1:16" ht="15.5" outlineLevel="1" x14ac:dyDescent="0.35">
      <c r="A802" s="44"/>
      <c r="B802" s="20"/>
      <c r="C802" s="21"/>
      <c r="D802" s="22"/>
      <c r="E802" s="34" t="s">
        <v>113</v>
      </c>
      <c r="F802" s="35">
        <f>SUM(G802:P802)</f>
        <v>0</v>
      </c>
      <c r="G802" s="32">
        <v>0</v>
      </c>
      <c r="H802" s="32"/>
      <c r="I802" s="32"/>
      <c r="J802" s="32"/>
      <c r="K802" s="32">
        <v>0</v>
      </c>
      <c r="L802" s="32">
        <v>0</v>
      </c>
      <c r="M802" s="32">
        <v>0</v>
      </c>
      <c r="N802" s="32">
        <v>0</v>
      </c>
      <c r="O802" s="32">
        <v>0</v>
      </c>
      <c r="P802" s="33">
        <v>0</v>
      </c>
    </row>
    <row r="803" spans="1:16" ht="39" outlineLevel="1" x14ac:dyDescent="0.35">
      <c r="A803" s="44"/>
      <c r="B803" s="20"/>
      <c r="C803" s="21"/>
      <c r="D803" s="22"/>
      <c r="E803" s="34" t="s">
        <v>247</v>
      </c>
      <c r="F803" s="35">
        <f>SUM(G803:P803)</f>
        <v>0</v>
      </c>
      <c r="G803" s="32">
        <v>0</v>
      </c>
      <c r="H803" s="32"/>
      <c r="I803" s="32"/>
      <c r="J803" s="32"/>
      <c r="K803" s="32">
        <v>0</v>
      </c>
      <c r="L803" s="32">
        <v>0</v>
      </c>
      <c r="M803" s="32">
        <v>0</v>
      </c>
      <c r="N803" s="32">
        <v>0</v>
      </c>
      <c r="O803" s="32">
        <v>0</v>
      </c>
      <c r="P803" s="33">
        <v>0</v>
      </c>
    </row>
    <row r="804" spans="1:16" ht="15.5" outlineLevel="1" x14ac:dyDescent="0.35">
      <c r="A804" s="44"/>
      <c r="B804" s="20"/>
      <c r="C804" s="21"/>
      <c r="D804" s="22" t="s">
        <v>193</v>
      </c>
      <c r="E804" s="38" t="s">
        <v>126</v>
      </c>
      <c r="F804" s="35">
        <f t="shared" ref="F804:G804" si="661">F805+F806</f>
        <v>0</v>
      </c>
      <c r="G804" s="32">
        <f t="shared" si="661"/>
        <v>0</v>
      </c>
      <c r="H804" s="32"/>
      <c r="I804" s="32"/>
      <c r="J804" s="32"/>
      <c r="K804" s="32">
        <f t="shared" ref="K804:P804" si="662">K805+K806</f>
        <v>0</v>
      </c>
      <c r="L804" s="32">
        <f t="shared" si="662"/>
        <v>0</v>
      </c>
      <c r="M804" s="32">
        <f t="shared" si="662"/>
        <v>0</v>
      </c>
      <c r="N804" s="32">
        <f t="shared" si="662"/>
        <v>0</v>
      </c>
      <c r="O804" s="32">
        <f t="shared" si="662"/>
        <v>0</v>
      </c>
      <c r="P804" s="33">
        <f t="shared" si="662"/>
        <v>0</v>
      </c>
    </row>
    <row r="805" spans="1:16" ht="15.5" outlineLevel="1" x14ac:dyDescent="0.35">
      <c r="A805" s="44"/>
      <c r="B805" s="20"/>
      <c r="C805" s="21"/>
      <c r="D805" s="22"/>
      <c r="E805" s="34" t="s">
        <v>113</v>
      </c>
      <c r="F805" s="35">
        <f>SUM(G805:P805)</f>
        <v>0</v>
      </c>
      <c r="G805" s="32">
        <v>0</v>
      </c>
      <c r="H805" s="32"/>
      <c r="I805" s="32"/>
      <c r="J805" s="32"/>
      <c r="K805" s="32">
        <v>0</v>
      </c>
      <c r="L805" s="32">
        <v>0</v>
      </c>
      <c r="M805" s="32">
        <v>0</v>
      </c>
      <c r="N805" s="32">
        <v>0</v>
      </c>
      <c r="O805" s="32">
        <v>0</v>
      </c>
      <c r="P805" s="33">
        <v>0</v>
      </c>
    </row>
    <row r="806" spans="1:16" ht="39" outlineLevel="1" x14ac:dyDescent="0.35">
      <c r="A806" s="44"/>
      <c r="B806" s="20"/>
      <c r="C806" s="21"/>
      <c r="D806" s="22"/>
      <c r="E806" s="34" t="s">
        <v>247</v>
      </c>
      <c r="F806" s="35">
        <f>SUM(G806:P806)</f>
        <v>0</v>
      </c>
      <c r="G806" s="32">
        <v>0</v>
      </c>
      <c r="H806" s="32"/>
      <c r="I806" s="32"/>
      <c r="J806" s="32"/>
      <c r="K806" s="32">
        <v>0</v>
      </c>
      <c r="L806" s="32">
        <v>0</v>
      </c>
      <c r="M806" s="32">
        <v>0</v>
      </c>
      <c r="N806" s="32">
        <v>0</v>
      </c>
      <c r="O806" s="32">
        <v>0</v>
      </c>
      <c r="P806" s="33">
        <v>0</v>
      </c>
    </row>
    <row r="807" spans="1:16" ht="15.5" outlineLevel="1" x14ac:dyDescent="0.35">
      <c r="A807" s="44"/>
      <c r="B807" s="20"/>
      <c r="C807" s="21"/>
      <c r="D807" s="22" t="s">
        <v>76</v>
      </c>
      <c r="E807" s="38" t="s">
        <v>126</v>
      </c>
      <c r="F807" s="35">
        <f t="shared" ref="F807:G807" si="663">F808+F809</f>
        <v>3000000</v>
      </c>
      <c r="G807" s="32">
        <f t="shared" si="663"/>
        <v>428571.42857142858</v>
      </c>
      <c r="H807" s="32"/>
      <c r="I807" s="32"/>
      <c r="J807" s="32"/>
      <c r="K807" s="32">
        <f t="shared" ref="K807:P807" si="664">K808+K809</f>
        <v>428571.42857142858</v>
      </c>
      <c r="L807" s="32">
        <f t="shared" si="664"/>
        <v>428571.42857142858</v>
      </c>
      <c r="M807" s="32">
        <f t="shared" si="664"/>
        <v>428571.42857142858</v>
      </c>
      <c r="N807" s="32">
        <f t="shared" si="664"/>
        <v>428571.42857142858</v>
      </c>
      <c r="O807" s="32">
        <f t="shared" si="664"/>
        <v>428571.42857142858</v>
      </c>
      <c r="P807" s="33">
        <f t="shared" si="664"/>
        <v>428571.42857142858</v>
      </c>
    </row>
    <row r="808" spans="1:16" ht="15.5" outlineLevel="1" x14ac:dyDescent="0.35">
      <c r="A808" s="44"/>
      <c r="B808" s="20"/>
      <c r="C808" s="21"/>
      <c r="D808" s="22"/>
      <c r="E808" s="34" t="s">
        <v>113</v>
      </c>
      <c r="F808" s="35">
        <f>SUM(G808:P808)</f>
        <v>0</v>
      </c>
      <c r="G808" s="32">
        <v>0</v>
      </c>
      <c r="H808" s="32"/>
      <c r="I808" s="32"/>
      <c r="J808" s="32"/>
      <c r="K808" s="32">
        <v>0</v>
      </c>
      <c r="L808" s="32">
        <v>0</v>
      </c>
      <c r="M808" s="32">
        <v>0</v>
      </c>
      <c r="N808" s="32">
        <v>0</v>
      </c>
      <c r="O808" s="32">
        <v>0</v>
      </c>
      <c r="P808" s="33">
        <v>0</v>
      </c>
    </row>
    <row r="809" spans="1:16" ht="39" outlineLevel="1" x14ac:dyDescent="0.35">
      <c r="A809" s="44"/>
      <c r="B809" s="20"/>
      <c r="C809" s="21"/>
      <c r="D809" s="22"/>
      <c r="E809" s="34" t="s">
        <v>247</v>
      </c>
      <c r="F809" s="35">
        <f>3000000</f>
        <v>3000000</v>
      </c>
      <c r="G809" s="32">
        <f>$F$809/7</f>
        <v>428571.42857142858</v>
      </c>
      <c r="H809" s="32"/>
      <c r="I809" s="32"/>
      <c r="J809" s="32"/>
      <c r="K809" s="32">
        <f t="shared" ref="K809:P809" si="665">$F$809/7</f>
        <v>428571.42857142858</v>
      </c>
      <c r="L809" s="32">
        <f t="shared" si="665"/>
        <v>428571.42857142858</v>
      </c>
      <c r="M809" s="32">
        <f t="shared" si="665"/>
        <v>428571.42857142858</v>
      </c>
      <c r="N809" s="32">
        <f t="shared" si="665"/>
        <v>428571.42857142858</v>
      </c>
      <c r="O809" s="32">
        <f t="shared" si="665"/>
        <v>428571.42857142858</v>
      </c>
      <c r="P809" s="33">
        <f t="shared" si="665"/>
        <v>428571.42857142858</v>
      </c>
    </row>
    <row r="810" spans="1:16" ht="15.5" x14ac:dyDescent="0.35">
      <c r="A810" s="44"/>
      <c r="B810" s="20"/>
      <c r="C810" s="75" t="s">
        <v>30</v>
      </c>
      <c r="D810" s="22" t="s">
        <v>76</v>
      </c>
      <c r="E810" s="60" t="s">
        <v>138</v>
      </c>
      <c r="F810" s="35">
        <f>F811+F812</f>
        <v>3500000</v>
      </c>
      <c r="G810" s="32">
        <f t="shared" ref="G810" si="666">G811+G812</f>
        <v>500000</v>
      </c>
      <c r="H810" s="32"/>
      <c r="I810" s="32"/>
      <c r="J810" s="32"/>
      <c r="K810" s="32">
        <f t="shared" ref="K810:P810" si="667">K811+K812</f>
        <v>500000</v>
      </c>
      <c r="L810" s="32">
        <f t="shared" si="667"/>
        <v>500000</v>
      </c>
      <c r="M810" s="32">
        <f t="shared" si="667"/>
        <v>500000</v>
      </c>
      <c r="N810" s="32">
        <f t="shared" si="667"/>
        <v>500000</v>
      </c>
      <c r="O810" s="32">
        <f t="shared" si="667"/>
        <v>500000</v>
      </c>
      <c r="P810" s="33">
        <f t="shared" si="667"/>
        <v>500000</v>
      </c>
    </row>
    <row r="811" spans="1:16" ht="15.5" x14ac:dyDescent="0.35">
      <c r="A811" s="44"/>
      <c r="B811" s="20"/>
      <c r="C811" s="21"/>
      <c r="D811" s="22"/>
      <c r="E811" s="34" t="s">
        <v>113</v>
      </c>
      <c r="F811" s="35">
        <f>SUM(G811:P811)</f>
        <v>0</v>
      </c>
      <c r="G811" s="32">
        <v>0</v>
      </c>
      <c r="H811" s="32"/>
      <c r="I811" s="32"/>
      <c r="J811" s="32"/>
      <c r="K811" s="32">
        <v>0</v>
      </c>
      <c r="L811" s="32">
        <v>0</v>
      </c>
      <c r="M811" s="32">
        <v>0</v>
      </c>
      <c r="N811" s="32">
        <v>0</v>
      </c>
      <c r="O811" s="32">
        <v>0</v>
      </c>
      <c r="P811" s="33">
        <v>0</v>
      </c>
    </row>
    <row r="812" spans="1:16" ht="39.5" thickBot="1" x14ac:dyDescent="0.4">
      <c r="A812" s="49"/>
      <c r="B812" s="50"/>
      <c r="C812" s="51"/>
      <c r="D812" s="52"/>
      <c r="E812" s="53" t="s">
        <v>247</v>
      </c>
      <c r="F812" s="54">
        <f>3500000</f>
        <v>3500000</v>
      </c>
      <c r="G812" s="55">
        <v>500000</v>
      </c>
      <c r="H812" s="55"/>
      <c r="I812" s="55"/>
      <c r="J812" s="55"/>
      <c r="K812" s="55">
        <v>500000</v>
      </c>
      <c r="L812" s="55">
        <v>500000</v>
      </c>
      <c r="M812" s="55">
        <v>500000</v>
      </c>
      <c r="N812" s="55">
        <v>500000</v>
      </c>
      <c r="O812" s="55">
        <v>500000</v>
      </c>
      <c r="P812" s="56">
        <v>500000</v>
      </c>
    </row>
    <row r="813" spans="1:16" ht="15.5" x14ac:dyDescent="0.35">
      <c r="A813" s="57">
        <v>32</v>
      </c>
      <c r="B813" s="11" t="s">
        <v>77</v>
      </c>
      <c r="C813" s="12"/>
      <c r="D813" s="13"/>
      <c r="E813" s="14"/>
      <c r="F813" s="15"/>
      <c r="G813" s="16"/>
      <c r="H813" s="16"/>
      <c r="I813" s="16"/>
      <c r="J813" s="16"/>
      <c r="K813" s="16"/>
      <c r="L813" s="16"/>
      <c r="M813" s="16"/>
      <c r="N813" s="16"/>
      <c r="O813" s="16"/>
      <c r="P813" s="17"/>
    </row>
    <row r="814" spans="1:16" ht="15.5" x14ac:dyDescent="0.35">
      <c r="A814" s="44"/>
      <c r="B814" s="20"/>
      <c r="C814" s="21"/>
      <c r="D814" s="22"/>
      <c r="E814" s="23" t="s">
        <v>119</v>
      </c>
      <c r="F814" s="24">
        <f>SUM(F819+F820)</f>
        <v>0</v>
      </c>
      <c r="G814" s="24">
        <f t="shared" ref="G814" si="668">SUM(G819+G820)</f>
        <v>0</v>
      </c>
      <c r="H814" s="24">
        <f t="shared" ref="H814:P814" si="669">SUM(H819+H820)</f>
        <v>0</v>
      </c>
      <c r="I814" s="24">
        <f t="shared" si="669"/>
        <v>0</v>
      </c>
      <c r="J814" s="24">
        <f t="shared" si="669"/>
        <v>0</v>
      </c>
      <c r="K814" s="24">
        <f t="shared" si="669"/>
        <v>0</v>
      </c>
      <c r="L814" s="24">
        <f t="shared" si="669"/>
        <v>0</v>
      </c>
      <c r="M814" s="24">
        <f t="shared" si="669"/>
        <v>0</v>
      </c>
      <c r="N814" s="24">
        <f t="shared" si="669"/>
        <v>0</v>
      </c>
      <c r="O814" s="24">
        <f t="shared" si="669"/>
        <v>0</v>
      </c>
      <c r="P814" s="25">
        <f t="shared" si="669"/>
        <v>0</v>
      </c>
    </row>
    <row r="815" spans="1:16" ht="15.5" x14ac:dyDescent="0.35">
      <c r="A815" s="44"/>
      <c r="B815" s="20"/>
      <c r="C815" s="21"/>
      <c r="D815" s="22"/>
      <c r="E815" s="26" t="s">
        <v>110</v>
      </c>
      <c r="F815" s="27"/>
      <c r="G815" s="28"/>
      <c r="H815" s="28"/>
      <c r="I815" s="28"/>
      <c r="J815" s="28"/>
      <c r="K815" s="28"/>
      <c r="L815" s="28"/>
      <c r="M815" s="28"/>
      <c r="N815" s="28"/>
      <c r="O815" s="28"/>
      <c r="P815" s="29"/>
    </row>
    <row r="816" spans="1:16" ht="15.5" x14ac:dyDescent="0.35">
      <c r="A816" s="44"/>
      <c r="B816" s="20"/>
      <c r="C816" s="21"/>
      <c r="D816" s="22"/>
      <c r="E816" s="30" t="s">
        <v>111</v>
      </c>
      <c r="F816" s="31"/>
      <c r="G816" s="32"/>
      <c r="H816" s="32"/>
      <c r="I816" s="32"/>
      <c r="J816" s="32"/>
      <c r="K816" s="32"/>
      <c r="L816" s="32"/>
      <c r="M816" s="32"/>
      <c r="N816" s="32"/>
      <c r="O816" s="32"/>
      <c r="P816" s="33"/>
    </row>
    <row r="817" spans="1:16" ht="15.5" x14ac:dyDescent="0.35">
      <c r="A817" s="44"/>
      <c r="B817" s="20"/>
      <c r="C817" s="21"/>
      <c r="D817" s="22"/>
      <c r="E817" s="30" t="s">
        <v>112</v>
      </c>
      <c r="F817" s="31"/>
      <c r="G817" s="32"/>
      <c r="H817" s="32"/>
      <c r="I817" s="32"/>
      <c r="J817" s="32"/>
      <c r="K817" s="32"/>
      <c r="L817" s="32"/>
      <c r="M817" s="32"/>
      <c r="N817" s="32"/>
      <c r="O817" s="32"/>
      <c r="P817" s="33"/>
    </row>
    <row r="818" spans="1:16" ht="15.5" x14ac:dyDescent="0.35">
      <c r="A818" s="44"/>
      <c r="B818" s="20"/>
      <c r="C818" s="21"/>
      <c r="D818" s="22"/>
      <c r="E818" s="30" t="s">
        <v>120</v>
      </c>
      <c r="F818" s="31"/>
      <c r="G818" s="32"/>
      <c r="H818" s="32"/>
      <c r="I818" s="32"/>
      <c r="J818" s="32"/>
      <c r="K818" s="32"/>
      <c r="L818" s="32"/>
      <c r="M818" s="32"/>
      <c r="N818" s="32"/>
      <c r="O818" s="32"/>
      <c r="P818" s="33"/>
    </row>
    <row r="819" spans="1:16" ht="15.5" x14ac:dyDescent="0.35">
      <c r="A819" s="44"/>
      <c r="B819" s="20"/>
      <c r="C819" s="21"/>
      <c r="D819" s="22"/>
      <c r="E819" s="34" t="s">
        <v>113</v>
      </c>
      <c r="F819" s="35">
        <f>F822</f>
        <v>0</v>
      </c>
      <c r="G819" s="32">
        <f>G822</f>
        <v>0</v>
      </c>
      <c r="H819" s="32"/>
      <c r="I819" s="32"/>
      <c r="J819" s="32"/>
      <c r="K819" s="32">
        <f t="shared" ref="K819:P819" si="670">K822</f>
        <v>0</v>
      </c>
      <c r="L819" s="32">
        <f t="shared" si="670"/>
        <v>0</v>
      </c>
      <c r="M819" s="32">
        <f t="shared" si="670"/>
        <v>0</v>
      </c>
      <c r="N819" s="32">
        <f t="shared" si="670"/>
        <v>0</v>
      </c>
      <c r="O819" s="32">
        <f t="shared" si="670"/>
        <v>0</v>
      </c>
      <c r="P819" s="33">
        <f t="shared" si="670"/>
        <v>0</v>
      </c>
    </row>
    <row r="820" spans="1:16" ht="39" x14ac:dyDescent="0.35">
      <c r="A820" s="44"/>
      <c r="B820" s="20"/>
      <c r="C820" s="21"/>
      <c r="D820" s="22"/>
      <c r="E820" s="34" t="s">
        <v>247</v>
      </c>
      <c r="F820" s="35">
        <f>F823+F854</f>
        <v>0</v>
      </c>
      <c r="G820" s="32">
        <f>G823</f>
        <v>0</v>
      </c>
      <c r="H820" s="32"/>
      <c r="I820" s="32"/>
      <c r="J820" s="32"/>
      <c r="K820" s="32">
        <f t="shared" ref="K820:P820" si="671">K823</f>
        <v>0</v>
      </c>
      <c r="L820" s="32">
        <f t="shared" si="671"/>
        <v>0</v>
      </c>
      <c r="M820" s="32">
        <f t="shared" si="671"/>
        <v>0</v>
      </c>
      <c r="N820" s="32">
        <f t="shared" si="671"/>
        <v>0</v>
      </c>
      <c r="O820" s="32">
        <f t="shared" si="671"/>
        <v>0</v>
      </c>
      <c r="P820" s="33">
        <f t="shared" si="671"/>
        <v>0</v>
      </c>
    </row>
    <row r="821" spans="1:16" ht="15.5" x14ac:dyDescent="0.35">
      <c r="A821" s="44"/>
      <c r="B821" s="20"/>
      <c r="C821" s="36" t="s">
        <v>1</v>
      </c>
      <c r="D821" s="37" t="s">
        <v>131</v>
      </c>
      <c r="E821" s="38" t="s">
        <v>126</v>
      </c>
      <c r="F821" s="39">
        <f t="shared" ref="F821:G821" si="672">F822+F823</f>
        <v>0</v>
      </c>
      <c r="G821" s="40">
        <f t="shared" si="672"/>
        <v>0</v>
      </c>
      <c r="H821" s="40"/>
      <c r="I821" s="40"/>
      <c r="J821" s="40"/>
      <c r="K821" s="40">
        <f t="shared" ref="K821:P821" si="673">K822+K823</f>
        <v>0</v>
      </c>
      <c r="L821" s="40">
        <f t="shared" si="673"/>
        <v>0</v>
      </c>
      <c r="M821" s="40">
        <f t="shared" si="673"/>
        <v>0</v>
      </c>
      <c r="N821" s="40">
        <f t="shared" si="673"/>
        <v>0</v>
      </c>
      <c r="O821" s="40">
        <f t="shared" si="673"/>
        <v>0</v>
      </c>
      <c r="P821" s="41">
        <f t="shared" si="673"/>
        <v>0</v>
      </c>
    </row>
    <row r="822" spans="1:16" ht="15.5" x14ac:dyDescent="0.35">
      <c r="A822" s="44"/>
      <c r="B822" s="20"/>
      <c r="C822" s="21"/>
      <c r="D822" s="22"/>
      <c r="E822" s="34" t="s">
        <v>113</v>
      </c>
      <c r="F822" s="35">
        <f>SUM(G822:P822)</f>
        <v>0</v>
      </c>
      <c r="G822" s="32">
        <f>G825+G828+G831</f>
        <v>0</v>
      </c>
      <c r="H822" s="32"/>
      <c r="I822" s="32"/>
      <c r="J822" s="32"/>
      <c r="K822" s="32">
        <f t="shared" ref="K822:P822" si="674">K825+K828+K831</f>
        <v>0</v>
      </c>
      <c r="L822" s="32">
        <f t="shared" si="674"/>
        <v>0</v>
      </c>
      <c r="M822" s="32">
        <f t="shared" si="674"/>
        <v>0</v>
      </c>
      <c r="N822" s="32">
        <f t="shared" si="674"/>
        <v>0</v>
      </c>
      <c r="O822" s="32">
        <f t="shared" si="674"/>
        <v>0</v>
      </c>
      <c r="P822" s="33">
        <f t="shared" si="674"/>
        <v>0</v>
      </c>
    </row>
    <row r="823" spans="1:16" ht="39" x14ac:dyDescent="0.35">
      <c r="A823" s="44"/>
      <c r="B823" s="20"/>
      <c r="C823" s="21"/>
      <c r="D823" s="22"/>
      <c r="E823" s="34" t="s">
        <v>247</v>
      </c>
      <c r="F823" s="35">
        <f>SUM(G823:P823)</f>
        <v>0</v>
      </c>
      <c r="G823" s="32">
        <f>G826+G829+G832</f>
        <v>0</v>
      </c>
      <c r="H823" s="32"/>
      <c r="I823" s="32"/>
      <c r="J823" s="32"/>
      <c r="K823" s="32">
        <f t="shared" ref="K823:P823" si="675">K826+K829+K832</f>
        <v>0</v>
      </c>
      <c r="L823" s="32">
        <f t="shared" si="675"/>
        <v>0</v>
      </c>
      <c r="M823" s="32">
        <f t="shared" si="675"/>
        <v>0</v>
      </c>
      <c r="N823" s="32">
        <f t="shared" si="675"/>
        <v>0</v>
      </c>
      <c r="O823" s="32">
        <f t="shared" si="675"/>
        <v>0</v>
      </c>
      <c r="P823" s="33">
        <f t="shared" si="675"/>
        <v>0</v>
      </c>
    </row>
    <row r="824" spans="1:16" ht="28" outlineLevel="1" x14ac:dyDescent="0.35">
      <c r="A824" s="44"/>
      <c r="B824" s="20"/>
      <c r="C824" s="43" t="s">
        <v>248</v>
      </c>
      <c r="D824" s="22" t="s">
        <v>78</v>
      </c>
      <c r="E824" s="38" t="s">
        <v>126</v>
      </c>
      <c r="F824" s="35">
        <f t="shared" ref="F824:G824" si="676">F825+F826</f>
        <v>0</v>
      </c>
      <c r="G824" s="32">
        <f t="shared" si="676"/>
        <v>0</v>
      </c>
      <c r="H824" s="32"/>
      <c r="I824" s="32"/>
      <c r="J824" s="32"/>
      <c r="K824" s="32">
        <f t="shared" ref="K824:P824" si="677">K825+K826</f>
        <v>0</v>
      </c>
      <c r="L824" s="32">
        <f t="shared" si="677"/>
        <v>0</v>
      </c>
      <c r="M824" s="32">
        <f t="shared" si="677"/>
        <v>0</v>
      </c>
      <c r="N824" s="32">
        <f t="shared" si="677"/>
        <v>0</v>
      </c>
      <c r="O824" s="32">
        <f t="shared" si="677"/>
        <v>0</v>
      </c>
      <c r="P824" s="33">
        <f t="shared" si="677"/>
        <v>0</v>
      </c>
    </row>
    <row r="825" spans="1:16" ht="15.5" outlineLevel="1" x14ac:dyDescent="0.35">
      <c r="A825" s="44"/>
      <c r="B825" s="20"/>
      <c r="C825" s="21"/>
      <c r="D825" s="22"/>
      <c r="E825" s="34" t="s">
        <v>113</v>
      </c>
      <c r="F825" s="35">
        <f>SUM(G825:P825)</f>
        <v>0</v>
      </c>
      <c r="G825" s="32">
        <v>0</v>
      </c>
      <c r="H825" s="32"/>
      <c r="I825" s="32"/>
      <c r="J825" s="32"/>
      <c r="K825" s="32">
        <v>0</v>
      </c>
      <c r="L825" s="32">
        <v>0</v>
      </c>
      <c r="M825" s="32">
        <v>0</v>
      </c>
      <c r="N825" s="32">
        <v>0</v>
      </c>
      <c r="O825" s="32">
        <v>0</v>
      </c>
      <c r="P825" s="33">
        <v>0</v>
      </c>
    </row>
    <row r="826" spans="1:16" ht="39" outlineLevel="1" x14ac:dyDescent="0.35">
      <c r="A826" s="44"/>
      <c r="B826" s="20"/>
      <c r="C826" s="21"/>
      <c r="D826" s="22"/>
      <c r="E826" s="34" t="s">
        <v>247</v>
      </c>
      <c r="F826" s="35">
        <f>SUM(G826:P826)</f>
        <v>0</v>
      </c>
      <c r="G826" s="32">
        <v>0</v>
      </c>
      <c r="H826" s="32"/>
      <c r="I826" s="32"/>
      <c r="J826" s="32"/>
      <c r="K826" s="32">
        <v>0</v>
      </c>
      <c r="L826" s="32">
        <v>0</v>
      </c>
      <c r="M826" s="32">
        <v>0</v>
      </c>
      <c r="N826" s="32">
        <v>0</v>
      </c>
      <c r="O826" s="32">
        <v>0</v>
      </c>
      <c r="P826" s="33">
        <v>0</v>
      </c>
    </row>
    <row r="827" spans="1:16" ht="15.5" outlineLevel="1" x14ac:dyDescent="0.35">
      <c r="A827" s="44"/>
      <c r="B827" s="20"/>
      <c r="C827" s="21"/>
      <c r="D827" s="22" t="s">
        <v>79</v>
      </c>
      <c r="E827" s="38" t="s">
        <v>126</v>
      </c>
      <c r="F827" s="35">
        <f t="shared" ref="F827:G827" si="678">F828+F829</f>
        <v>0</v>
      </c>
      <c r="G827" s="32">
        <f t="shared" si="678"/>
        <v>0</v>
      </c>
      <c r="H827" s="32"/>
      <c r="I827" s="32"/>
      <c r="J827" s="32"/>
      <c r="K827" s="32">
        <f t="shared" ref="K827:P827" si="679">K828+K829</f>
        <v>0</v>
      </c>
      <c r="L827" s="32">
        <f t="shared" si="679"/>
        <v>0</v>
      </c>
      <c r="M827" s="32">
        <f t="shared" si="679"/>
        <v>0</v>
      </c>
      <c r="N827" s="32">
        <f t="shared" si="679"/>
        <v>0</v>
      </c>
      <c r="O827" s="32">
        <f t="shared" si="679"/>
        <v>0</v>
      </c>
      <c r="P827" s="33">
        <f t="shared" si="679"/>
        <v>0</v>
      </c>
    </row>
    <row r="828" spans="1:16" ht="15.5" outlineLevel="1" x14ac:dyDescent="0.35">
      <c r="A828" s="44"/>
      <c r="B828" s="20"/>
      <c r="C828" s="21"/>
      <c r="D828" s="22"/>
      <c r="E828" s="34" t="s">
        <v>113</v>
      </c>
      <c r="F828" s="35">
        <f>SUM(G828:P828)</f>
        <v>0</v>
      </c>
      <c r="G828" s="32">
        <v>0</v>
      </c>
      <c r="H828" s="32"/>
      <c r="I828" s="32"/>
      <c r="J828" s="32"/>
      <c r="K828" s="32">
        <v>0</v>
      </c>
      <c r="L828" s="32">
        <v>0</v>
      </c>
      <c r="M828" s="32">
        <v>0</v>
      </c>
      <c r="N828" s="32">
        <v>0</v>
      </c>
      <c r="O828" s="32">
        <v>0</v>
      </c>
      <c r="P828" s="33">
        <v>0</v>
      </c>
    </row>
    <row r="829" spans="1:16" ht="39" outlineLevel="1" x14ac:dyDescent="0.35">
      <c r="A829" s="44"/>
      <c r="B829" s="20"/>
      <c r="C829" s="21"/>
      <c r="D829" s="22"/>
      <c r="E829" s="34" t="s">
        <v>247</v>
      </c>
      <c r="F829" s="35">
        <f>SUM(G829:P829)</f>
        <v>0</v>
      </c>
      <c r="G829" s="32">
        <v>0</v>
      </c>
      <c r="H829" s="32"/>
      <c r="I829" s="32"/>
      <c r="J829" s="32"/>
      <c r="K829" s="32">
        <v>0</v>
      </c>
      <c r="L829" s="32">
        <v>0</v>
      </c>
      <c r="M829" s="32">
        <v>0</v>
      </c>
      <c r="N829" s="32">
        <v>0</v>
      </c>
      <c r="O829" s="32">
        <v>0</v>
      </c>
      <c r="P829" s="33">
        <v>0</v>
      </c>
    </row>
    <row r="830" spans="1:16" ht="15.5" outlineLevel="1" x14ac:dyDescent="0.35">
      <c r="A830" s="44"/>
      <c r="B830" s="20"/>
      <c r="C830" s="21"/>
      <c r="D830" s="22" t="s">
        <v>194</v>
      </c>
      <c r="E830" s="38" t="s">
        <v>126</v>
      </c>
      <c r="F830" s="35">
        <f t="shared" ref="F830:G830" si="680">F831+F832</f>
        <v>0</v>
      </c>
      <c r="G830" s="32">
        <f t="shared" si="680"/>
        <v>0</v>
      </c>
      <c r="H830" s="32"/>
      <c r="I830" s="32"/>
      <c r="J830" s="32"/>
      <c r="K830" s="32">
        <f t="shared" ref="K830:P830" si="681">K831+K832</f>
        <v>0</v>
      </c>
      <c r="L830" s="32">
        <f t="shared" si="681"/>
        <v>0</v>
      </c>
      <c r="M830" s="32">
        <f t="shared" si="681"/>
        <v>0</v>
      </c>
      <c r="N830" s="32">
        <f t="shared" si="681"/>
        <v>0</v>
      </c>
      <c r="O830" s="32">
        <f t="shared" si="681"/>
        <v>0</v>
      </c>
      <c r="P830" s="33">
        <f t="shared" si="681"/>
        <v>0</v>
      </c>
    </row>
    <row r="831" spans="1:16" ht="15.5" outlineLevel="1" x14ac:dyDescent="0.35">
      <c r="A831" s="44"/>
      <c r="B831" s="20"/>
      <c r="C831" s="21"/>
      <c r="D831" s="22"/>
      <c r="E831" s="34" t="s">
        <v>113</v>
      </c>
      <c r="F831" s="35">
        <f>SUM(G831:P831)</f>
        <v>0</v>
      </c>
      <c r="G831" s="32">
        <v>0</v>
      </c>
      <c r="H831" s="32"/>
      <c r="I831" s="32"/>
      <c r="J831" s="32"/>
      <c r="K831" s="32">
        <v>0</v>
      </c>
      <c r="L831" s="32">
        <v>0</v>
      </c>
      <c r="M831" s="32">
        <v>0</v>
      </c>
      <c r="N831" s="32">
        <v>0</v>
      </c>
      <c r="O831" s="32">
        <v>0</v>
      </c>
      <c r="P831" s="33">
        <v>0</v>
      </c>
    </row>
    <row r="832" spans="1:16" ht="39.5" outlineLevel="1" thickBot="1" x14ac:dyDescent="0.4">
      <c r="A832" s="49"/>
      <c r="B832" s="50"/>
      <c r="C832" s="51"/>
      <c r="D832" s="52"/>
      <c r="E832" s="53" t="s">
        <v>247</v>
      </c>
      <c r="F832" s="54">
        <f>SUM(G832:P832)</f>
        <v>0</v>
      </c>
      <c r="G832" s="55">
        <v>0</v>
      </c>
      <c r="H832" s="55"/>
      <c r="I832" s="55"/>
      <c r="J832" s="55"/>
      <c r="K832" s="55">
        <v>0</v>
      </c>
      <c r="L832" s="55">
        <v>0</v>
      </c>
      <c r="M832" s="55">
        <v>0</v>
      </c>
      <c r="N832" s="55">
        <v>0</v>
      </c>
      <c r="O832" s="55">
        <v>0</v>
      </c>
      <c r="P832" s="56">
        <v>0</v>
      </c>
    </row>
    <row r="833" spans="1:16" ht="15.5" x14ac:dyDescent="0.35">
      <c r="A833" s="57">
        <v>33</v>
      </c>
      <c r="B833" s="11" t="s">
        <v>80</v>
      </c>
      <c r="C833" s="12"/>
      <c r="D833" s="13"/>
      <c r="E833" s="14"/>
      <c r="F833" s="15"/>
      <c r="G833" s="16"/>
      <c r="H833" s="16"/>
      <c r="I833" s="16"/>
      <c r="J833" s="16"/>
      <c r="K833" s="16"/>
      <c r="L833" s="16"/>
      <c r="M833" s="16"/>
      <c r="N833" s="16"/>
      <c r="O833" s="16"/>
      <c r="P833" s="17"/>
    </row>
    <row r="834" spans="1:16" ht="15.5" x14ac:dyDescent="0.35">
      <c r="A834" s="44"/>
      <c r="B834" s="20"/>
      <c r="C834" s="21"/>
      <c r="D834" s="22"/>
      <c r="E834" s="23" t="s">
        <v>119</v>
      </c>
      <c r="F834" s="24">
        <f>SUM(F839+F840)</f>
        <v>74532000</v>
      </c>
      <c r="G834" s="24">
        <f t="shared" ref="G834" si="682">SUM(G839+G840)</f>
        <v>10647428.571428571</v>
      </c>
      <c r="H834" s="24">
        <f t="shared" ref="H834:P834" si="683">SUM(H839+H840)</f>
        <v>0</v>
      </c>
      <c r="I834" s="24">
        <f t="shared" si="683"/>
        <v>0</v>
      </c>
      <c r="J834" s="24">
        <f t="shared" si="683"/>
        <v>0</v>
      </c>
      <c r="K834" s="24">
        <f t="shared" si="683"/>
        <v>10647428.571428571</v>
      </c>
      <c r="L834" s="24">
        <f t="shared" si="683"/>
        <v>10647428.571428571</v>
      </c>
      <c r="M834" s="24">
        <f t="shared" si="683"/>
        <v>10647428.571428571</v>
      </c>
      <c r="N834" s="24">
        <f t="shared" si="683"/>
        <v>10647428.571428571</v>
      </c>
      <c r="O834" s="24">
        <f t="shared" si="683"/>
        <v>10647428.571428571</v>
      </c>
      <c r="P834" s="25">
        <f t="shared" si="683"/>
        <v>10647428.571428571</v>
      </c>
    </row>
    <row r="835" spans="1:16" ht="15.5" x14ac:dyDescent="0.35">
      <c r="A835" s="44"/>
      <c r="B835" s="20"/>
      <c r="C835" s="21"/>
      <c r="D835" s="22"/>
      <c r="E835" s="26" t="s">
        <v>110</v>
      </c>
      <c r="F835" s="27"/>
      <c r="G835" s="28"/>
      <c r="H835" s="28"/>
      <c r="I835" s="28"/>
      <c r="J835" s="28"/>
      <c r="K835" s="28"/>
      <c r="L835" s="28"/>
      <c r="M835" s="28"/>
      <c r="N835" s="28"/>
      <c r="O835" s="28"/>
      <c r="P835" s="29"/>
    </row>
    <row r="836" spans="1:16" ht="15.5" x14ac:dyDescent="0.35">
      <c r="A836" s="44"/>
      <c r="B836" s="20"/>
      <c r="C836" s="21"/>
      <c r="D836" s="22"/>
      <c r="E836" s="30" t="s">
        <v>111</v>
      </c>
      <c r="F836" s="31"/>
      <c r="G836" s="32"/>
      <c r="H836" s="32"/>
      <c r="I836" s="32"/>
      <c r="J836" s="32"/>
      <c r="K836" s="32"/>
      <c r="L836" s="32"/>
      <c r="M836" s="32"/>
      <c r="N836" s="32"/>
      <c r="O836" s="32"/>
      <c r="P836" s="33"/>
    </row>
    <row r="837" spans="1:16" ht="15.5" x14ac:dyDescent="0.35">
      <c r="A837" s="44"/>
      <c r="B837" s="20"/>
      <c r="C837" s="21"/>
      <c r="D837" s="22"/>
      <c r="E837" s="30" t="s">
        <v>112</v>
      </c>
      <c r="F837" s="31"/>
      <c r="G837" s="32"/>
      <c r="H837" s="32"/>
      <c r="I837" s="32"/>
      <c r="J837" s="32"/>
      <c r="K837" s="32"/>
      <c r="L837" s="32"/>
      <c r="M837" s="32"/>
      <c r="N837" s="32"/>
      <c r="O837" s="32"/>
      <c r="P837" s="33"/>
    </row>
    <row r="838" spans="1:16" ht="15.5" x14ac:dyDescent="0.35">
      <c r="A838" s="44"/>
      <c r="B838" s="20"/>
      <c r="C838" s="21"/>
      <c r="D838" s="22"/>
      <c r="E838" s="30" t="s">
        <v>120</v>
      </c>
      <c r="F838" s="31"/>
      <c r="G838" s="32"/>
      <c r="H838" s="32"/>
      <c r="I838" s="32"/>
      <c r="J838" s="32"/>
      <c r="K838" s="32"/>
      <c r="L838" s="32"/>
      <c r="M838" s="32"/>
      <c r="N838" s="32"/>
      <c r="O838" s="32"/>
      <c r="P838" s="33"/>
    </row>
    <row r="839" spans="1:16" ht="15.5" x14ac:dyDescent="0.35">
      <c r="A839" s="44"/>
      <c r="B839" s="20"/>
      <c r="C839" s="21"/>
      <c r="D839" s="22"/>
      <c r="E839" s="34" t="s">
        <v>113</v>
      </c>
      <c r="F839" s="35">
        <f>F842</f>
        <v>0</v>
      </c>
      <c r="G839" s="32">
        <f>G842</f>
        <v>0</v>
      </c>
      <c r="H839" s="32"/>
      <c r="I839" s="32"/>
      <c r="J839" s="32"/>
      <c r="K839" s="32">
        <f t="shared" ref="K839:P839" si="684">K842</f>
        <v>0</v>
      </c>
      <c r="L839" s="32">
        <f t="shared" si="684"/>
        <v>0</v>
      </c>
      <c r="M839" s="32">
        <f t="shared" si="684"/>
        <v>0</v>
      </c>
      <c r="N839" s="32">
        <f t="shared" si="684"/>
        <v>0</v>
      </c>
      <c r="O839" s="32">
        <f t="shared" si="684"/>
        <v>0</v>
      </c>
      <c r="P839" s="33">
        <f t="shared" si="684"/>
        <v>0</v>
      </c>
    </row>
    <row r="840" spans="1:16" ht="39" x14ac:dyDescent="0.35">
      <c r="A840" s="44"/>
      <c r="B840" s="20"/>
      <c r="C840" s="21"/>
      <c r="D840" s="22"/>
      <c r="E840" s="34" t="s">
        <v>247</v>
      </c>
      <c r="F840" s="35">
        <f>F843+F873</f>
        <v>74532000</v>
      </c>
      <c r="G840" s="32">
        <f>G843</f>
        <v>10647428.571428571</v>
      </c>
      <c r="H840" s="32"/>
      <c r="I840" s="32"/>
      <c r="J840" s="32"/>
      <c r="K840" s="32">
        <f t="shared" ref="K840:P840" si="685">K843</f>
        <v>10647428.571428571</v>
      </c>
      <c r="L840" s="32">
        <f t="shared" si="685"/>
        <v>10647428.571428571</v>
      </c>
      <c r="M840" s="32">
        <f t="shared" si="685"/>
        <v>10647428.571428571</v>
      </c>
      <c r="N840" s="32">
        <f t="shared" si="685"/>
        <v>10647428.571428571</v>
      </c>
      <c r="O840" s="32">
        <f t="shared" si="685"/>
        <v>10647428.571428571</v>
      </c>
      <c r="P840" s="33">
        <f t="shared" si="685"/>
        <v>10647428.571428571</v>
      </c>
    </row>
    <row r="841" spans="1:16" ht="15.5" x14ac:dyDescent="0.35">
      <c r="A841" s="44"/>
      <c r="B841" s="20"/>
      <c r="C841" s="36" t="s">
        <v>1</v>
      </c>
      <c r="D841" s="37" t="s">
        <v>131</v>
      </c>
      <c r="E841" s="38" t="s">
        <v>126</v>
      </c>
      <c r="F841" s="39">
        <f t="shared" ref="F841:G841" si="686">F842+F843</f>
        <v>74532000</v>
      </c>
      <c r="G841" s="40">
        <f t="shared" si="686"/>
        <v>10647428.571428571</v>
      </c>
      <c r="H841" s="40"/>
      <c r="I841" s="40"/>
      <c r="J841" s="40"/>
      <c r="K841" s="40">
        <f t="shared" ref="K841:P841" si="687">K842+K843</f>
        <v>10647428.571428571</v>
      </c>
      <c r="L841" s="40">
        <f t="shared" si="687"/>
        <v>10647428.571428571</v>
      </c>
      <c r="M841" s="40">
        <f t="shared" si="687"/>
        <v>10647428.571428571</v>
      </c>
      <c r="N841" s="40">
        <f t="shared" si="687"/>
        <v>10647428.571428571</v>
      </c>
      <c r="O841" s="40">
        <f t="shared" si="687"/>
        <v>10647428.571428571</v>
      </c>
      <c r="P841" s="41">
        <f t="shared" si="687"/>
        <v>10647428.571428571</v>
      </c>
    </row>
    <row r="842" spans="1:16" ht="15.5" x14ac:dyDescent="0.35">
      <c r="A842" s="44"/>
      <c r="B842" s="20"/>
      <c r="C842" s="21"/>
      <c r="D842" s="22"/>
      <c r="E842" s="34" t="s">
        <v>113</v>
      </c>
      <c r="F842" s="35">
        <f>SUM(G842:P842)</f>
        <v>0</v>
      </c>
      <c r="G842" s="32">
        <f>G845+G848+G851+G854+G857+G860</f>
        <v>0</v>
      </c>
      <c r="H842" s="32"/>
      <c r="I842" s="32"/>
      <c r="J842" s="32"/>
      <c r="K842" s="32">
        <f t="shared" ref="K842:P842" si="688">K845+K848+K851+K854+K857+K860</f>
        <v>0</v>
      </c>
      <c r="L842" s="32">
        <f t="shared" si="688"/>
        <v>0</v>
      </c>
      <c r="M842" s="32">
        <f t="shared" si="688"/>
        <v>0</v>
      </c>
      <c r="N842" s="32">
        <f t="shared" si="688"/>
        <v>0</v>
      </c>
      <c r="O842" s="32">
        <f t="shared" si="688"/>
        <v>0</v>
      </c>
      <c r="P842" s="33">
        <f t="shared" si="688"/>
        <v>0</v>
      </c>
    </row>
    <row r="843" spans="1:16" ht="39" x14ac:dyDescent="0.35">
      <c r="A843" s="44"/>
      <c r="B843" s="20"/>
      <c r="C843" s="21"/>
      <c r="D843" s="22"/>
      <c r="E843" s="34" t="s">
        <v>247</v>
      </c>
      <c r="F843" s="35">
        <f>74532000</f>
        <v>74532000</v>
      </c>
      <c r="G843" s="32">
        <f>$F$843/7</f>
        <v>10647428.571428571</v>
      </c>
      <c r="H843" s="32"/>
      <c r="I843" s="32"/>
      <c r="J843" s="32"/>
      <c r="K843" s="32">
        <f t="shared" ref="K843:P843" si="689">$F$843/7</f>
        <v>10647428.571428571</v>
      </c>
      <c r="L843" s="32">
        <f t="shared" si="689"/>
        <v>10647428.571428571</v>
      </c>
      <c r="M843" s="32">
        <f t="shared" si="689"/>
        <v>10647428.571428571</v>
      </c>
      <c r="N843" s="32">
        <f t="shared" si="689"/>
        <v>10647428.571428571</v>
      </c>
      <c r="O843" s="32">
        <f t="shared" si="689"/>
        <v>10647428.571428571</v>
      </c>
      <c r="P843" s="33">
        <f t="shared" si="689"/>
        <v>10647428.571428571</v>
      </c>
    </row>
    <row r="844" spans="1:16" ht="28" outlineLevel="1" x14ac:dyDescent="0.35">
      <c r="A844" s="44"/>
      <c r="B844" s="20"/>
      <c r="C844" s="43" t="s">
        <v>248</v>
      </c>
      <c r="D844" s="22" t="s">
        <v>195</v>
      </c>
      <c r="E844" s="38" t="s">
        <v>126</v>
      </c>
      <c r="F844" s="35">
        <f t="shared" ref="F844:G844" si="690">F845+F846</f>
        <v>0</v>
      </c>
      <c r="G844" s="32">
        <f t="shared" si="690"/>
        <v>0</v>
      </c>
      <c r="H844" s="32"/>
      <c r="I844" s="32"/>
      <c r="J844" s="32"/>
      <c r="K844" s="32">
        <f t="shared" ref="K844:P844" si="691">K845+K846</f>
        <v>0</v>
      </c>
      <c r="L844" s="32">
        <f t="shared" si="691"/>
        <v>0</v>
      </c>
      <c r="M844" s="32">
        <f t="shared" si="691"/>
        <v>0</v>
      </c>
      <c r="N844" s="32">
        <f t="shared" si="691"/>
        <v>0</v>
      </c>
      <c r="O844" s="32">
        <f t="shared" si="691"/>
        <v>0</v>
      </c>
      <c r="P844" s="33">
        <f t="shared" si="691"/>
        <v>0</v>
      </c>
    </row>
    <row r="845" spans="1:16" ht="15.5" outlineLevel="1" x14ac:dyDescent="0.35">
      <c r="A845" s="44"/>
      <c r="B845" s="20"/>
      <c r="C845" s="21"/>
      <c r="D845" s="22"/>
      <c r="E845" s="34" t="s">
        <v>113</v>
      </c>
      <c r="F845" s="35">
        <f>SUM(G845:P845)</f>
        <v>0</v>
      </c>
      <c r="G845" s="32">
        <v>0</v>
      </c>
      <c r="H845" s="32"/>
      <c r="I845" s="32"/>
      <c r="J845" s="32"/>
      <c r="K845" s="32">
        <v>0</v>
      </c>
      <c r="L845" s="32">
        <v>0</v>
      </c>
      <c r="M845" s="32">
        <v>0</v>
      </c>
      <c r="N845" s="32">
        <v>0</v>
      </c>
      <c r="O845" s="32">
        <v>0</v>
      </c>
      <c r="P845" s="33">
        <v>0</v>
      </c>
    </row>
    <row r="846" spans="1:16" ht="39" outlineLevel="1" x14ac:dyDescent="0.35">
      <c r="A846" s="44"/>
      <c r="B846" s="20"/>
      <c r="C846" s="21"/>
      <c r="D846" s="22"/>
      <c r="E846" s="34" t="s">
        <v>247</v>
      </c>
      <c r="F846" s="35">
        <f>SUM(G846:P846)</f>
        <v>0</v>
      </c>
      <c r="G846" s="32">
        <v>0</v>
      </c>
      <c r="H846" s="32"/>
      <c r="I846" s="32"/>
      <c r="J846" s="32"/>
      <c r="K846" s="32">
        <v>0</v>
      </c>
      <c r="L846" s="32">
        <v>0</v>
      </c>
      <c r="M846" s="32">
        <v>0</v>
      </c>
      <c r="N846" s="32">
        <v>0</v>
      </c>
      <c r="O846" s="32">
        <v>0</v>
      </c>
      <c r="P846" s="33">
        <v>0</v>
      </c>
    </row>
    <row r="847" spans="1:16" ht="15.5" outlineLevel="1" x14ac:dyDescent="0.35">
      <c r="A847" s="44"/>
      <c r="B847" s="20"/>
      <c r="C847" s="21"/>
      <c r="D847" s="22" t="s">
        <v>196</v>
      </c>
      <c r="E847" s="38" t="s">
        <v>126</v>
      </c>
      <c r="F847" s="35">
        <f t="shared" ref="F847:G847" si="692">F848+F849</f>
        <v>0</v>
      </c>
      <c r="G847" s="32">
        <f t="shared" si="692"/>
        <v>0</v>
      </c>
      <c r="H847" s="32"/>
      <c r="I847" s="32"/>
      <c r="J847" s="32"/>
      <c r="K847" s="32">
        <f t="shared" ref="K847:P847" si="693">K848+K849</f>
        <v>0</v>
      </c>
      <c r="L847" s="32">
        <f t="shared" si="693"/>
        <v>0</v>
      </c>
      <c r="M847" s="32">
        <f t="shared" si="693"/>
        <v>0</v>
      </c>
      <c r="N847" s="32">
        <f t="shared" si="693"/>
        <v>0</v>
      </c>
      <c r="O847" s="32">
        <f t="shared" si="693"/>
        <v>0</v>
      </c>
      <c r="P847" s="33">
        <f t="shared" si="693"/>
        <v>0</v>
      </c>
    </row>
    <row r="848" spans="1:16" ht="15.5" outlineLevel="1" x14ac:dyDescent="0.35">
      <c r="A848" s="44"/>
      <c r="B848" s="20"/>
      <c r="C848" s="21"/>
      <c r="D848" s="22"/>
      <c r="E848" s="34" t="s">
        <v>113</v>
      </c>
      <c r="F848" s="35">
        <f>SUM(G848:P848)</f>
        <v>0</v>
      </c>
      <c r="G848" s="32">
        <v>0</v>
      </c>
      <c r="H848" s="32"/>
      <c r="I848" s="32"/>
      <c r="J848" s="32"/>
      <c r="K848" s="32">
        <v>0</v>
      </c>
      <c r="L848" s="32">
        <v>0</v>
      </c>
      <c r="M848" s="32"/>
      <c r="N848" s="32"/>
      <c r="O848" s="32"/>
      <c r="P848" s="33"/>
    </row>
    <row r="849" spans="1:16" ht="39" outlineLevel="1" x14ac:dyDescent="0.35">
      <c r="A849" s="44"/>
      <c r="B849" s="20"/>
      <c r="C849" s="21"/>
      <c r="D849" s="22"/>
      <c r="E849" s="34" t="s">
        <v>247</v>
      </c>
      <c r="F849" s="35">
        <f>SUM(G849:P849)</f>
        <v>0</v>
      </c>
      <c r="G849" s="32">
        <v>0</v>
      </c>
      <c r="H849" s="32"/>
      <c r="I849" s="32"/>
      <c r="J849" s="32"/>
      <c r="K849" s="32">
        <v>0</v>
      </c>
      <c r="L849" s="32">
        <v>0</v>
      </c>
      <c r="M849" s="32"/>
      <c r="N849" s="32"/>
      <c r="O849" s="32"/>
      <c r="P849" s="33"/>
    </row>
    <row r="850" spans="1:16" ht="15.5" outlineLevel="1" x14ac:dyDescent="0.35">
      <c r="A850" s="44"/>
      <c r="B850" s="20"/>
      <c r="C850" s="21"/>
      <c r="D850" s="22" t="s">
        <v>197</v>
      </c>
      <c r="E850" s="38" t="s">
        <v>126</v>
      </c>
      <c r="F850" s="35">
        <f t="shared" ref="F850:G850" si="694">F851+F852</f>
        <v>0</v>
      </c>
      <c r="G850" s="32">
        <f t="shared" si="694"/>
        <v>0</v>
      </c>
      <c r="H850" s="32"/>
      <c r="I850" s="32"/>
      <c r="J850" s="32"/>
      <c r="K850" s="32">
        <f t="shared" ref="K850:P850" si="695">K851+K852</f>
        <v>0</v>
      </c>
      <c r="L850" s="32">
        <f t="shared" si="695"/>
        <v>0</v>
      </c>
      <c r="M850" s="32">
        <f t="shared" si="695"/>
        <v>0</v>
      </c>
      <c r="N850" s="32">
        <f t="shared" si="695"/>
        <v>0</v>
      </c>
      <c r="O850" s="32">
        <f t="shared" si="695"/>
        <v>0</v>
      </c>
      <c r="P850" s="33">
        <f t="shared" si="695"/>
        <v>0</v>
      </c>
    </row>
    <row r="851" spans="1:16" ht="15.5" outlineLevel="1" x14ac:dyDescent="0.35">
      <c r="A851" s="44"/>
      <c r="B851" s="20"/>
      <c r="C851" s="21"/>
      <c r="D851" s="22"/>
      <c r="E851" s="34" t="s">
        <v>113</v>
      </c>
      <c r="F851" s="35">
        <f>SUM(G851:P851)</f>
        <v>0</v>
      </c>
      <c r="G851" s="32">
        <v>0</v>
      </c>
      <c r="H851" s="32"/>
      <c r="I851" s="32"/>
      <c r="J851" s="32"/>
      <c r="K851" s="32">
        <v>0</v>
      </c>
      <c r="L851" s="32">
        <v>0</v>
      </c>
      <c r="M851" s="32">
        <v>0</v>
      </c>
      <c r="N851" s="32">
        <v>0</v>
      </c>
      <c r="O851" s="32">
        <v>0</v>
      </c>
      <c r="P851" s="33">
        <v>0</v>
      </c>
    </row>
    <row r="852" spans="1:16" ht="39" outlineLevel="1" x14ac:dyDescent="0.35">
      <c r="A852" s="44"/>
      <c r="B852" s="20"/>
      <c r="C852" s="21"/>
      <c r="D852" s="22"/>
      <c r="E852" s="34" t="s">
        <v>247</v>
      </c>
      <c r="F852" s="35">
        <f>SUM(G852:P852)</f>
        <v>0</v>
      </c>
      <c r="G852" s="32">
        <v>0</v>
      </c>
      <c r="H852" s="32"/>
      <c r="I852" s="32"/>
      <c r="J852" s="32"/>
      <c r="K852" s="32">
        <v>0</v>
      </c>
      <c r="L852" s="32">
        <v>0</v>
      </c>
      <c r="M852" s="32">
        <v>0</v>
      </c>
      <c r="N852" s="32">
        <v>0</v>
      </c>
      <c r="O852" s="32">
        <v>0</v>
      </c>
      <c r="P852" s="33">
        <v>0</v>
      </c>
    </row>
    <row r="853" spans="1:16" ht="15.5" outlineLevel="1" x14ac:dyDescent="0.35">
      <c r="A853" s="44"/>
      <c r="B853" s="20"/>
      <c r="C853" s="21"/>
      <c r="D853" s="22" t="s">
        <v>521</v>
      </c>
      <c r="E853" s="38" t="s">
        <v>126</v>
      </c>
      <c r="F853" s="35">
        <f t="shared" ref="F853:G853" si="696">F854+F855</f>
        <v>0</v>
      </c>
      <c r="G853" s="32">
        <f t="shared" si="696"/>
        <v>0</v>
      </c>
      <c r="H853" s="32"/>
      <c r="I853" s="32"/>
      <c r="J853" s="32"/>
      <c r="K853" s="32">
        <f t="shared" ref="K853:P853" si="697">K854+K855</f>
        <v>0</v>
      </c>
      <c r="L853" s="32">
        <f t="shared" si="697"/>
        <v>0</v>
      </c>
      <c r="M853" s="32">
        <f t="shared" si="697"/>
        <v>0</v>
      </c>
      <c r="N853" s="32">
        <f t="shared" si="697"/>
        <v>0</v>
      </c>
      <c r="O853" s="32">
        <f t="shared" si="697"/>
        <v>0</v>
      </c>
      <c r="P853" s="33">
        <f t="shared" si="697"/>
        <v>0</v>
      </c>
    </row>
    <row r="854" spans="1:16" ht="15.5" outlineLevel="1" x14ac:dyDescent="0.35">
      <c r="A854" s="44"/>
      <c r="B854" s="20"/>
      <c r="C854" s="21"/>
      <c r="D854" s="22"/>
      <c r="E854" s="34" t="s">
        <v>113</v>
      </c>
      <c r="F854" s="35">
        <f>SUM(G854:P854)</f>
        <v>0</v>
      </c>
      <c r="G854" s="32">
        <v>0</v>
      </c>
      <c r="H854" s="32"/>
      <c r="I854" s="32"/>
      <c r="J854" s="32"/>
      <c r="K854" s="32">
        <v>0</v>
      </c>
      <c r="L854" s="32">
        <v>0</v>
      </c>
      <c r="M854" s="32">
        <v>0</v>
      </c>
      <c r="N854" s="32"/>
      <c r="O854" s="32"/>
      <c r="P854" s="33"/>
    </row>
    <row r="855" spans="1:16" ht="39" outlineLevel="1" x14ac:dyDescent="0.35">
      <c r="A855" s="44"/>
      <c r="B855" s="20"/>
      <c r="C855" s="21"/>
      <c r="D855" s="22"/>
      <c r="E855" s="34" t="s">
        <v>247</v>
      </c>
      <c r="F855" s="35">
        <f>SUM(G855:P855)</f>
        <v>0</v>
      </c>
      <c r="G855" s="32">
        <v>0</v>
      </c>
      <c r="H855" s="32"/>
      <c r="I855" s="32"/>
      <c r="J855" s="32"/>
      <c r="K855" s="32">
        <v>0</v>
      </c>
      <c r="L855" s="32">
        <v>0</v>
      </c>
      <c r="M855" s="32">
        <v>0</v>
      </c>
      <c r="N855" s="32"/>
      <c r="O855" s="32"/>
      <c r="P855" s="33"/>
    </row>
    <row r="856" spans="1:16" ht="15.5" outlineLevel="1" x14ac:dyDescent="0.35">
      <c r="A856" s="44"/>
      <c r="B856" s="20"/>
      <c r="C856" s="21"/>
      <c r="D856" s="22" t="s">
        <v>495</v>
      </c>
      <c r="E856" s="38" t="s">
        <v>126</v>
      </c>
      <c r="F856" s="35">
        <f t="shared" ref="F856:G856" si="698">F857+F858</f>
        <v>0</v>
      </c>
      <c r="G856" s="32">
        <f t="shared" si="698"/>
        <v>0</v>
      </c>
      <c r="H856" s="32"/>
      <c r="I856" s="32"/>
      <c r="J856" s="32"/>
      <c r="K856" s="32">
        <f t="shared" ref="K856:P856" si="699">K857+K858</f>
        <v>0</v>
      </c>
      <c r="L856" s="32">
        <f t="shared" si="699"/>
        <v>0</v>
      </c>
      <c r="M856" s="32">
        <f t="shared" si="699"/>
        <v>0</v>
      </c>
      <c r="N856" s="32">
        <f t="shared" si="699"/>
        <v>0</v>
      </c>
      <c r="O856" s="32">
        <f t="shared" si="699"/>
        <v>0</v>
      </c>
      <c r="P856" s="33">
        <f t="shared" si="699"/>
        <v>0</v>
      </c>
    </row>
    <row r="857" spans="1:16" ht="15.5" outlineLevel="1" x14ac:dyDescent="0.35">
      <c r="A857" s="44"/>
      <c r="B857" s="20"/>
      <c r="C857" s="21"/>
      <c r="D857" s="22"/>
      <c r="E857" s="34" t="s">
        <v>113</v>
      </c>
      <c r="F857" s="35">
        <f>SUM(G857:P857)</f>
        <v>0</v>
      </c>
      <c r="G857" s="32">
        <v>0</v>
      </c>
      <c r="H857" s="32"/>
      <c r="I857" s="32"/>
      <c r="J857" s="32"/>
      <c r="K857" s="32">
        <v>0</v>
      </c>
      <c r="L857" s="32">
        <v>0</v>
      </c>
      <c r="M857" s="32">
        <v>0</v>
      </c>
      <c r="N857" s="32"/>
      <c r="O857" s="32"/>
      <c r="P857" s="33"/>
    </row>
    <row r="858" spans="1:16" ht="39" outlineLevel="1" x14ac:dyDescent="0.35">
      <c r="A858" s="44"/>
      <c r="B858" s="20"/>
      <c r="C858" s="21"/>
      <c r="D858" s="22"/>
      <c r="E858" s="34" t="s">
        <v>247</v>
      </c>
      <c r="F858" s="35">
        <f>SUM(G858:P858)</f>
        <v>0</v>
      </c>
      <c r="G858" s="32">
        <v>0</v>
      </c>
      <c r="H858" s="32"/>
      <c r="I858" s="32"/>
      <c r="J858" s="32"/>
      <c r="K858" s="32">
        <v>0</v>
      </c>
      <c r="L858" s="32">
        <v>0</v>
      </c>
      <c r="M858" s="32">
        <v>0</v>
      </c>
      <c r="N858" s="32"/>
      <c r="O858" s="32"/>
      <c r="P858" s="33"/>
    </row>
    <row r="859" spans="1:16" ht="15.5" outlineLevel="1" x14ac:dyDescent="0.35">
      <c r="A859" s="44"/>
      <c r="B859" s="20"/>
      <c r="C859" s="21"/>
      <c r="D859" s="22" t="s">
        <v>438</v>
      </c>
      <c r="E859" s="38" t="s">
        <v>126</v>
      </c>
      <c r="F859" s="35">
        <f t="shared" ref="F859:G859" si="700">F860+F861</f>
        <v>372000</v>
      </c>
      <c r="G859" s="32">
        <f t="shared" si="700"/>
        <v>53142.857142857145</v>
      </c>
      <c r="H859" s="32"/>
      <c r="I859" s="32"/>
      <c r="J859" s="32"/>
      <c r="K859" s="32">
        <f t="shared" ref="K859:P859" si="701">K860+K861</f>
        <v>53142.857142857145</v>
      </c>
      <c r="L859" s="32">
        <f t="shared" si="701"/>
        <v>53142.857142857145</v>
      </c>
      <c r="M859" s="32">
        <f t="shared" si="701"/>
        <v>53142.857142857145</v>
      </c>
      <c r="N859" s="32">
        <f t="shared" si="701"/>
        <v>53142.857142857145</v>
      </c>
      <c r="O859" s="32">
        <f t="shared" si="701"/>
        <v>53142.857142857145</v>
      </c>
      <c r="P859" s="33">
        <f t="shared" si="701"/>
        <v>53142.857142857145</v>
      </c>
    </row>
    <row r="860" spans="1:16" ht="15.5" outlineLevel="1" x14ac:dyDescent="0.35">
      <c r="A860" s="44"/>
      <c r="B860" s="20"/>
      <c r="C860" s="21"/>
      <c r="D860" s="22"/>
      <c r="E860" s="34" t="s">
        <v>113</v>
      </c>
      <c r="F860" s="35">
        <f>SUM(G860:P860)</f>
        <v>0</v>
      </c>
      <c r="G860" s="32">
        <v>0</v>
      </c>
      <c r="H860" s="32"/>
      <c r="I860" s="32"/>
      <c r="J860" s="32"/>
      <c r="K860" s="32">
        <v>0</v>
      </c>
      <c r="L860" s="32">
        <v>0</v>
      </c>
      <c r="M860" s="32">
        <v>0</v>
      </c>
      <c r="N860" s="32">
        <v>0</v>
      </c>
      <c r="O860" s="32">
        <v>0</v>
      </c>
      <c r="P860" s="33">
        <v>0</v>
      </c>
    </row>
    <row r="861" spans="1:16" ht="39" outlineLevel="1" x14ac:dyDescent="0.35">
      <c r="A861" s="44"/>
      <c r="B861" s="20"/>
      <c r="C861" s="21"/>
      <c r="D861" s="22"/>
      <c r="E861" s="34" t="s">
        <v>247</v>
      </c>
      <c r="F861" s="35">
        <f>372000</f>
        <v>372000</v>
      </c>
      <c r="G861" s="32">
        <f>$F$861/7</f>
        <v>53142.857142857145</v>
      </c>
      <c r="H861" s="32"/>
      <c r="I861" s="32"/>
      <c r="J861" s="32"/>
      <c r="K861" s="32">
        <f t="shared" ref="K861:P861" si="702">$F$861/7</f>
        <v>53142.857142857145</v>
      </c>
      <c r="L861" s="32">
        <f t="shared" si="702"/>
        <v>53142.857142857145</v>
      </c>
      <c r="M861" s="32">
        <f t="shared" si="702"/>
        <v>53142.857142857145</v>
      </c>
      <c r="N861" s="32">
        <f t="shared" si="702"/>
        <v>53142.857142857145</v>
      </c>
      <c r="O861" s="32">
        <f t="shared" si="702"/>
        <v>53142.857142857145</v>
      </c>
      <c r="P861" s="33">
        <f t="shared" si="702"/>
        <v>53142.857142857145</v>
      </c>
    </row>
    <row r="862" spans="1:16" ht="15.5" outlineLevel="1" x14ac:dyDescent="0.35">
      <c r="A862" s="44"/>
      <c r="B862" s="20"/>
      <c r="C862" s="21"/>
      <c r="D862" s="22" t="s">
        <v>441</v>
      </c>
      <c r="E862" s="38" t="s">
        <v>126</v>
      </c>
      <c r="F862" s="35">
        <f t="shared" ref="F862:G862" si="703">F863+F864</f>
        <v>74260000</v>
      </c>
      <c r="G862" s="32">
        <f t="shared" si="703"/>
        <v>10608571.428571429</v>
      </c>
      <c r="H862" s="32"/>
      <c r="I862" s="32"/>
      <c r="J862" s="32"/>
      <c r="K862" s="32">
        <f t="shared" ref="K862:P862" si="704">K863+K864</f>
        <v>10608571.428571429</v>
      </c>
      <c r="L862" s="32">
        <f t="shared" si="704"/>
        <v>10608571.428571429</v>
      </c>
      <c r="M862" s="32">
        <f t="shared" si="704"/>
        <v>10608571.428571429</v>
      </c>
      <c r="N862" s="32">
        <f t="shared" si="704"/>
        <v>10608571.428571429</v>
      </c>
      <c r="O862" s="32">
        <f t="shared" si="704"/>
        <v>10608571.428571429</v>
      </c>
      <c r="P862" s="33">
        <f t="shared" si="704"/>
        <v>10608571.428571429</v>
      </c>
    </row>
    <row r="863" spans="1:16" ht="15.5" outlineLevel="1" x14ac:dyDescent="0.35">
      <c r="A863" s="44"/>
      <c r="B863" s="20"/>
      <c r="C863" s="21"/>
      <c r="D863" s="22"/>
      <c r="E863" s="34" t="s">
        <v>113</v>
      </c>
      <c r="F863" s="35">
        <f>SUM(G863:P863)</f>
        <v>0</v>
      </c>
      <c r="G863" s="32">
        <v>0</v>
      </c>
      <c r="H863" s="32"/>
      <c r="I863" s="32"/>
      <c r="J863" s="32"/>
      <c r="K863" s="32">
        <v>0</v>
      </c>
      <c r="L863" s="32">
        <v>0</v>
      </c>
      <c r="M863" s="32">
        <v>0</v>
      </c>
      <c r="N863" s="32">
        <v>0</v>
      </c>
      <c r="O863" s="32">
        <v>0</v>
      </c>
      <c r="P863" s="33">
        <v>0</v>
      </c>
    </row>
    <row r="864" spans="1:16" ht="39.5" outlineLevel="1" thickBot="1" x14ac:dyDescent="0.4">
      <c r="A864" s="49"/>
      <c r="B864" s="50"/>
      <c r="C864" s="51"/>
      <c r="D864" s="52"/>
      <c r="E864" s="53" t="s">
        <v>247</v>
      </c>
      <c r="F864" s="54">
        <f>74260000</f>
        <v>74260000</v>
      </c>
      <c r="G864" s="55">
        <f>$F$864/7</f>
        <v>10608571.428571429</v>
      </c>
      <c r="H864" s="55"/>
      <c r="I864" s="55"/>
      <c r="J864" s="55"/>
      <c r="K864" s="55">
        <f t="shared" ref="K864:P864" si="705">$F$864/7</f>
        <v>10608571.428571429</v>
      </c>
      <c r="L864" s="55">
        <f t="shared" si="705"/>
        <v>10608571.428571429</v>
      </c>
      <c r="M864" s="55">
        <f t="shared" si="705"/>
        <v>10608571.428571429</v>
      </c>
      <c r="N864" s="55">
        <f t="shared" si="705"/>
        <v>10608571.428571429</v>
      </c>
      <c r="O864" s="55">
        <f t="shared" si="705"/>
        <v>10608571.428571429</v>
      </c>
      <c r="P864" s="56">
        <f t="shared" si="705"/>
        <v>10608571.428571429</v>
      </c>
    </row>
    <row r="865" spans="1:16" ht="15.5" x14ac:dyDescent="0.35">
      <c r="A865" s="57">
        <v>34</v>
      </c>
      <c r="B865" s="11" t="s">
        <v>81</v>
      </c>
      <c r="C865" s="12"/>
      <c r="D865" s="13"/>
      <c r="E865" s="14"/>
      <c r="F865" s="15"/>
      <c r="G865" s="16"/>
      <c r="H865" s="16"/>
      <c r="I865" s="16"/>
      <c r="J865" s="16"/>
      <c r="K865" s="16"/>
      <c r="L865" s="16"/>
      <c r="M865" s="16"/>
      <c r="N865" s="16"/>
      <c r="O865" s="16"/>
      <c r="P865" s="17"/>
    </row>
    <row r="866" spans="1:16" ht="15.5" x14ac:dyDescent="0.35">
      <c r="A866" s="44"/>
      <c r="B866" s="20"/>
      <c r="C866" s="21"/>
      <c r="D866" s="22"/>
      <c r="E866" s="23" t="s">
        <v>119</v>
      </c>
      <c r="F866" s="24">
        <f>SUM(F871+F872)</f>
        <v>0</v>
      </c>
      <c r="G866" s="24">
        <f t="shared" ref="G866" si="706">SUM(G871+G872)</f>
        <v>0</v>
      </c>
      <c r="H866" s="24">
        <f t="shared" ref="H866:P866" si="707">SUM(H871+H872)</f>
        <v>0</v>
      </c>
      <c r="I866" s="24">
        <f t="shared" si="707"/>
        <v>0</v>
      </c>
      <c r="J866" s="24">
        <f t="shared" si="707"/>
        <v>0</v>
      </c>
      <c r="K866" s="24">
        <f t="shared" si="707"/>
        <v>0</v>
      </c>
      <c r="L866" s="24">
        <f t="shared" si="707"/>
        <v>0</v>
      </c>
      <c r="M866" s="24">
        <f t="shared" si="707"/>
        <v>0</v>
      </c>
      <c r="N866" s="24">
        <f t="shared" si="707"/>
        <v>0</v>
      </c>
      <c r="O866" s="24">
        <f t="shared" si="707"/>
        <v>0</v>
      </c>
      <c r="P866" s="25">
        <f t="shared" si="707"/>
        <v>0</v>
      </c>
    </row>
    <row r="867" spans="1:16" ht="15.5" x14ac:dyDescent="0.35">
      <c r="A867" s="44"/>
      <c r="B867" s="20"/>
      <c r="C867" s="21"/>
      <c r="D867" s="22"/>
      <c r="E867" s="26" t="s">
        <v>110</v>
      </c>
      <c r="F867" s="27"/>
      <c r="G867" s="28"/>
      <c r="H867" s="28"/>
      <c r="I867" s="28"/>
      <c r="J867" s="28"/>
      <c r="K867" s="28"/>
      <c r="L867" s="28"/>
      <c r="M867" s="28"/>
      <c r="N867" s="28"/>
      <c r="O867" s="28"/>
      <c r="P867" s="29"/>
    </row>
    <row r="868" spans="1:16" ht="15.5" x14ac:dyDescent="0.35">
      <c r="A868" s="44"/>
      <c r="B868" s="20"/>
      <c r="C868" s="21"/>
      <c r="D868" s="22"/>
      <c r="E868" s="30" t="s">
        <v>111</v>
      </c>
      <c r="F868" s="31"/>
      <c r="G868" s="32"/>
      <c r="H868" s="32"/>
      <c r="I868" s="32"/>
      <c r="J868" s="32"/>
      <c r="K868" s="32"/>
      <c r="L868" s="32"/>
      <c r="M868" s="32"/>
      <c r="N868" s="32"/>
      <c r="O868" s="32"/>
      <c r="P868" s="33"/>
    </row>
    <row r="869" spans="1:16" ht="15.5" x14ac:dyDescent="0.35">
      <c r="A869" s="44"/>
      <c r="B869" s="20"/>
      <c r="C869" s="21"/>
      <c r="D869" s="22"/>
      <c r="E869" s="30" t="s">
        <v>112</v>
      </c>
      <c r="F869" s="31"/>
      <c r="G869" s="32"/>
      <c r="H869" s="32"/>
      <c r="I869" s="32"/>
      <c r="J869" s="32"/>
      <c r="K869" s="32"/>
      <c r="L869" s="32"/>
      <c r="M869" s="32"/>
      <c r="N869" s="32"/>
      <c r="O869" s="32"/>
      <c r="P869" s="33"/>
    </row>
    <row r="870" spans="1:16" ht="15.5" x14ac:dyDescent="0.35">
      <c r="A870" s="44"/>
      <c r="B870" s="20"/>
      <c r="C870" s="21"/>
      <c r="D870" s="22"/>
      <c r="E870" s="30" t="s">
        <v>120</v>
      </c>
      <c r="F870" s="31"/>
      <c r="G870" s="32"/>
      <c r="H870" s="32"/>
      <c r="I870" s="32"/>
      <c r="J870" s="32"/>
      <c r="K870" s="32"/>
      <c r="L870" s="32"/>
      <c r="M870" s="32"/>
      <c r="N870" s="32"/>
      <c r="O870" s="32"/>
      <c r="P870" s="33"/>
    </row>
    <row r="871" spans="1:16" ht="15.5" x14ac:dyDescent="0.35">
      <c r="A871" s="44"/>
      <c r="B871" s="20"/>
      <c r="C871" s="21"/>
      <c r="D871" s="22"/>
      <c r="E871" s="34" t="s">
        <v>113</v>
      </c>
      <c r="F871" s="35">
        <f>F874</f>
        <v>0</v>
      </c>
      <c r="G871" s="32">
        <f>G874</f>
        <v>0</v>
      </c>
      <c r="H871" s="32"/>
      <c r="I871" s="32"/>
      <c r="J871" s="32"/>
      <c r="K871" s="32">
        <f t="shared" ref="K871:P871" si="708">K874</f>
        <v>0</v>
      </c>
      <c r="L871" s="32">
        <f t="shared" si="708"/>
        <v>0</v>
      </c>
      <c r="M871" s="32">
        <f t="shared" si="708"/>
        <v>0</v>
      </c>
      <c r="N871" s="32">
        <f t="shared" si="708"/>
        <v>0</v>
      </c>
      <c r="O871" s="32">
        <f t="shared" si="708"/>
        <v>0</v>
      </c>
      <c r="P871" s="33">
        <f t="shared" si="708"/>
        <v>0</v>
      </c>
    </row>
    <row r="872" spans="1:16" ht="39" x14ac:dyDescent="0.35">
      <c r="A872" s="44"/>
      <c r="B872" s="20"/>
      <c r="C872" s="21"/>
      <c r="D872" s="22"/>
      <c r="E872" s="34" t="s">
        <v>247</v>
      </c>
      <c r="F872" s="35">
        <f>F875+F905</f>
        <v>0</v>
      </c>
      <c r="G872" s="32">
        <f>G875</f>
        <v>0</v>
      </c>
      <c r="H872" s="32"/>
      <c r="I872" s="32"/>
      <c r="J872" s="32"/>
      <c r="K872" s="32">
        <f t="shared" ref="K872:P872" si="709">K875</f>
        <v>0</v>
      </c>
      <c r="L872" s="32">
        <f t="shared" si="709"/>
        <v>0</v>
      </c>
      <c r="M872" s="32">
        <f t="shared" si="709"/>
        <v>0</v>
      </c>
      <c r="N872" s="32">
        <f t="shared" si="709"/>
        <v>0</v>
      </c>
      <c r="O872" s="32">
        <f t="shared" si="709"/>
        <v>0</v>
      </c>
      <c r="P872" s="33">
        <f t="shared" si="709"/>
        <v>0</v>
      </c>
    </row>
    <row r="873" spans="1:16" ht="15.5" x14ac:dyDescent="0.35">
      <c r="A873" s="44"/>
      <c r="B873" s="20"/>
      <c r="C873" s="36" t="s">
        <v>1</v>
      </c>
      <c r="D873" s="37" t="s">
        <v>131</v>
      </c>
      <c r="E873" s="38" t="s">
        <v>126</v>
      </c>
      <c r="F873" s="39">
        <f t="shared" ref="F873:G873" si="710">F874+F875</f>
        <v>0</v>
      </c>
      <c r="G873" s="40">
        <f t="shared" si="710"/>
        <v>0</v>
      </c>
      <c r="H873" s="40"/>
      <c r="I873" s="40"/>
      <c r="J873" s="40"/>
      <c r="K873" s="40">
        <f t="shared" ref="K873:P873" si="711">K874+K875</f>
        <v>0</v>
      </c>
      <c r="L873" s="40">
        <f t="shared" si="711"/>
        <v>0</v>
      </c>
      <c r="M873" s="40">
        <f t="shared" si="711"/>
        <v>0</v>
      </c>
      <c r="N873" s="40">
        <f t="shared" si="711"/>
        <v>0</v>
      </c>
      <c r="O873" s="40">
        <f t="shared" si="711"/>
        <v>0</v>
      </c>
      <c r="P873" s="41">
        <f t="shared" si="711"/>
        <v>0</v>
      </c>
    </row>
    <row r="874" spans="1:16" ht="15.5" x14ac:dyDescent="0.35">
      <c r="A874" s="44"/>
      <c r="B874" s="20"/>
      <c r="C874" s="21"/>
      <c r="D874" s="22"/>
      <c r="E874" s="34" t="s">
        <v>113</v>
      </c>
      <c r="F874" s="35">
        <f>SUM(G874:P874)</f>
        <v>0</v>
      </c>
      <c r="G874" s="32">
        <f>G877+G880+G883+G886</f>
        <v>0</v>
      </c>
      <c r="H874" s="32"/>
      <c r="I874" s="32"/>
      <c r="J874" s="32"/>
      <c r="K874" s="32">
        <f t="shared" ref="K874:P874" si="712">K877+K880+K883+K886</f>
        <v>0</v>
      </c>
      <c r="L874" s="32">
        <f t="shared" si="712"/>
        <v>0</v>
      </c>
      <c r="M874" s="32">
        <f t="shared" si="712"/>
        <v>0</v>
      </c>
      <c r="N874" s="32">
        <f t="shared" si="712"/>
        <v>0</v>
      </c>
      <c r="O874" s="32">
        <f t="shared" si="712"/>
        <v>0</v>
      </c>
      <c r="P874" s="33">
        <f t="shared" si="712"/>
        <v>0</v>
      </c>
    </row>
    <row r="875" spans="1:16" ht="39" x14ac:dyDescent="0.35">
      <c r="A875" s="44"/>
      <c r="B875" s="20"/>
      <c r="C875" s="21"/>
      <c r="D875" s="22"/>
      <c r="E875" s="34" t="s">
        <v>247</v>
      </c>
      <c r="F875" s="35">
        <f>SUM(G875:P875)</f>
        <v>0</v>
      </c>
      <c r="G875" s="32">
        <f>G878+G881+G884+G887</f>
        <v>0</v>
      </c>
      <c r="H875" s="32"/>
      <c r="I875" s="32"/>
      <c r="J875" s="32"/>
      <c r="K875" s="32">
        <f t="shared" ref="K875:P875" si="713">K878+K881+K884+K887</f>
        <v>0</v>
      </c>
      <c r="L875" s="32">
        <f t="shared" si="713"/>
        <v>0</v>
      </c>
      <c r="M875" s="32">
        <f t="shared" si="713"/>
        <v>0</v>
      </c>
      <c r="N875" s="32">
        <f t="shared" si="713"/>
        <v>0</v>
      </c>
      <c r="O875" s="32">
        <f t="shared" si="713"/>
        <v>0</v>
      </c>
      <c r="P875" s="33">
        <f t="shared" si="713"/>
        <v>0</v>
      </c>
    </row>
    <row r="876" spans="1:16" ht="28" outlineLevel="1" x14ac:dyDescent="0.35">
      <c r="A876" s="44"/>
      <c r="B876" s="20"/>
      <c r="C876" s="43" t="s">
        <v>248</v>
      </c>
      <c r="D876" s="22" t="s">
        <v>198</v>
      </c>
      <c r="E876" s="38" t="s">
        <v>126</v>
      </c>
      <c r="F876" s="35">
        <f t="shared" ref="F876:G876" si="714">F877+F878</f>
        <v>0</v>
      </c>
      <c r="G876" s="32">
        <f t="shared" si="714"/>
        <v>0</v>
      </c>
      <c r="H876" s="32"/>
      <c r="I876" s="32"/>
      <c r="J876" s="32"/>
      <c r="K876" s="32">
        <f t="shared" ref="K876:P876" si="715">K877+K878</f>
        <v>0</v>
      </c>
      <c r="L876" s="32">
        <f t="shared" si="715"/>
        <v>0</v>
      </c>
      <c r="M876" s="32">
        <f t="shared" si="715"/>
        <v>0</v>
      </c>
      <c r="N876" s="32">
        <f t="shared" si="715"/>
        <v>0</v>
      </c>
      <c r="O876" s="32">
        <f t="shared" si="715"/>
        <v>0</v>
      </c>
      <c r="P876" s="33">
        <f t="shared" si="715"/>
        <v>0</v>
      </c>
    </row>
    <row r="877" spans="1:16" ht="15.5" outlineLevel="1" x14ac:dyDescent="0.35">
      <c r="A877" s="44"/>
      <c r="B877" s="20"/>
      <c r="C877" s="21"/>
      <c r="D877" s="22"/>
      <c r="E877" s="34" t="s">
        <v>113</v>
      </c>
      <c r="F877" s="35">
        <f>SUM(G877:P877)</f>
        <v>0</v>
      </c>
      <c r="G877" s="32"/>
      <c r="H877" s="32"/>
      <c r="I877" s="32"/>
      <c r="J877" s="32"/>
      <c r="K877" s="32">
        <v>0</v>
      </c>
      <c r="L877" s="32">
        <v>0</v>
      </c>
      <c r="M877" s="32">
        <v>0</v>
      </c>
      <c r="N877" s="32">
        <v>0</v>
      </c>
      <c r="O877" s="32">
        <v>0</v>
      </c>
      <c r="P877" s="33">
        <v>0</v>
      </c>
    </row>
    <row r="878" spans="1:16" ht="39" outlineLevel="1" x14ac:dyDescent="0.35">
      <c r="A878" s="44"/>
      <c r="B878" s="20"/>
      <c r="C878" s="21"/>
      <c r="D878" s="22"/>
      <c r="E878" s="34" t="s">
        <v>247</v>
      </c>
      <c r="F878" s="35">
        <f>SUM(G878:P878)</f>
        <v>0</v>
      </c>
      <c r="G878" s="32"/>
      <c r="H878" s="32"/>
      <c r="I878" s="32"/>
      <c r="J878" s="32"/>
      <c r="K878" s="32">
        <v>0</v>
      </c>
      <c r="L878" s="32">
        <v>0</v>
      </c>
      <c r="M878" s="32">
        <v>0</v>
      </c>
      <c r="N878" s="32">
        <v>0</v>
      </c>
      <c r="O878" s="32">
        <v>0</v>
      </c>
      <c r="P878" s="33">
        <v>0</v>
      </c>
    </row>
    <row r="879" spans="1:16" ht="15.5" outlineLevel="1" x14ac:dyDescent="0.35">
      <c r="A879" s="44"/>
      <c r="B879" s="20"/>
      <c r="C879" s="21"/>
      <c r="D879" s="22" t="s">
        <v>82</v>
      </c>
      <c r="E879" s="38" t="s">
        <v>126</v>
      </c>
      <c r="F879" s="35">
        <f t="shared" ref="F879:G879" si="716">F880+F881</f>
        <v>0</v>
      </c>
      <c r="G879" s="32">
        <f t="shared" si="716"/>
        <v>0</v>
      </c>
      <c r="H879" s="32"/>
      <c r="I879" s="32"/>
      <c r="J879" s="32"/>
      <c r="K879" s="32">
        <f t="shared" ref="K879:P879" si="717">K880+K881</f>
        <v>0</v>
      </c>
      <c r="L879" s="32">
        <f t="shared" si="717"/>
        <v>0</v>
      </c>
      <c r="M879" s="32">
        <f t="shared" si="717"/>
        <v>0</v>
      </c>
      <c r="N879" s="32">
        <f t="shared" si="717"/>
        <v>0</v>
      </c>
      <c r="O879" s="32">
        <f t="shared" si="717"/>
        <v>0</v>
      </c>
      <c r="P879" s="33">
        <f t="shared" si="717"/>
        <v>0</v>
      </c>
    </row>
    <row r="880" spans="1:16" ht="15.5" outlineLevel="1" x14ac:dyDescent="0.35">
      <c r="A880" s="44"/>
      <c r="B880" s="20"/>
      <c r="C880" s="21"/>
      <c r="D880" s="22"/>
      <c r="E880" s="34" t="s">
        <v>113</v>
      </c>
      <c r="F880" s="35">
        <f>SUM(G880:P880)</f>
        <v>0</v>
      </c>
      <c r="G880" s="32">
        <v>0</v>
      </c>
      <c r="H880" s="32"/>
      <c r="I880" s="32"/>
      <c r="J880" s="32"/>
      <c r="K880" s="32">
        <v>0</v>
      </c>
      <c r="L880" s="32">
        <v>0</v>
      </c>
      <c r="M880" s="32">
        <v>0</v>
      </c>
      <c r="N880" s="32">
        <v>0</v>
      </c>
      <c r="O880" s="32">
        <v>0</v>
      </c>
      <c r="P880" s="33">
        <v>0</v>
      </c>
    </row>
    <row r="881" spans="1:16" ht="39" outlineLevel="1" x14ac:dyDescent="0.35">
      <c r="A881" s="44"/>
      <c r="B881" s="20"/>
      <c r="C881" s="21"/>
      <c r="D881" s="22"/>
      <c r="E881" s="34" t="s">
        <v>247</v>
      </c>
      <c r="F881" s="35">
        <f>SUM(G881:P881)</f>
        <v>0</v>
      </c>
      <c r="G881" s="32">
        <v>0</v>
      </c>
      <c r="H881" s="32"/>
      <c r="I881" s="32"/>
      <c r="J881" s="32"/>
      <c r="K881" s="32">
        <v>0</v>
      </c>
      <c r="L881" s="32">
        <v>0</v>
      </c>
      <c r="M881" s="32">
        <v>0</v>
      </c>
      <c r="N881" s="32">
        <v>0</v>
      </c>
      <c r="O881" s="32">
        <v>0</v>
      </c>
      <c r="P881" s="33">
        <v>0</v>
      </c>
    </row>
    <row r="882" spans="1:16" ht="15.5" outlineLevel="1" x14ac:dyDescent="0.35">
      <c r="A882" s="44"/>
      <c r="B882" s="20"/>
      <c r="C882" s="21"/>
      <c r="D882" s="22" t="s">
        <v>83</v>
      </c>
      <c r="E882" s="38" t="s">
        <v>126</v>
      </c>
      <c r="F882" s="35">
        <f t="shared" ref="F882:G882" si="718">F883+F884</f>
        <v>0</v>
      </c>
      <c r="G882" s="32">
        <f t="shared" si="718"/>
        <v>0</v>
      </c>
      <c r="H882" s="32"/>
      <c r="I882" s="32"/>
      <c r="J882" s="32"/>
      <c r="K882" s="32">
        <f t="shared" ref="K882:P882" si="719">K883+K884</f>
        <v>0</v>
      </c>
      <c r="L882" s="32">
        <f t="shared" si="719"/>
        <v>0</v>
      </c>
      <c r="M882" s="32">
        <f t="shared" si="719"/>
        <v>0</v>
      </c>
      <c r="N882" s="32">
        <f t="shared" si="719"/>
        <v>0</v>
      </c>
      <c r="O882" s="32">
        <f t="shared" si="719"/>
        <v>0</v>
      </c>
      <c r="P882" s="33">
        <f t="shared" si="719"/>
        <v>0</v>
      </c>
    </row>
    <row r="883" spans="1:16" ht="15.5" outlineLevel="1" x14ac:dyDescent="0.35">
      <c r="A883" s="44"/>
      <c r="B883" s="20"/>
      <c r="C883" s="21"/>
      <c r="D883" s="22"/>
      <c r="E883" s="34" t="s">
        <v>113</v>
      </c>
      <c r="F883" s="35">
        <f>SUM(G883:P883)</f>
        <v>0</v>
      </c>
      <c r="G883" s="32">
        <v>0</v>
      </c>
      <c r="H883" s="32"/>
      <c r="I883" s="32"/>
      <c r="J883" s="32"/>
      <c r="K883" s="32">
        <v>0</v>
      </c>
      <c r="L883" s="32">
        <v>0</v>
      </c>
      <c r="M883" s="32">
        <v>0</v>
      </c>
      <c r="N883" s="32">
        <v>0</v>
      </c>
      <c r="O883" s="32">
        <v>0</v>
      </c>
      <c r="P883" s="33">
        <v>0</v>
      </c>
    </row>
    <row r="884" spans="1:16" ht="39" outlineLevel="1" x14ac:dyDescent="0.35">
      <c r="A884" s="44"/>
      <c r="B884" s="20"/>
      <c r="C884" s="21"/>
      <c r="D884" s="22"/>
      <c r="E884" s="34" t="s">
        <v>247</v>
      </c>
      <c r="F884" s="35">
        <f>SUM(G884:P884)</f>
        <v>0</v>
      </c>
      <c r="G884" s="32">
        <v>0</v>
      </c>
      <c r="H884" s="32"/>
      <c r="I884" s="32"/>
      <c r="J884" s="32"/>
      <c r="K884" s="32">
        <v>0</v>
      </c>
      <c r="L884" s="32">
        <v>0</v>
      </c>
      <c r="M884" s="32">
        <v>0</v>
      </c>
      <c r="N884" s="32">
        <v>0</v>
      </c>
      <c r="O884" s="32">
        <v>0</v>
      </c>
      <c r="P884" s="33">
        <v>0</v>
      </c>
    </row>
    <row r="885" spans="1:16" ht="15.5" outlineLevel="1" x14ac:dyDescent="0.35">
      <c r="A885" s="44"/>
      <c r="B885" s="20"/>
      <c r="C885" s="21"/>
      <c r="D885" s="22" t="s">
        <v>448</v>
      </c>
      <c r="E885" s="38" t="s">
        <v>126</v>
      </c>
      <c r="F885" s="35">
        <f t="shared" ref="F885:G885" si="720">F886+F887</f>
        <v>0</v>
      </c>
      <c r="G885" s="32">
        <f t="shared" si="720"/>
        <v>0</v>
      </c>
      <c r="H885" s="32"/>
      <c r="I885" s="32"/>
      <c r="J885" s="32"/>
      <c r="K885" s="32">
        <f t="shared" ref="K885:P885" si="721">K886+K887</f>
        <v>0</v>
      </c>
      <c r="L885" s="32">
        <f t="shared" si="721"/>
        <v>0</v>
      </c>
      <c r="M885" s="32">
        <f t="shared" si="721"/>
        <v>0</v>
      </c>
      <c r="N885" s="32">
        <f t="shared" si="721"/>
        <v>0</v>
      </c>
      <c r="O885" s="32">
        <f t="shared" si="721"/>
        <v>0</v>
      </c>
      <c r="P885" s="33">
        <f t="shared" si="721"/>
        <v>0</v>
      </c>
    </row>
    <row r="886" spans="1:16" ht="15.5" outlineLevel="1" x14ac:dyDescent="0.35">
      <c r="A886" s="44"/>
      <c r="B886" s="20"/>
      <c r="C886" s="21"/>
      <c r="D886" s="22"/>
      <c r="E886" s="34" t="s">
        <v>113</v>
      </c>
      <c r="F886" s="35">
        <f>SUM(G886:P886)</f>
        <v>0</v>
      </c>
      <c r="G886" s="32">
        <v>0</v>
      </c>
      <c r="H886" s="32"/>
      <c r="I886" s="32"/>
      <c r="J886" s="32"/>
      <c r="K886" s="32">
        <v>0</v>
      </c>
      <c r="L886" s="32">
        <v>0</v>
      </c>
      <c r="M886" s="32">
        <v>0</v>
      </c>
      <c r="N886" s="32">
        <v>0</v>
      </c>
      <c r="O886" s="32">
        <v>0</v>
      </c>
      <c r="P886" s="33">
        <v>0</v>
      </c>
    </row>
    <row r="887" spans="1:16" ht="39.5" outlineLevel="1" thickBot="1" x14ac:dyDescent="0.4">
      <c r="A887" s="49"/>
      <c r="B887" s="50"/>
      <c r="C887" s="51"/>
      <c r="D887" s="52"/>
      <c r="E887" s="53" t="s">
        <v>247</v>
      </c>
      <c r="F887" s="54">
        <f>SUM(G887:P887)</f>
        <v>0</v>
      </c>
      <c r="G887" s="55">
        <v>0</v>
      </c>
      <c r="H887" s="55"/>
      <c r="I887" s="55"/>
      <c r="J887" s="55"/>
      <c r="K887" s="55">
        <v>0</v>
      </c>
      <c r="L887" s="55">
        <v>0</v>
      </c>
      <c r="M887" s="55">
        <v>0</v>
      </c>
      <c r="N887" s="55">
        <v>0</v>
      </c>
      <c r="O887" s="55">
        <v>0</v>
      </c>
      <c r="P887" s="56">
        <v>0</v>
      </c>
    </row>
    <row r="888" spans="1:16" ht="15.5" x14ac:dyDescent="0.35">
      <c r="A888" s="57">
        <v>35</v>
      </c>
      <c r="B888" s="11" t="s">
        <v>84</v>
      </c>
      <c r="C888" s="12"/>
      <c r="D888" s="13"/>
      <c r="E888" s="14"/>
      <c r="F888" s="15"/>
      <c r="G888" s="16"/>
      <c r="H888" s="16"/>
      <c r="I888" s="16"/>
      <c r="J888" s="16"/>
      <c r="K888" s="16"/>
      <c r="L888" s="16"/>
      <c r="M888" s="16"/>
      <c r="N888" s="16"/>
      <c r="O888" s="16"/>
      <c r="P888" s="17"/>
    </row>
    <row r="889" spans="1:16" ht="15.5" x14ac:dyDescent="0.35">
      <c r="A889" s="44"/>
      <c r="B889" s="20"/>
      <c r="C889" s="21"/>
      <c r="D889" s="22"/>
      <c r="E889" s="23" t="s">
        <v>119</v>
      </c>
      <c r="F889" s="24">
        <f>SUM(F894+F895)</f>
        <v>0</v>
      </c>
      <c r="G889" s="24">
        <f t="shared" ref="G889" si="722">SUM(G894+G895)</f>
        <v>0</v>
      </c>
      <c r="H889" s="24">
        <f t="shared" ref="H889:P889" si="723">SUM(H894+H895)</f>
        <v>0</v>
      </c>
      <c r="I889" s="24">
        <f t="shared" si="723"/>
        <v>0</v>
      </c>
      <c r="J889" s="24">
        <f t="shared" si="723"/>
        <v>0</v>
      </c>
      <c r="K889" s="24">
        <f t="shared" si="723"/>
        <v>0</v>
      </c>
      <c r="L889" s="24">
        <f t="shared" si="723"/>
        <v>0</v>
      </c>
      <c r="M889" s="24">
        <f t="shared" si="723"/>
        <v>0</v>
      </c>
      <c r="N889" s="24">
        <f t="shared" si="723"/>
        <v>0</v>
      </c>
      <c r="O889" s="24">
        <f t="shared" si="723"/>
        <v>0</v>
      </c>
      <c r="P889" s="25">
        <f t="shared" si="723"/>
        <v>0</v>
      </c>
    </row>
    <row r="890" spans="1:16" ht="15.5" x14ac:dyDescent="0.35">
      <c r="A890" s="44"/>
      <c r="B890" s="20"/>
      <c r="C890" s="21"/>
      <c r="D890" s="22"/>
      <c r="E890" s="26" t="s">
        <v>110</v>
      </c>
      <c r="F890" s="27"/>
      <c r="G890" s="28"/>
      <c r="H890" s="28"/>
      <c r="I890" s="28"/>
      <c r="J890" s="28"/>
      <c r="K890" s="28"/>
      <c r="L890" s="28"/>
      <c r="M890" s="28"/>
      <c r="N890" s="28"/>
      <c r="O890" s="28"/>
      <c r="P890" s="29"/>
    </row>
    <row r="891" spans="1:16" ht="15.5" x14ac:dyDescent="0.35">
      <c r="A891" s="44"/>
      <c r="B891" s="20"/>
      <c r="C891" s="21"/>
      <c r="D891" s="22"/>
      <c r="E891" s="30" t="s">
        <v>111</v>
      </c>
      <c r="F891" s="31"/>
      <c r="G891" s="32"/>
      <c r="H891" s="32"/>
      <c r="I891" s="32"/>
      <c r="J891" s="32"/>
      <c r="K891" s="32"/>
      <c r="L891" s="32"/>
      <c r="M891" s="32"/>
      <c r="N891" s="32"/>
      <c r="O891" s="32"/>
      <c r="P891" s="33"/>
    </row>
    <row r="892" spans="1:16" ht="15.5" x14ac:dyDescent="0.35">
      <c r="A892" s="44"/>
      <c r="B892" s="20"/>
      <c r="C892" s="21"/>
      <c r="D892" s="22"/>
      <c r="E892" s="30" t="s">
        <v>112</v>
      </c>
      <c r="F892" s="31"/>
      <c r="G892" s="32"/>
      <c r="H892" s="32"/>
      <c r="I892" s="32"/>
      <c r="J892" s="32"/>
      <c r="K892" s="32"/>
      <c r="L892" s="32"/>
      <c r="M892" s="32"/>
      <c r="N892" s="32"/>
      <c r="O892" s="32"/>
      <c r="P892" s="33"/>
    </row>
    <row r="893" spans="1:16" ht="15.5" x14ac:dyDescent="0.35">
      <c r="A893" s="44"/>
      <c r="B893" s="20"/>
      <c r="C893" s="21"/>
      <c r="D893" s="22"/>
      <c r="E893" s="30" t="s">
        <v>120</v>
      </c>
      <c r="F893" s="31"/>
      <c r="G893" s="32"/>
      <c r="H893" s="32"/>
      <c r="I893" s="32"/>
      <c r="J893" s="32"/>
      <c r="K893" s="32"/>
      <c r="L893" s="32"/>
      <c r="M893" s="32"/>
      <c r="N893" s="32"/>
      <c r="O893" s="32"/>
      <c r="P893" s="33"/>
    </row>
    <row r="894" spans="1:16" ht="15.5" x14ac:dyDescent="0.35">
      <c r="A894" s="44"/>
      <c r="B894" s="20"/>
      <c r="C894" s="21"/>
      <c r="D894" s="22"/>
      <c r="E894" s="34" t="s">
        <v>113</v>
      </c>
      <c r="F894" s="35">
        <f>F897</f>
        <v>0</v>
      </c>
      <c r="G894" s="32">
        <f>G897</f>
        <v>0</v>
      </c>
      <c r="H894" s="32"/>
      <c r="I894" s="32"/>
      <c r="J894" s="32"/>
      <c r="K894" s="32">
        <f t="shared" ref="K894:P894" si="724">K897</f>
        <v>0</v>
      </c>
      <c r="L894" s="32">
        <f t="shared" si="724"/>
        <v>0</v>
      </c>
      <c r="M894" s="32">
        <f t="shared" si="724"/>
        <v>0</v>
      </c>
      <c r="N894" s="32">
        <f t="shared" si="724"/>
        <v>0</v>
      </c>
      <c r="O894" s="32">
        <f t="shared" si="724"/>
        <v>0</v>
      </c>
      <c r="P894" s="33">
        <f t="shared" si="724"/>
        <v>0</v>
      </c>
    </row>
    <row r="895" spans="1:16" ht="39" x14ac:dyDescent="0.35">
      <c r="A895" s="44"/>
      <c r="B895" s="20"/>
      <c r="C895" s="21"/>
      <c r="D895" s="22"/>
      <c r="E895" s="34" t="s">
        <v>247</v>
      </c>
      <c r="F895" s="35">
        <f>F898+F928</f>
        <v>0</v>
      </c>
      <c r="G895" s="32">
        <f>G898</f>
        <v>0</v>
      </c>
      <c r="H895" s="32"/>
      <c r="I895" s="32"/>
      <c r="J895" s="32"/>
      <c r="K895" s="32">
        <f t="shared" ref="K895:P895" si="725">K898</f>
        <v>0</v>
      </c>
      <c r="L895" s="32">
        <f t="shared" si="725"/>
        <v>0</v>
      </c>
      <c r="M895" s="32">
        <f t="shared" si="725"/>
        <v>0</v>
      </c>
      <c r="N895" s="32">
        <f t="shared" si="725"/>
        <v>0</v>
      </c>
      <c r="O895" s="32">
        <f t="shared" si="725"/>
        <v>0</v>
      </c>
      <c r="P895" s="33">
        <f t="shared" si="725"/>
        <v>0</v>
      </c>
    </row>
    <row r="896" spans="1:16" ht="15.5" x14ac:dyDescent="0.35">
      <c r="A896" s="44"/>
      <c r="B896" s="20"/>
      <c r="C896" s="36" t="s">
        <v>1</v>
      </c>
      <c r="D896" s="37" t="s">
        <v>131</v>
      </c>
      <c r="E896" s="38" t="s">
        <v>126</v>
      </c>
      <c r="F896" s="39">
        <f t="shared" ref="F896:G896" si="726">F897+F898</f>
        <v>0</v>
      </c>
      <c r="G896" s="40">
        <f t="shared" si="726"/>
        <v>0</v>
      </c>
      <c r="H896" s="40"/>
      <c r="I896" s="40"/>
      <c r="J896" s="40"/>
      <c r="K896" s="40">
        <f t="shared" ref="K896:P896" si="727">K897+K898</f>
        <v>0</v>
      </c>
      <c r="L896" s="40">
        <f t="shared" si="727"/>
        <v>0</v>
      </c>
      <c r="M896" s="40">
        <f t="shared" si="727"/>
        <v>0</v>
      </c>
      <c r="N896" s="40">
        <f t="shared" si="727"/>
        <v>0</v>
      </c>
      <c r="O896" s="40">
        <f t="shared" si="727"/>
        <v>0</v>
      </c>
      <c r="P896" s="41">
        <f t="shared" si="727"/>
        <v>0</v>
      </c>
    </row>
    <row r="897" spans="1:16" ht="15.5" x14ac:dyDescent="0.35">
      <c r="A897" s="44"/>
      <c r="B897" s="20"/>
      <c r="C897" s="21"/>
      <c r="D897" s="22"/>
      <c r="E897" s="34" t="s">
        <v>113</v>
      </c>
      <c r="F897" s="35">
        <f>SUM(G897:P897)</f>
        <v>0</v>
      </c>
      <c r="G897" s="32">
        <f>G900+G903+G906+G909</f>
        <v>0</v>
      </c>
      <c r="H897" s="32"/>
      <c r="I897" s="32"/>
      <c r="J897" s="32"/>
      <c r="K897" s="32">
        <f t="shared" ref="K897:P897" si="728">K900+K903+K906+K909</f>
        <v>0</v>
      </c>
      <c r="L897" s="32">
        <f t="shared" si="728"/>
        <v>0</v>
      </c>
      <c r="M897" s="32">
        <f t="shared" si="728"/>
        <v>0</v>
      </c>
      <c r="N897" s="32">
        <f t="shared" si="728"/>
        <v>0</v>
      </c>
      <c r="O897" s="32">
        <f t="shared" si="728"/>
        <v>0</v>
      </c>
      <c r="P897" s="33">
        <f t="shared" si="728"/>
        <v>0</v>
      </c>
    </row>
    <row r="898" spans="1:16" ht="39" x14ac:dyDescent="0.35">
      <c r="A898" s="44"/>
      <c r="B898" s="20"/>
      <c r="C898" s="21"/>
      <c r="D898" s="22"/>
      <c r="E898" s="34" t="s">
        <v>247</v>
      </c>
      <c r="F898" s="35">
        <f>SUM(G898:P898)</f>
        <v>0</v>
      </c>
      <c r="G898" s="32">
        <f>G901+G904+G907+G910</f>
        <v>0</v>
      </c>
      <c r="H898" s="32"/>
      <c r="I898" s="32"/>
      <c r="J898" s="32"/>
      <c r="K898" s="32">
        <f t="shared" ref="K898:P898" si="729">K901+K904+K907+K910</f>
        <v>0</v>
      </c>
      <c r="L898" s="32">
        <f t="shared" si="729"/>
        <v>0</v>
      </c>
      <c r="M898" s="32">
        <f t="shared" si="729"/>
        <v>0</v>
      </c>
      <c r="N898" s="32">
        <f t="shared" si="729"/>
        <v>0</v>
      </c>
      <c r="O898" s="32">
        <f t="shared" si="729"/>
        <v>0</v>
      </c>
      <c r="P898" s="33">
        <f t="shared" si="729"/>
        <v>0</v>
      </c>
    </row>
    <row r="899" spans="1:16" ht="28" outlineLevel="1" x14ac:dyDescent="0.35">
      <c r="A899" s="44"/>
      <c r="B899" s="20"/>
      <c r="C899" s="43" t="s">
        <v>248</v>
      </c>
      <c r="D899" s="22" t="s">
        <v>199</v>
      </c>
      <c r="E899" s="38" t="s">
        <v>126</v>
      </c>
      <c r="F899" s="35">
        <f t="shared" ref="F899:G899" si="730">F900+F901</f>
        <v>0</v>
      </c>
      <c r="G899" s="32">
        <f t="shared" si="730"/>
        <v>0</v>
      </c>
      <c r="H899" s="32"/>
      <c r="I899" s="32"/>
      <c r="J899" s="32"/>
      <c r="K899" s="32">
        <f t="shared" ref="K899:P899" si="731">K900+K901</f>
        <v>0</v>
      </c>
      <c r="L899" s="32">
        <f t="shared" si="731"/>
        <v>0</v>
      </c>
      <c r="M899" s="32">
        <f t="shared" si="731"/>
        <v>0</v>
      </c>
      <c r="N899" s="32">
        <f t="shared" si="731"/>
        <v>0</v>
      </c>
      <c r="O899" s="32">
        <f t="shared" si="731"/>
        <v>0</v>
      </c>
      <c r="P899" s="33">
        <f t="shared" si="731"/>
        <v>0</v>
      </c>
    </row>
    <row r="900" spans="1:16" ht="15.5" outlineLevel="1" x14ac:dyDescent="0.35">
      <c r="A900" s="44"/>
      <c r="B900" s="20"/>
      <c r="C900" s="21"/>
      <c r="D900" s="22"/>
      <c r="E900" s="34" t="s">
        <v>113</v>
      </c>
      <c r="F900" s="35">
        <f>SUM(G900:P900)</f>
        <v>0</v>
      </c>
      <c r="G900" s="32">
        <v>0</v>
      </c>
      <c r="H900" s="32"/>
      <c r="I900" s="32"/>
      <c r="J900" s="32"/>
      <c r="K900" s="32">
        <v>0</v>
      </c>
      <c r="L900" s="32">
        <v>0</v>
      </c>
      <c r="M900" s="32">
        <v>0</v>
      </c>
      <c r="N900" s="32">
        <v>0</v>
      </c>
      <c r="O900" s="32">
        <v>0</v>
      </c>
      <c r="P900" s="33">
        <v>0</v>
      </c>
    </row>
    <row r="901" spans="1:16" ht="39" outlineLevel="1" x14ac:dyDescent="0.35">
      <c r="A901" s="44"/>
      <c r="B901" s="20"/>
      <c r="C901" s="21"/>
      <c r="D901" s="22"/>
      <c r="E901" s="34" t="s">
        <v>247</v>
      </c>
      <c r="F901" s="35">
        <f>SUM(G901:P901)</f>
        <v>0</v>
      </c>
      <c r="G901" s="32">
        <v>0</v>
      </c>
      <c r="H901" s="32"/>
      <c r="I901" s="32"/>
      <c r="J901" s="32"/>
      <c r="K901" s="32">
        <v>0</v>
      </c>
      <c r="L901" s="32">
        <v>0</v>
      </c>
      <c r="M901" s="32">
        <v>0</v>
      </c>
      <c r="N901" s="32">
        <v>0</v>
      </c>
      <c r="O901" s="32">
        <v>0</v>
      </c>
      <c r="P901" s="33">
        <v>0</v>
      </c>
    </row>
    <row r="902" spans="1:16" ht="15.5" outlineLevel="1" x14ac:dyDescent="0.35">
      <c r="A902" s="44"/>
      <c r="B902" s="20"/>
      <c r="C902" s="21"/>
      <c r="D902" s="22" t="s">
        <v>200</v>
      </c>
      <c r="E902" s="38" t="s">
        <v>126</v>
      </c>
      <c r="F902" s="35">
        <f t="shared" ref="F902:G902" si="732">F903+F904</f>
        <v>0</v>
      </c>
      <c r="G902" s="32">
        <f t="shared" si="732"/>
        <v>0</v>
      </c>
      <c r="H902" s="32"/>
      <c r="I902" s="32"/>
      <c r="J902" s="32"/>
      <c r="K902" s="32">
        <f t="shared" ref="K902:P902" si="733">K903+K904</f>
        <v>0</v>
      </c>
      <c r="L902" s="32">
        <f t="shared" si="733"/>
        <v>0</v>
      </c>
      <c r="M902" s="32">
        <f t="shared" si="733"/>
        <v>0</v>
      </c>
      <c r="N902" s="32">
        <f t="shared" si="733"/>
        <v>0</v>
      </c>
      <c r="O902" s="32">
        <f t="shared" si="733"/>
        <v>0</v>
      </c>
      <c r="P902" s="33">
        <f t="shared" si="733"/>
        <v>0</v>
      </c>
    </row>
    <row r="903" spans="1:16" ht="15.5" outlineLevel="1" x14ac:dyDescent="0.35">
      <c r="A903" s="44"/>
      <c r="B903" s="20"/>
      <c r="C903" s="21"/>
      <c r="D903" s="22"/>
      <c r="E903" s="34" t="s">
        <v>113</v>
      </c>
      <c r="F903" s="35">
        <f>SUM(G903:P903)</f>
        <v>0</v>
      </c>
      <c r="G903" s="32">
        <v>0</v>
      </c>
      <c r="H903" s="32"/>
      <c r="I903" s="32"/>
      <c r="J903" s="32"/>
      <c r="K903" s="32">
        <v>0</v>
      </c>
      <c r="L903" s="32">
        <v>0</v>
      </c>
      <c r="M903" s="32">
        <v>0</v>
      </c>
      <c r="N903" s="32">
        <v>0</v>
      </c>
      <c r="O903" s="32">
        <v>0</v>
      </c>
      <c r="P903" s="33">
        <v>0</v>
      </c>
    </row>
    <row r="904" spans="1:16" ht="39" outlineLevel="1" x14ac:dyDescent="0.35">
      <c r="A904" s="44"/>
      <c r="B904" s="20"/>
      <c r="C904" s="21"/>
      <c r="D904" s="22"/>
      <c r="E904" s="34" t="s">
        <v>247</v>
      </c>
      <c r="F904" s="35">
        <f>SUM(G904:P904)</f>
        <v>0</v>
      </c>
      <c r="G904" s="32">
        <v>0</v>
      </c>
      <c r="H904" s="32"/>
      <c r="I904" s="32"/>
      <c r="J904" s="32"/>
      <c r="K904" s="32">
        <v>0</v>
      </c>
      <c r="L904" s="32">
        <v>0</v>
      </c>
      <c r="M904" s="32">
        <v>0</v>
      </c>
      <c r="N904" s="32">
        <v>0</v>
      </c>
      <c r="O904" s="32">
        <v>0</v>
      </c>
      <c r="P904" s="33">
        <v>0</v>
      </c>
    </row>
    <row r="905" spans="1:16" ht="15.5" outlineLevel="1" x14ac:dyDescent="0.35">
      <c r="A905" s="44"/>
      <c r="B905" s="20"/>
      <c r="C905" s="21"/>
      <c r="D905" s="22" t="s">
        <v>201</v>
      </c>
      <c r="E905" s="38" t="s">
        <v>126</v>
      </c>
      <c r="F905" s="35">
        <f t="shared" ref="F905:G905" si="734">F906+F907</f>
        <v>0</v>
      </c>
      <c r="G905" s="32">
        <f t="shared" si="734"/>
        <v>0</v>
      </c>
      <c r="H905" s="32"/>
      <c r="I905" s="32"/>
      <c r="J905" s="32"/>
      <c r="K905" s="32">
        <f t="shared" ref="K905:P905" si="735">K906+K907</f>
        <v>0</v>
      </c>
      <c r="L905" s="32">
        <f t="shared" si="735"/>
        <v>0</v>
      </c>
      <c r="M905" s="32">
        <f t="shared" si="735"/>
        <v>0</v>
      </c>
      <c r="N905" s="32">
        <f t="shared" si="735"/>
        <v>0</v>
      </c>
      <c r="O905" s="32">
        <f t="shared" si="735"/>
        <v>0</v>
      </c>
      <c r="P905" s="33">
        <f t="shared" si="735"/>
        <v>0</v>
      </c>
    </row>
    <row r="906" spans="1:16" ht="15.5" outlineLevel="1" x14ac:dyDescent="0.35">
      <c r="A906" s="44"/>
      <c r="B906" s="20"/>
      <c r="C906" s="21"/>
      <c r="D906" s="22"/>
      <c r="E906" s="34" t="s">
        <v>113</v>
      </c>
      <c r="F906" s="35">
        <f>SUM(G906:P906)</f>
        <v>0</v>
      </c>
      <c r="G906" s="32">
        <v>0</v>
      </c>
      <c r="H906" s="32"/>
      <c r="I906" s="32"/>
      <c r="J906" s="32"/>
      <c r="K906" s="32">
        <v>0</v>
      </c>
      <c r="L906" s="32">
        <v>0</v>
      </c>
      <c r="M906" s="32">
        <v>0</v>
      </c>
      <c r="N906" s="32">
        <v>0</v>
      </c>
      <c r="O906" s="32">
        <v>0</v>
      </c>
      <c r="P906" s="33">
        <v>0</v>
      </c>
    </row>
    <row r="907" spans="1:16" ht="39" outlineLevel="1" x14ac:dyDescent="0.35">
      <c r="A907" s="44"/>
      <c r="B907" s="20"/>
      <c r="C907" s="21"/>
      <c r="D907" s="22"/>
      <c r="E907" s="34" t="s">
        <v>247</v>
      </c>
      <c r="F907" s="35">
        <f>SUM(G907:P907)</f>
        <v>0</v>
      </c>
      <c r="G907" s="32">
        <v>0</v>
      </c>
      <c r="H907" s="32"/>
      <c r="I907" s="32"/>
      <c r="J907" s="32"/>
      <c r="K907" s="32">
        <v>0</v>
      </c>
      <c r="L907" s="32">
        <v>0</v>
      </c>
      <c r="M907" s="32">
        <v>0</v>
      </c>
      <c r="N907" s="32">
        <v>0</v>
      </c>
      <c r="O907" s="32">
        <v>0</v>
      </c>
      <c r="P907" s="33">
        <v>0</v>
      </c>
    </row>
    <row r="908" spans="1:16" ht="15.5" outlineLevel="1" x14ac:dyDescent="0.35">
      <c r="A908" s="44"/>
      <c r="B908" s="20"/>
      <c r="C908" s="21"/>
      <c r="D908" s="22" t="s">
        <v>522</v>
      </c>
      <c r="E908" s="38" t="s">
        <v>126</v>
      </c>
      <c r="F908" s="35">
        <f t="shared" ref="F908:G908" si="736">F909+F910</f>
        <v>0</v>
      </c>
      <c r="G908" s="32">
        <f t="shared" si="736"/>
        <v>0</v>
      </c>
      <c r="H908" s="32"/>
      <c r="I908" s="32"/>
      <c r="J908" s="32"/>
      <c r="K908" s="32">
        <f t="shared" ref="K908:P908" si="737">K909+K910</f>
        <v>0</v>
      </c>
      <c r="L908" s="32">
        <f t="shared" si="737"/>
        <v>0</v>
      </c>
      <c r="M908" s="32">
        <f t="shared" si="737"/>
        <v>0</v>
      </c>
      <c r="N908" s="32">
        <f t="shared" si="737"/>
        <v>0</v>
      </c>
      <c r="O908" s="32">
        <f t="shared" si="737"/>
        <v>0</v>
      </c>
      <c r="P908" s="33">
        <f t="shared" si="737"/>
        <v>0</v>
      </c>
    </row>
    <row r="909" spans="1:16" ht="15.5" outlineLevel="1" x14ac:dyDescent="0.35">
      <c r="A909" s="44"/>
      <c r="B909" s="20"/>
      <c r="C909" s="21"/>
      <c r="D909" s="22"/>
      <c r="E909" s="34" t="s">
        <v>113</v>
      </c>
      <c r="F909" s="35">
        <f>SUM(G909:P909)</f>
        <v>0</v>
      </c>
      <c r="G909" s="32">
        <v>0</v>
      </c>
      <c r="H909" s="32"/>
      <c r="I909" s="32"/>
      <c r="J909" s="32"/>
      <c r="K909" s="32">
        <v>0</v>
      </c>
      <c r="L909" s="32">
        <v>0</v>
      </c>
      <c r="M909" s="32">
        <v>0</v>
      </c>
      <c r="N909" s="32">
        <v>0</v>
      </c>
      <c r="O909" s="32">
        <v>0</v>
      </c>
      <c r="P909" s="33">
        <v>0</v>
      </c>
    </row>
    <row r="910" spans="1:16" ht="39.5" outlineLevel="1" thickBot="1" x14ac:dyDescent="0.4">
      <c r="A910" s="49"/>
      <c r="B910" s="50"/>
      <c r="C910" s="51"/>
      <c r="D910" s="52"/>
      <c r="E910" s="53" t="s">
        <v>247</v>
      </c>
      <c r="F910" s="54">
        <f>SUM(G910:P910)</f>
        <v>0</v>
      </c>
      <c r="G910" s="55">
        <v>0</v>
      </c>
      <c r="H910" s="55"/>
      <c r="I910" s="55"/>
      <c r="J910" s="55"/>
      <c r="K910" s="55">
        <v>0</v>
      </c>
      <c r="L910" s="55">
        <v>0</v>
      </c>
      <c r="M910" s="55">
        <v>0</v>
      </c>
      <c r="N910" s="55">
        <v>0</v>
      </c>
      <c r="O910" s="55">
        <v>0</v>
      </c>
      <c r="P910" s="56">
        <v>0</v>
      </c>
    </row>
    <row r="911" spans="1:16" ht="15.5" x14ac:dyDescent="0.35">
      <c r="A911" s="57">
        <v>36</v>
      </c>
      <c r="B911" s="11" t="s">
        <v>85</v>
      </c>
      <c r="C911" s="12"/>
      <c r="D911" s="13"/>
      <c r="E911" s="14"/>
      <c r="F911" s="15"/>
      <c r="G911" s="16"/>
      <c r="H911" s="16"/>
      <c r="I911" s="16"/>
      <c r="J911" s="16"/>
      <c r="K911" s="16"/>
      <c r="L911" s="16"/>
      <c r="M911" s="16"/>
      <c r="N911" s="16"/>
      <c r="O911" s="16"/>
      <c r="P911" s="17"/>
    </row>
    <row r="912" spans="1:16" ht="15.5" x14ac:dyDescent="0.35">
      <c r="A912" s="44"/>
      <c r="B912" s="20"/>
      <c r="C912" s="21"/>
      <c r="D912" s="22"/>
      <c r="E912" s="23" t="s">
        <v>119</v>
      </c>
      <c r="F912" s="24">
        <f>SUM(F917+F918)</f>
        <v>0</v>
      </c>
      <c r="G912" s="24">
        <f t="shared" ref="G912" si="738">SUM(G917+G918)</f>
        <v>0</v>
      </c>
      <c r="H912" s="24">
        <f t="shared" ref="H912:P912" si="739">SUM(H917+H918)</f>
        <v>0</v>
      </c>
      <c r="I912" s="24">
        <f t="shared" si="739"/>
        <v>0</v>
      </c>
      <c r="J912" s="24">
        <f t="shared" si="739"/>
        <v>0</v>
      </c>
      <c r="K912" s="24">
        <f t="shared" si="739"/>
        <v>0</v>
      </c>
      <c r="L912" s="24">
        <f t="shared" si="739"/>
        <v>0</v>
      </c>
      <c r="M912" s="24">
        <f t="shared" si="739"/>
        <v>0</v>
      </c>
      <c r="N912" s="24">
        <f t="shared" si="739"/>
        <v>0</v>
      </c>
      <c r="O912" s="24">
        <f t="shared" si="739"/>
        <v>0</v>
      </c>
      <c r="P912" s="25">
        <f t="shared" si="739"/>
        <v>0</v>
      </c>
    </row>
    <row r="913" spans="1:16" ht="15.5" x14ac:dyDescent="0.35">
      <c r="A913" s="44"/>
      <c r="B913" s="20"/>
      <c r="C913" s="21"/>
      <c r="D913" s="22"/>
      <c r="E913" s="26" t="s">
        <v>110</v>
      </c>
      <c r="F913" s="27"/>
      <c r="G913" s="28"/>
      <c r="H913" s="28"/>
      <c r="I913" s="28"/>
      <c r="J913" s="28"/>
      <c r="K913" s="28"/>
      <c r="L913" s="28"/>
      <c r="M913" s="28"/>
      <c r="N913" s="28"/>
      <c r="O913" s="28"/>
      <c r="P913" s="29"/>
    </row>
    <row r="914" spans="1:16" ht="15.5" x14ac:dyDescent="0.35">
      <c r="A914" s="44"/>
      <c r="B914" s="20"/>
      <c r="C914" s="21"/>
      <c r="D914" s="22"/>
      <c r="E914" s="30" t="s">
        <v>111</v>
      </c>
      <c r="F914" s="31"/>
      <c r="G914" s="32"/>
      <c r="H914" s="32"/>
      <c r="I914" s="32"/>
      <c r="J914" s="32"/>
      <c r="K914" s="32"/>
      <c r="L914" s="32"/>
      <c r="M914" s="32"/>
      <c r="N914" s="32"/>
      <c r="O914" s="32"/>
      <c r="P914" s="33"/>
    </row>
    <row r="915" spans="1:16" ht="15.5" x14ac:dyDescent="0.35">
      <c r="A915" s="44"/>
      <c r="B915" s="20"/>
      <c r="C915" s="21"/>
      <c r="D915" s="22"/>
      <c r="E915" s="30" t="s">
        <v>112</v>
      </c>
      <c r="F915" s="31"/>
      <c r="G915" s="32"/>
      <c r="H915" s="32"/>
      <c r="I915" s="32"/>
      <c r="J915" s="32"/>
      <c r="K915" s="32"/>
      <c r="L915" s="32"/>
      <c r="M915" s="32"/>
      <c r="N915" s="32"/>
      <c r="O915" s="32"/>
      <c r="P915" s="33"/>
    </row>
    <row r="916" spans="1:16" ht="15.5" x14ac:dyDescent="0.35">
      <c r="A916" s="44"/>
      <c r="B916" s="20"/>
      <c r="C916" s="21"/>
      <c r="D916" s="22"/>
      <c r="E916" s="30" t="s">
        <v>120</v>
      </c>
      <c r="F916" s="31"/>
      <c r="G916" s="32"/>
      <c r="H916" s="32"/>
      <c r="I916" s="32"/>
      <c r="J916" s="32"/>
      <c r="K916" s="32"/>
      <c r="L916" s="32"/>
      <c r="M916" s="32"/>
      <c r="N916" s="32"/>
      <c r="O916" s="32"/>
      <c r="P916" s="33"/>
    </row>
    <row r="917" spans="1:16" ht="15.5" x14ac:dyDescent="0.35">
      <c r="A917" s="44"/>
      <c r="B917" s="20"/>
      <c r="C917" s="21"/>
      <c r="D917" s="22"/>
      <c r="E917" s="34" t="s">
        <v>113</v>
      </c>
      <c r="F917" s="35">
        <f>F920</f>
        <v>0</v>
      </c>
      <c r="G917" s="32">
        <f>G920</f>
        <v>0</v>
      </c>
      <c r="H917" s="32"/>
      <c r="I917" s="32"/>
      <c r="J917" s="32"/>
      <c r="K917" s="32">
        <f t="shared" ref="K917:P917" si="740">K920</f>
        <v>0</v>
      </c>
      <c r="L917" s="32">
        <f t="shared" si="740"/>
        <v>0</v>
      </c>
      <c r="M917" s="32">
        <f t="shared" si="740"/>
        <v>0</v>
      </c>
      <c r="N917" s="32">
        <f t="shared" si="740"/>
        <v>0</v>
      </c>
      <c r="O917" s="32">
        <f t="shared" si="740"/>
        <v>0</v>
      </c>
      <c r="P917" s="33">
        <f t="shared" si="740"/>
        <v>0</v>
      </c>
    </row>
    <row r="918" spans="1:16" ht="39" x14ac:dyDescent="0.35">
      <c r="A918" s="44"/>
      <c r="B918" s="20"/>
      <c r="C918" s="21"/>
      <c r="D918" s="22"/>
      <c r="E918" s="34" t="s">
        <v>247</v>
      </c>
      <c r="F918" s="35">
        <f>F921+F951</f>
        <v>0</v>
      </c>
      <c r="G918" s="32">
        <f>G921</f>
        <v>0</v>
      </c>
      <c r="H918" s="32"/>
      <c r="I918" s="32"/>
      <c r="J918" s="32"/>
      <c r="K918" s="32">
        <f t="shared" ref="K918:P918" si="741">K921</f>
        <v>0</v>
      </c>
      <c r="L918" s="32">
        <f t="shared" si="741"/>
        <v>0</v>
      </c>
      <c r="M918" s="32">
        <f t="shared" si="741"/>
        <v>0</v>
      </c>
      <c r="N918" s="32">
        <f t="shared" si="741"/>
        <v>0</v>
      </c>
      <c r="O918" s="32">
        <f t="shared" si="741"/>
        <v>0</v>
      </c>
      <c r="P918" s="33">
        <f t="shared" si="741"/>
        <v>0</v>
      </c>
    </row>
    <row r="919" spans="1:16" ht="15.5" x14ac:dyDescent="0.35">
      <c r="A919" s="44"/>
      <c r="B919" s="20"/>
      <c r="C919" s="36" t="s">
        <v>1</v>
      </c>
      <c r="D919" s="37" t="s">
        <v>131</v>
      </c>
      <c r="E919" s="38" t="s">
        <v>126</v>
      </c>
      <c r="F919" s="39">
        <f t="shared" ref="F919:G919" si="742">F920+F921</f>
        <v>0</v>
      </c>
      <c r="G919" s="40">
        <f t="shared" si="742"/>
        <v>0</v>
      </c>
      <c r="H919" s="40"/>
      <c r="I919" s="40"/>
      <c r="J919" s="40"/>
      <c r="K919" s="40">
        <f t="shared" ref="K919:P919" si="743">K920+K921</f>
        <v>0</v>
      </c>
      <c r="L919" s="40">
        <f t="shared" si="743"/>
        <v>0</v>
      </c>
      <c r="M919" s="40">
        <f t="shared" si="743"/>
        <v>0</v>
      </c>
      <c r="N919" s="40">
        <f t="shared" si="743"/>
        <v>0</v>
      </c>
      <c r="O919" s="40">
        <f t="shared" si="743"/>
        <v>0</v>
      </c>
      <c r="P919" s="41">
        <f t="shared" si="743"/>
        <v>0</v>
      </c>
    </row>
    <row r="920" spans="1:16" ht="15.5" x14ac:dyDescent="0.35">
      <c r="A920" s="44"/>
      <c r="B920" s="20"/>
      <c r="C920" s="21"/>
      <c r="D920" s="22"/>
      <c r="E920" s="34" t="s">
        <v>113</v>
      </c>
      <c r="F920" s="35">
        <f>SUM(G920:P920)</f>
        <v>0</v>
      </c>
      <c r="G920" s="32">
        <f>G923+G926+G929</f>
        <v>0</v>
      </c>
      <c r="H920" s="32"/>
      <c r="I920" s="32"/>
      <c r="J920" s="32"/>
      <c r="K920" s="32">
        <f t="shared" ref="K920:P920" si="744">K923+K926+K929</f>
        <v>0</v>
      </c>
      <c r="L920" s="32">
        <f t="shared" si="744"/>
        <v>0</v>
      </c>
      <c r="M920" s="32">
        <f t="shared" si="744"/>
        <v>0</v>
      </c>
      <c r="N920" s="32">
        <f t="shared" si="744"/>
        <v>0</v>
      </c>
      <c r="O920" s="32">
        <f t="shared" si="744"/>
        <v>0</v>
      </c>
      <c r="P920" s="33">
        <f t="shared" si="744"/>
        <v>0</v>
      </c>
    </row>
    <row r="921" spans="1:16" ht="39" x14ac:dyDescent="0.35">
      <c r="A921" s="44"/>
      <c r="B921" s="20"/>
      <c r="C921" s="21"/>
      <c r="D921" s="22"/>
      <c r="E921" s="34" t="s">
        <v>247</v>
      </c>
      <c r="F921" s="35">
        <f>SUM(G921:P921)</f>
        <v>0</v>
      </c>
      <c r="G921" s="32">
        <f>G924+G927+G930</f>
        <v>0</v>
      </c>
      <c r="H921" s="32"/>
      <c r="I921" s="32"/>
      <c r="J921" s="32"/>
      <c r="K921" s="32">
        <f t="shared" ref="K921:P921" si="745">K924+K927+K930</f>
        <v>0</v>
      </c>
      <c r="L921" s="32">
        <f t="shared" si="745"/>
        <v>0</v>
      </c>
      <c r="M921" s="32">
        <f t="shared" si="745"/>
        <v>0</v>
      </c>
      <c r="N921" s="32">
        <f t="shared" si="745"/>
        <v>0</v>
      </c>
      <c r="O921" s="32">
        <f t="shared" si="745"/>
        <v>0</v>
      </c>
      <c r="P921" s="33">
        <f t="shared" si="745"/>
        <v>0</v>
      </c>
    </row>
    <row r="922" spans="1:16" ht="28" outlineLevel="1" x14ac:dyDescent="0.35">
      <c r="A922" s="44"/>
      <c r="B922" s="20"/>
      <c r="C922" s="43" t="s">
        <v>248</v>
      </c>
      <c r="D922" s="22" t="s">
        <v>202</v>
      </c>
      <c r="E922" s="38" t="s">
        <v>126</v>
      </c>
      <c r="F922" s="35">
        <f t="shared" ref="F922:G922" si="746">F923+F924</f>
        <v>0</v>
      </c>
      <c r="G922" s="32">
        <f t="shared" si="746"/>
        <v>0</v>
      </c>
      <c r="H922" s="32"/>
      <c r="I922" s="32"/>
      <c r="J922" s="32"/>
      <c r="K922" s="32">
        <f t="shared" ref="K922:P922" si="747">K923+K924</f>
        <v>0</v>
      </c>
      <c r="L922" s="32">
        <f t="shared" si="747"/>
        <v>0</v>
      </c>
      <c r="M922" s="32">
        <f t="shared" si="747"/>
        <v>0</v>
      </c>
      <c r="N922" s="32">
        <f t="shared" si="747"/>
        <v>0</v>
      </c>
      <c r="O922" s="32">
        <f t="shared" si="747"/>
        <v>0</v>
      </c>
      <c r="P922" s="33">
        <f t="shared" si="747"/>
        <v>0</v>
      </c>
    </row>
    <row r="923" spans="1:16" ht="15.5" outlineLevel="1" x14ac:dyDescent="0.35">
      <c r="A923" s="44"/>
      <c r="B923" s="20"/>
      <c r="C923" s="21"/>
      <c r="D923" s="22"/>
      <c r="E923" s="34" t="s">
        <v>113</v>
      </c>
      <c r="F923" s="35">
        <f>SUM(G923:P923)</f>
        <v>0</v>
      </c>
      <c r="G923" s="32">
        <v>0</v>
      </c>
      <c r="H923" s="32"/>
      <c r="I923" s="32"/>
      <c r="J923" s="32"/>
      <c r="K923" s="32">
        <v>0</v>
      </c>
      <c r="L923" s="32">
        <v>0</v>
      </c>
      <c r="M923" s="32">
        <v>0</v>
      </c>
      <c r="N923" s="32">
        <v>0</v>
      </c>
      <c r="O923" s="32">
        <v>0</v>
      </c>
      <c r="P923" s="33">
        <v>0</v>
      </c>
    </row>
    <row r="924" spans="1:16" ht="39" outlineLevel="1" x14ac:dyDescent="0.35">
      <c r="A924" s="44"/>
      <c r="B924" s="20"/>
      <c r="C924" s="21"/>
      <c r="D924" s="22"/>
      <c r="E924" s="34" t="s">
        <v>247</v>
      </c>
      <c r="F924" s="35">
        <f>SUM(G924:P924)</f>
        <v>0</v>
      </c>
      <c r="G924" s="32">
        <v>0</v>
      </c>
      <c r="H924" s="32"/>
      <c r="I924" s="32"/>
      <c r="J924" s="32"/>
      <c r="K924" s="32">
        <v>0</v>
      </c>
      <c r="L924" s="32">
        <v>0</v>
      </c>
      <c r="M924" s="32">
        <v>0</v>
      </c>
      <c r="N924" s="32">
        <v>0</v>
      </c>
      <c r="O924" s="32">
        <v>0</v>
      </c>
      <c r="P924" s="33">
        <v>0</v>
      </c>
    </row>
    <row r="925" spans="1:16" ht="15.5" outlineLevel="1" x14ac:dyDescent="0.35">
      <c r="A925" s="44"/>
      <c r="B925" s="20"/>
      <c r="C925" s="21"/>
      <c r="D925" s="22" t="s">
        <v>203</v>
      </c>
      <c r="E925" s="38" t="s">
        <v>126</v>
      </c>
      <c r="F925" s="35">
        <f t="shared" ref="F925:G925" si="748">F926+F927</f>
        <v>0</v>
      </c>
      <c r="G925" s="32">
        <f t="shared" si="748"/>
        <v>0</v>
      </c>
      <c r="H925" s="32"/>
      <c r="I925" s="32"/>
      <c r="J925" s="32"/>
      <c r="K925" s="32">
        <f t="shared" ref="K925:P925" si="749">K926+K927</f>
        <v>0</v>
      </c>
      <c r="L925" s="32">
        <f t="shared" si="749"/>
        <v>0</v>
      </c>
      <c r="M925" s="32">
        <f t="shared" si="749"/>
        <v>0</v>
      </c>
      <c r="N925" s="32">
        <f t="shared" si="749"/>
        <v>0</v>
      </c>
      <c r="O925" s="32">
        <f t="shared" si="749"/>
        <v>0</v>
      </c>
      <c r="P925" s="33">
        <f t="shared" si="749"/>
        <v>0</v>
      </c>
    </row>
    <row r="926" spans="1:16" ht="15.5" outlineLevel="1" x14ac:dyDescent="0.35">
      <c r="A926" s="44"/>
      <c r="B926" s="20"/>
      <c r="C926" s="21"/>
      <c r="D926" s="22"/>
      <c r="E926" s="34" t="s">
        <v>113</v>
      </c>
      <c r="F926" s="35">
        <f>SUM(G926:P926)</f>
        <v>0</v>
      </c>
      <c r="G926" s="32">
        <v>0</v>
      </c>
      <c r="H926" s="32"/>
      <c r="I926" s="32"/>
      <c r="J926" s="32"/>
      <c r="K926" s="32">
        <v>0</v>
      </c>
      <c r="L926" s="32"/>
      <c r="M926" s="32"/>
      <c r="N926" s="32"/>
      <c r="O926" s="32"/>
      <c r="P926" s="33"/>
    </row>
    <row r="927" spans="1:16" ht="39" outlineLevel="1" x14ac:dyDescent="0.35">
      <c r="A927" s="44"/>
      <c r="B927" s="20"/>
      <c r="C927" s="21"/>
      <c r="D927" s="22"/>
      <c r="E927" s="34" t="s">
        <v>247</v>
      </c>
      <c r="F927" s="35">
        <f>SUM(G927:P927)</f>
        <v>0</v>
      </c>
      <c r="G927" s="32">
        <v>0</v>
      </c>
      <c r="H927" s="32"/>
      <c r="I927" s="32"/>
      <c r="J927" s="32"/>
      <c r="K927" s="32">
        <v>0</v>
      </c>
      <c r="L927" s="32"/>
      <c r="M927" s="32"/>
      <c r="N927" s="32"/>
      <c r="O927" s="32"/>
      <c r="P927" s="33"/>
    </row>
    <row r="928" spans="1:16" ht="15.5" outlineLevel="1" x14ac:dyDescent="0.35">
      <c r="A928" s="44"/>
      <c r="B928" s="20"/>
      <c r="C928" s="21"/>
      <c r="D928" s="22" t="s">
        <v>204</v>
      </c>
      <c r="E928" s="38" t="s">
        <v>126</v>
      </c>
      <c r="F928" s="35">
        <f t="shared" ref="F928:G928" si="750">F929+F930</f>
        <v>0</v>
      </c>
      <c r="G928" s="32">
        <f t="shared" si="750"/>
        <v>0</v>
      </c>
      <c r="H928" s="32"/>
      <c r="I928" s="32"/>
      <c r="J928" s="32"/>
      <c r="K928" s="32">
        <f t="shared" ref="K928:P928" si="751">K929+K930</f>
        <v>0</v>
      </c>
      <c r="L928" s="32">
        <f t="shared" si="751"/>
        <v>0</v>
      </c>
      <c r="M928" s="32">
        <f t="shared" si="751"/>
        <v>0</v>
      </c>
      <c r="N928" s="32">
        <f t="shared" si="751"/>
        <v>0</v>
      </c>
      <c r="O928" s="32">
        <f t="shared" si="751"/>
        <v>0</v>
      </c>
      <c r="P928" s="33">
        <f t="shared" si="751"/>
        <v>0</v>
      </c>
    </row>
    <row r="929" spans="1:16" ht="15.5" outlineLevel="1" x14ac:dyDescent="0.35">
      <c r="A929" s="44"/>
      <c r="B929" s="20"/>
      <c r="C929" s="21"/>
      <c r="D929" s="22"/>
      <c r="E929" s="34" t="s">
        <v>113</v>
      </c>
      <c r="F929" s="35">
        <f>SUM(G929:P929)</f>
        <v>0</v>
      </c>
      <c r="G929" s="32">
        <v>0</v>
      </c>
      <c r="H929" s="32"/>
      <c r="I929" s="32"/>
      <c r="J929" s="32"/>
      <c r="K929" s="32">
        <v>0</v>
      </c>
      <c r="L929" s="32">
        <v>0</v>
      </c>
      <c r="M929" s="32">
        <v>0</v>
      </c>
      <c r="N929" s="32">
        <v>0</v>
      </c>
      <c r="O929" s="32">
        <v>0</v>
      </c>
      <c r="P929" s="33">
        <v>0</v>
      </c>
    </row>
    <row r="930" spans="1:16" ht="39.5" outlineLevel="1" thickBot="1" x14ac:dyDescent="0.4">
      <c r="A930" s="49"/>
      <c r="B930" s="50"/>
      <c r="C930" s="51"/>
      <c r="D930" s="52"/>
      <c r="E930" s="53" t="s">
        <v>247</v>
      </c>
      <c r="F930" s="54">
        <f>SUM(G930:P930)</f>
        <v>0</v>
      </c>
      <c r="G930" s="55">
        <v>0</v>
      </c>
      <c r="H930" s="55"/>
      <c r="I930" s="55"/>
      <c r="J930" s="55"/>
      <c r="K930" s="55">
        <v>0</v>
      </c>
      <c r="L930" s="55">
        <v>0</v>
      </c>
      <c r="M930" s="55">
        <v>0</v>
      </c>
      <c r="N930" s="55">
        <v>0</v>
      </c>
      <c r="O930" s="55">
        <v>0</v>
      </c>
      <c r="P930" s="56">
        <v>0</v>
      </c>
    </row>
    <row r="931" spans="1:16" ht="15.5" x14ac:dyDescent="0.35">
      <c r="A931" s="57">
        <v>37</v>
      </c>
      <c r="B931" s="11" t="s">
        <v>86</v>
      </c>
      <c r="C931" s="12"/>
      <c r="D931" s="13"/>
      <c r="E931" s="14"/>
      <c r="F931" s="15"/>
      <c r="G931" s="16"/>
      <c r="H931" s="16"/>
      <c r="I931" s="16"/>
      <c r="J931" s="16"/>
      <c r="K931" s="16"/>
      <c r="L931" s="16"/>
      <c r="M931" s="16"/>
      <c r="N931" s="16"/>
      <c r="O931" s="16"/>
      <c r="P931" s="17"/>
    </row>
    <row r="932" spans="1:16" ht="15.5" x14ac:dyDescent="0.35">
      <c r="A932" s="44"/>
      <c r="B932" s="20"/>
      <c r="C932" s="21"/>
      <c r="D932" s="22"/>
      <c r="E932" s="23" t="s">
        <v>119</v>
      </c>
      <c r="F932" s="24">
        <f>SUM(F937+F938)</f>
        <v>0</v>
      </c>
      <c r="G932" s="24">
        <f t="shared" ref="G932" si="752">SUM(G937+G938)</f>
        <v>0</v>
      </c>
      <c r="H932" s="24">
        <f t="shared" ref="H932:P932" si="753">SUM(H937+H938)</f>
        <v>0</v>
      </c>
      <c r="I932" s="24">
        <f t="shared" si="753"/>
        <v>0</v>
      </c>
      <c r="J932" s="24">
        <f t="shared" si="753"/>
        <v>0</v>
      </c>
      <c r="K932" s="24">
        <f t="shared" si="753"/>
        <v>0</v>
      </c>
      <c r="L932" s="24">
        <f t="shared" si="753"/>
        <v>0</v>
      </c>
      <c r="M932" s="24">
        <f t="shared" si="753"/>
        <v>0</v>
      </c>
      <c r="N932" s="24">
        <f t="shared" si="753"/>
        <v>0</v>
      </c>
      <c r="O932" s="24">
        <f t="shared" si="753"/>
        <v>0</v>
      </c>
      <c r="P932" s="25">
        <f t="shared" si="753"/>
        <v>0</v>
      </c>
    </row>
    <row r="933" spans="1:16" ht="15.5" x14ac:dyDescent="0.35">
      <c r="A933" s="44"/>
      <c r="B933" s="20"/>
      <c r="C933" s="21"/>
      <c r="D933" s="22"/>
      <c r="E933" s="26" t="s">
        <v>110</v>
      </c>
      <c r="F933" s="27"/>
      <c r="G933" s="28"/>
      <c r="H933" s="28"/>
      <c r="I933" s="28"/>
      <c r="J933" s="28"/>
      <c r="K933" s="28"/>
      <c r="L933" s="28"/>
      <c r="M933" s="28"/>
      <c r="N933" s="28"/>
      <c r="O933" s="28"/>
      <c r="P933" s="29"/>
    </row>
    <row r="934" spans="1:16" ht="15.5" x14ac:dyDescent="0.35">
      <c r="A934" s="44"/>
      <c r="B934" s="20"/>
      <c r="C934" s="21"/>
      <c r="D934" s="22"/>
      <c r="E934" s="30" t="s">
        <v>111</v>
      </c>
      <c r="F934" s="31"/>
      <c r="G934" s="32"/>
      <c r="H934" s="32"/>
      <c r="I934" s="32"/>
      <c r="J934" s="32"/>
      <c r="K934" s="32"/>
      <c r="L934" s="32"/>
      <c r="M934" s="32"/>
      <c r="N934" s="32"/>
      <c r="O934" s="32"/>
      <c r="P934" s="33"/>
    </row>
    <row r="935" spans="1:16" ht="15.5" x14ac:dyDescent="0.35">
      <c r="A935" s="44"/>
      <c r="B935" s="20"/>
      <c r="C935" s="21"/>
      <c r="D935" s="22"/>
      <c r="E935" s="30" t="s">
        <v>112</v>
      </c>
      <c r="F935" s="31"/>
      <c r="G935" s="32"/>
      <c r="H935" s="32"/>
      <c r="I935" s="32"/>
      <c r="J935" s="32"/>
      <c r="K935" s="32"/>
      <c r="L935" s="32"/>
      <c r="M935" s="32"/>
      <c r="N935" s="32"/>
      <c r="O935" s="32"/>
      <c r="P935" s="33"/>
    </row>
    <row r="936" spans="1:16" ht="15.5" x14ac:dyDescent="0.35">
      <c r="A936" s="44"/>
      <c r="B936" s="20"/>
      <c r="C936" s="21"/>
      <c r="D936" s="22"/>
      <c r="E936" s="30" t="s">
        <v>120</v>
      </c>
      <c r="F936" s="31"/>
      <c r="G936" s="32"/>
      <c r="H936" s="32"/>
      <c r="I936" s="32"/>
      <c r="J936" s="32"/>
      <c r="K936" s="32"/>
      <c r="L936" s="32"/>
      <c r="M936" s="32"/>
      <c r="N936" s="32"/>
      <c r="O936" s="32"/>
      <c r="P936" s="33"/>
    </row>
    <row r="937" spans="1:16" ht="15.5" x14ac:dyDescent="0.35">
      <c r="A937" s="44"/>
      <c r="B937" s="20"/>
      <c r="C937" s="21"/>
      <c r="D937" s="22"/>
      <c r="E937" s="34" t="s">
        <v>113</v>
      </c>
      <c r="F937" s="35">
        <f>F940</f>
        <v>0</v>
      </c>
      <c r="G937" s="32">
        <f>G940</f>
        <v>0</v>
      </c>
      <c r="H937" s="32"/>
      <c r="I937" s="32"/>
      <c r="J937" s="32"/>
      <c r="K937" s="32">
        <f t="shared" ref="K937:P937" si="754">K940</f>
        <v>0</v>
      </c>
      <c r="L937" s="32">
        <f t="shared" si="754"/>
        <v>0</v>
      </c>
      <c r="M937" s="32">
        <f t="shared" si="754"/>
        <v>0</v>
      </c>
      <c r="N937" s="32">
        <f t="shared" si="754"/>
        <v>0</v>
      </c>
      <c r="O937" s="32">
        <f t="shared" si="754"/>
        <v>0</v>
      </c>
      <c r="P937" s="33">
        <f t="shared" si="754"/>
        <v>0</v>
      </c>
    </row>
    <row r="938" spans="1:16" ht="39" x14ac:dyDescent="0.35">
      <c r="A938" s="44"/>
      <c r="B938" s="20"/>
      <c r="C938" s="21"/>
      <c r="D938" s="22"/>
      <c r="E938" s="34" t="s">
        <v>247</v>
      </c>
      <c r="F938" s="35">
        <f>F941+F971</f>
        <v>0</v>
      </c>
      <c r="G938" s="32">
        <f>G941</f>
        <v>0</v>
      </c>
      <c r="H938" s="32"/>
      <c r="I938" s="32"/>
      <c r="J938" s="32"/>
      <c r="K938" s="32">
        <f t="shared" ref="K938:P938" si="755">K941</f>
        <v>0</v>
      </c>
      <c r="L938" s="32">
        <f t="shared" si="755"/>
        <v>0</v>
      </c>
      <c r="M938" s="32">
        <f t="shared" si="755"/>
        <v>0</v>
      </c>
      <c r="N938" s="32">
        <f t="shared" si="755"/>
        <v>0</v>
      </c>
      <c r="O938" s="32">
        <f t="shared" si="755"/>
        <v>0</v>
      </c>
      <c r="P938" s="33">
        <f t="shared" si="755"/>
        <v>0</v>
      </c>
    </row>
    <row r="939" spans="1:16" ht="15.5" x14ac:dyDescent="0.35">
      <c r="A939" s="44"/>
      <c r="B939" s="20"/>
      <c r="C939" s="36" t="s">
        <v>1</v>
      </c>
      <c r="D939" s="37" t="s">
        <v>131</v>
      </c>
      <c r="E939" s="38" t="s">
        <v>126</v>
      </c>
      <c r="F939" s="39">
        <f t="shared" ref="F939:G939" si="756">F940+F941</f>
        <v>0</v>
      </c>
      <c r="G939" s="40">
        <f t="shared" si="756"/>
        <v>0</v>
      </c>
      <c r="H939" s="40"/>
      <c r="I939" s="40"/>
      <c r="J939" s="40"/>
      <c r="K939" s="40">
        <f t="shared" ref="K939:P939" si="757">K940+K941</f>
        <v>0</v>
      </c>
      <c r="L939" s="40">
        <f t="shared" si="757"/>
        <v>0</v>
      </c>
      <c r="M939" s="40">
        <f t="shared" si="757"/>
        <v>0</v>
      </c>
      <c r="N939" s="40">
        <f t="shared" si="757"/>
        <v>0</v>
      </c>
      <c r="O939" s="40">
        <f t="shared" si="757"/>
        <v>0</v>
      </c>
      <c r="P939" s="41">
        <f t="shared" si="757"/>
        <v>0</v>
      </c>
    </row>
    <row r="940" spans="1:16" ht="15.5" x14ac:dyDescent="0.35">
      <c r="A940" s="44"/>
      <c r="B940" s="20"/>
      <c r="C940" s="21"/>
      <c r="D940" s="22"/>
      <c r="E940" s="34" t="s">
        <v>113</v>
      </c>
      <c r="F940" s="35">
        <f>SUM(G940:P940)</f>
        <v>0</v>
      </c>
      <c r="G940" s="32">
        <f>G943+G946+G949</f>
        <v>0</v>
      </c>
      <c r="H940" s="32"/>
      <c r="I940" s="32"/>
      <c r="J940" s="32"/>
      <c r="K940" s="32">
        <f t="shared" ref="K940:P940" si="758">K943+K946+K949</f>
        <v>0</v>
      </c>
      <c r="L940" s="32">
        <f t="shared" si="758"/>
        <v>0</v>
      </c>
      <c r="M940" s="32">
        <f t="shared" si="758"/>
        <v>0</v>
      </c>
      <c r="N940" s="32">
        <f t="shared" si="758"/>
        <v>0</v>
      </c>
      <c r="O940" s="32">
        <f t="shared" si="758"/>
        <v>0</v>
      </c>
      <c r="P940" s="33">
        <f t="shared" si="758"/>
        <v>0</v>
      </c>
    </row>
    <row r="941" spans="1:16" ht="39" x14ac:dyDescent="0.35">
      <c r="A941" s="44"/>
      <c r="B941" s="20"/>
      <c r="C941" s="21"/>
      <c r="D941" s="22"/>
      <c r="E941" s="34" t="s">
        <v>247</v>
      </c>
      <c r="F941" s="35">
        <f>SUM(G941:P941)</f>
        <v>0</v>
      </c>
      <c r="G941" s="32">
        <f>G944+G947+G950</f>
        <v>0</v>
      </c>
      <c r="H941" s="32"/>
      <c r="I941" s="32"/>
      <c r="J941" s="32"/>
      <c r="K941" s="32">
        <f t="shared" ref="K941:P941" si="759">K944+K947+K950</f>
        <v>0</v>
      </c>
      <c r="L941" s="32">
        <f t="shared" si="759"/>
        <v>0</v>
      </c>
      <c r="M941" s="32">
        <f t="shared" si="759"/>
        <v>0</v>
      </c>
      <c r="N941" s="32">
        <f t="shared" si="759"/>
        <v>0</v>
      </c>
      <c r="O941" s="32">
        <f t="shared" si="759"/>
        <v>0</v>
      </c>
      <c r="P941" s="33">
        <f t="shared" si="759"/>
        <v>0</v>
      </c>
    </row>
    <row r="942" spans="1:16" ht="28" outlineLevel="1" x14ac:dyDescent="0.35">
      <c r="A942" s="44"/>
      <c r="B942" s="20"/>
      <c r="C942" s="43" t="s">
        <v>248</v>
      </c>
      <c r="D942" s="22" t="s">
        <v>205</v>
      </c>
      <c r="E942" s="38" t="s">
        <v>126</v>
      </c>
      <c r="F942" s="35">
        <f t="shared" ref="F942:G942" si="760">F943+F944</f>
        <v>0</v>
      </c>
      <c r="G942" s="32">
        <f t="shared" si="760"/>
        <v>0</v>
      </c>
      <c r="H942" s="32"/>
      <c r="I942" s="32"/>
      <c r="J942" s="32"/>
      <c r="K942" s="32">
        <f t="shared" ref="K942:P942" si="761">K943+K944</f>
        <v>0</v>
      </c>
      <c r="L942" s="32">
        <f t="shared" si="761"/>
        <v>0</v>
      </c>
      <c r="M942" s="32">
        <f t="shared" si="761"/>
        <v>0</v>
      </c>
      <c r="N942" s="32">
        <f t="shared" si="761"/>
        <v>0</v>
      </c>
      <c r="O942" s="32">
        <f t="shared" si="761"/>
        <v>0</v>
      </c>
      <c r="P942" s="33">
        <f t="shared" si="761"/>
        <v>0</v>
      </c>
    </row>
    <row r="943" spans="1:16" ht="15.5" outlineLevel="1" x14ac:dyDescent="0.35">
      <c r="A943" s="44"/>
      <c r="B943" s="20"/>
      <c r="C943" s="21"/>
      <c r="D943" s="22"/>
      <c r="E943" s="34" t="s">
        <v>113</v>
      </c>
      <c r="F943" s="35">
        <f>SUM(G943:P943)</f>
        <v>0</v>
      </c>
      <c r="G943" s="32">
        <v>0</v>
      </c>
      <c r="H943" s="32"/>
      <c r="I943" s="32"/>
      <c r="J943" s="32"/>
      <c r="K943" s="32">
        <v>0</v>
      </c>
      <c r="L943" s="32">
        <v>0</v>
      </c>
      <c r="M943" s="32">
        <v>0</v>
      </c>
      <c r="N943" s="32">
        <v>0</v>
      </c>
      <c r="O943" s="32">
        <v>0</v>
      </c>
      <c r="P943" s="33">
        <v>0</v>
      </c>
    </row>
    <row r="944" spans="1:16" ht="39" outlineLevel="1" x14ac:dyDescent="0.35">
      <c r="A944" s="44"/>
      <c r="B944" s="20"/>
      <c r="C944" s="21"/>
      <c r="D944" s="22"/>
      <c r="E944" s="34" t="s">
        <v>247</v>
      </c>
      <c r="F944" s="35">
        <f>SUM(G944:P944)</f>
        <v>0</v>
      </c>
      <c r="G944" s="32">
        <v>0</v>
      </c>
      <c r="H944" s="32"/>
      <c r="I944" s="32"/>
      <c r="J944" s="32"/>
      <c r="K944" s="32">
        <v>0</v>
      </c>
      <c r="L944" s="32">
        <v>0</v>
      </c>
      <c r="M944" s="32">
        <v>0</v>
      </c>
      <c r="N944" s="32">
        <v>0</v>
      </c>
      <c r="O944" s="32">
        <v>0</v>
      </c>
      <c r="P944" s="33">
        <v>0</v>
      </c>
    </row>
    <row r="945" spans="1:16" ht="15.5" outlineLevel="1" x14ac:dyDescent="0.35">
      <c r="A945" s="44"/>
      <c r="B945" s="20"/>
      <c r="C945" s="21"/>
      <c r="D945" s="22" t="s">
        <v>206</v>
      </c>
      <c r="E945" s="38" t="s">
        <v>126</v>
      </c>
      <c r="F945" s="35">
        <f t="shared" ref="F945:G945" si="762">F946+F947</f>
        <v>0</v>
      </c>
      <c r="G945" s="32">
        <f t="shared" si="762"/>
        <v>0</v>
      </c>
      <c r="H945" s="32"/>
      <c r="I945" s="32"/>
      <c r="J945" s="32"/>
      <c r="K945" s="32">
        <f t="shared" ref="K945:P945" si="763">K946+K947</f>
        <v>0</v>
      </c>
      <c r="L945" s="32">
        <f t="shared" si="763"/>
        <v>0</v>
      </c>
      <c r="M945" s="32">
        <f t="shared" si="763"/>
        <v>0</v>
      </c>
      <c r="N945" s="32">
        <f t="shared" si="763"/>
        <v>0</v>
      </c>
      <c r="O945" s="32">
        <f t="shared" si="763"/>
        <v>0</v>
      </c>
      <c r="P945" s="33">
        <f t="shared" si="763"/>
        <v>0</v>
      </c>
    </row>
    <row r="946" spans="1:16" ht="15.5" outlineLevel="1" x14ac:dyDescent="0.35">
      <c r="A946" s="44"/>
      <c r="B946" s="20"/>
      <c r="C946" s="21"/>
      <c r="D946" s="22"/>
      <c r="E946" s="34" t="s">
        <v>113</v>
      </c>
      <c r="F946" s="35">
        <f>SUM(G946:P946)</f>
        <v>0</v>
      </c>
      <c r="G946" s="32">
        <v>0</v>
      </c>
      <c r="H946" s="32"/>
      <c r="I946" s="32"/>
      <c r="J946" s="32"/>
      <c r="K946" s="32">
        <v>0</v>
      </c>
      <c r="L946" s="32">
        <v>0</v>
      </c>
      <c r="M946" s="32">
        <v>0</v>
      </c>
      <c r="N946" s="32">
        <v>0</v>
      </c>
      <c r="O946" s="32">
        <v>0</v>
      </c>
      <c r="P946" s="33">
        <v>0</v>
      </c>
    </row>
    <row r="947" spans="1:16" ht="39" outlineLevel="1" x14ac:dyDescent="0.35">
      <c r="A947" s="44"/>
      <c r="B947" s="20"/>
      <c r="C947" s="21"/>
      <c r="D947" s="22"/>
      <c r="E947" s="34" t="s">
        <v>247</v>
      </c>
      <c r="F947" s="35">
        <f>SUM(G947:P947)</f>
        <v>0</v>
      </c>
      <c r="G947" s="32">
        <v>0</v>
      </c>
      <c r="H947" s="32"/>
      <c r="I947" s="32"/>
      <c r="J947" s="32"/>
      <c r="K947" s="32">
        <v>0</v>
      </c>
      <c r="L947" s="32">
        <v>0</v>
      </c>
      <c r="M947" s="32">
        <v>0</v>
      </c>
      <c r="N947" s="32">
        <v>0</v>
      </c>
      <c r="O947" s="32">
        <v>0</v>
      </c>
      <c r="P947" s="33">
        <v>0</v>
      </c>
    </row>
    <row r="948" spans="1:16" ht="15.5" outlineLevel="1" x14ac:dyDescent="0.35">
      <c r="A948" s="44"/>
      <c r="B948" s="20"/>
      <c r="C948" s="21"/>
      <c r="D948" s="22" t="s">
        <v>207</v>
      </c>
      <c r="E948" s="38" t="s">
        <v>126</v>
      </c>
      <c r="F948" s="35">
        <f t="shared" ref="F948:G948" si="764">F949+F950</f>
        <v>0</v>
      </c>
      <c r="G948" s="32">
        <f t="shared" si="764"/>
        <v>0</v>
      </c>
      <c r="H948" s="32"/>
      <c r="I948" s="32"/>
      <c r="J948" s="32"/>
      <c r="K948" s="32">
        <f t="shared" ref="K948:P948" si="765">K949+K950</f>
        <v>0</v>
      </c>
      <c r="L948" s="32">
        <f t="shared" si="765"/>
        <v>0</v>
      </c>
      <c r="M948" s="32">
        <f t="shared" si="765"/>
        <v>0</v>
      </c>
      <c r="N948" s="32">
        <f t="shared" si="765"/>
        <v>0</v>
      </c>
      <c r="O948" s="32">
        <f t="shared" si="765"/>
        <v>0</v>
      </c>
      <c r="P948" s="33">
        <f t="shared" si="765"/>
        <v>0</v>
      </c>
    </row>
    <row r="949" spans="1:16" ht="15.5" outlineLevel="1" x14ac:dyDescent="0.35">
      <c r="A949" s="44"/>
      <c r="B949" s="20"/>
      <c r="C949" s="21"/>
      <c r="D949" s="22"/>
      <c r="E949" s="34" t="s">
        <v>113</v>
      </c>
      <c r="F949" s="35">
        <f>SUM(G949:P949)</f>
        <v>0</v>
      </c>
      <c r="G949" s="32">
        <v>0</v>
      </c>
      <c r="H949" s="32"/>
      <c r="I949" s="32"/>
      <c r="J949" s="32"/>
      <c r="K949" s="32">
        <v>0</v>
      </c>
      <c r="L949" s="32">
        <v>0</v>
      </c>
      <c r="M949" s="32">
        <v>0</v>
      </c>
      <c r="N949" s="32">
        <v>0</v>
      </c>
      <c r="O949" s="32">
        <v>0</v>
      </c>
      <c r="P949" s="33">
        <v>0</v>
      </c>
    </row>
    <row r="950" spans="1:16" ht="39.5" outlineLevel="1" thickBot="1" x14ac:dyDescent="0.4">
      <c r="A950" s="49"/>
      <c r="B950" s="50"/>
      <c r="C950" s="51"/>
      <c r="D950" s="52"/>
      <c r="E950" s="53" t="s">
        <v>247</v>
      </c>
      <c r="F950" s="54">
        <f>SUM(G950:P950)</f>
        <v>0</v>
      </c>
      <c r="G950" s="55">
        <v>0</v>
      </c>
      <c r="H950" s="55"/>
      <c r="I950" s="55"/>
      <c r="J950" s="55"/>
      <c r="K950" s="55">
        <v>0</v>
      </c>
      <c r="L950" s="55">
        <v>0</v>
      </c>
      <c r="M950" s="55">
        <v>0</v>
      </c>
      <c r="N950" s="55">
        <v>0</v>
      </c>
      <c r="O950" s="55">
        <v>0</v>
      </c>
      <c r="P950" s="56">
        <v>0</v>
      </c>
    </row>
    <row r="951" spans="1:16" ht="15.5" x14ac:dyDescent="0.35">
      <c r="A951" s="57">
        <v>38</v>
      </c>
      <c r="B951" s="11" t="s">
        <v>87</v>
      </c>
      <c r="C951" s="12"/>
      <c r="D951" s="13"/>
      <c r="E951" s="14"/>
      <c r="F951" s="15"/>
      <c r="G951" s="16"/>
      <c r="H951" s="16"/>
      <c r="I951" s="16"/>
      <c r="J951" s="16"/>
      <c r="K951" s="16"/>
      <c r="L951" s="16"/>
      <c r="M951" s="16"/>
      <c r="N951" s="16"/>
      <c r="O951" s="16"/>
      <c r="P951" s="17"/>
    </row>
    <row r="952" spans="1:16" ht="15.5" x14ac:dyDescent="0.35">
      <c r="A952" s="44"/>
      <c r="B952" s="20"/>
      <c r="C952" s="21"/>
      <c r="D952" s="22"/>
      <c r="E952" s="23" t="s">
        <v>119</v>
      </c>
      <c r="F952" s="24">
        <f>SUM(F957+F958)</f>
        <v>10129311</v>
      </c>
      <c r="G952" s="24">
        <f t="shared" ref="G952" si="766">SUM(G957+G958)</f>
        <v>1447044.4285714286</v>
      </c>
      <c r="H952" s="24">
        <f t="shared" ref="H952:P952" si="767">SUM(H957+H958)</f>
        <v>0</v>
      </c>
      <c r="I952" s="24">
        <f t="shared" si="767"/>
        <v>0</v>
      </c>
      <c r="J952" s="24">
        <f t="shared" si="767"/>
        <v>0</v>
      </c>
      <c r="K952" s="24">
        <f t="shared" si="767"/>
        <v>1447044.4285714286</v>
      </c>
      <c r="L952" s="24">
        <f t="shared" si="767"/>
        <v>1447044.4285714286</v>
      </c>
      <c r="M952" s="24">
        <f t="shared" si="767"/>
        <v>1447044.4285714286</v>
      </c>
      <c r="N952" s="24">
        <f t="shared" si="767"/>
        <v>1447044.4285714286</v>
      </c>
      <c r="O952" s="24">
        <f t="shared" si="767"/>
        <v>1447044.4285714286</v>
      </c>
      <c r="P952" s="25">
        <f t="shared" si="767"/>
        <v>1447044.4285714286</v>
      </c>
    </row>
    <row r="953" spans="1:16" ht="15.5" x14ac:dyDescent="0.35">
      <c r="A953" s="44"/>
      <c r="B953" s="20"/>
      <c r="C953" s="21"/>
      <c r="D953" s="22"/>
      <c r="E953" s="26" t="s">
        <v>110</v>
      </c>
      <c r="F953" s="27"/>
      <c r="G953" s="28"/>
      <c r="H953" s="28"/>
      <c r="I953" s="28"/>
      <c r="J953" s="28"/>
      <c r="K953" s="28"/>
      <c r="L953" s="28"/>
      <c r="M953" s="28"/>
      <c r="N953" s="28"/>
      <c r="O953" s="28"/>
      <c r="P953" s="29"/>
    </row>
    <row r="954" spans="1:16" ht="15.5" x14ac:dyDescent="0.35">
      <c r="A954" s="44"/>
      <c r="B954" s="20"/>
      <c r="C954" s="21"/>
      <c r="D954" s="22"/>
      <c r="E954" s="30" t="s">
        <v>111</v>
      </c>
      <c r="F954" s="31"/>
      <c r="G954" s="32"/>
      <c r="H954" s="32"/>
      <c r="I954" s="32"/>
      <c r="J954" s="32"/>
      <c r="K954" s="32"/>
      <c r="L954" s="32"/>
      <c r="M954" s="32"/>
      <c r="N954" s="32"/>
      <c r="O954" s="32"/>
      <c r="P954" s="33"/>
    </row>
    <row r="955" spans="1:16" ht="15.5" x14ac:dyDescent="0.35">
      <c r="A955" s="44"/>
      <c r="B955" s="20"/>
      <c r="C955" s="21"/>
      <c r="D955" s="22"/>
      <c r="E955" s="30" t="s">
        <v>112</v>
      </c>
      <c r="F955" s="31"/>
      <c r="G955" s="32"/>
      <c r="H955" s="32"/>
      <c r="I955" s="32"/>
      <c r="J955" s="32"/>
      <c r="K955" s="32"/>
      <c r="L955" s="32"/>
      <c r="M955" s="32"/>
      <c r="N955" s="32"/>
      <c r="O955" s="32"/>
      <c r="P955" s="33"/>
    </row>
    <row r="956" spans="1:16" ht="15.5" x14ac:dyDescent="0.35">
      <c r="A956" s="44"/>
      <c r="B956" s="20"/>
      <c r="C956" s="21"/>
      <c r="D956" s="22"/>
      <c r="E956" s="30" t="s">
        <v>120</v>
      </c>
      <c r="F956" s="31"/>
      <c r="G956" s="32"/>
      <c r="H956" s="32"/>
      <c r="I956" s="32"/>
      <c r="J956" s="32"/>
      <c r="K956" s="32"/>
      <c r="L956" s="32"/>
      <c r="M956" s="32"/>
      <c r="N956" s="32"/>
      <c r="O956" s="32"/>
      <c r="P956" s="33"/>
    </row>
    <row r="957" spans="1:16" ht="15.5" x14ac:dyDescent="0.35">
      <c r="A957" s="44"/>
      <c r="B957" s="20"/>
      <c r="C957" s="21"/>
      <c r="D957" s="22"/>
      <c r="E957" s="34" t="s">
        <v>113</v>
      </c>
      <c r="F957" s="35">
        <f>F960</f>
        <v>0</v>
      </c>
      <c r="G957" s="32">
        <f>G960</f>
        <v>0</v>
      </c>
      <c r="H957" s="32"/>
      <c r="I957" s="32"/>
      <c r="J957" s="32"/>
      <c r="K957" s="32">
        <f t="shared" ref="K957:P957" si="768">K960</f>
        <v>0</v>
      </c>
      <c r="L957" s="32">
        <f t="shared" si="768"/>
        <v>0</v>
      </c>
      <c r="M957" s="32">
        <f t="shared" si="768"/>
        <v>0</v>
      </c>
      <c r="N957" s="32">
        <f t="shared" si="768"/>
        <v>0</v>
      </c>
      <c r="O957" s="32">
        <f t="shared" si="768"/>
        <v>0</v>
      </c>
      <c r="P957" s="33">
        <f t="shared" si="768"/>
        <v>0</v>
      </c>
    </row>
    <row r="958" spans="1:16" ht="39" x14ac:dyDescent="0.35">
      <c r="A958" s="44"/>
      <c r="B958" s="20"/>
      <c r="C958" s="21"/>
      <c r="D958" s="22"/>
      <c r="E958" s="34" t="s">
        <v>247</v>
      </c>
      <c r="F958" s="35">
        <f>F961+F991</f>
        <v>10129311</v>
      </c>
      <c r="G958" s="32">
        <f>G961</f>
        <v>1447044.4285714286</v>
      </c>
      <c r="H958" s="32"/>
      <c r="I958" s="32"/>
      <c r="J958" s="32"/>
      <c r="K958" s="32">
        <f t="shared" ref="K958:P958" si="769">K961</f>
        <v>1447044.4285714286</v>
      </c>
      <c r="L958" s="32">
        <f t="shared" si="769"/>
        <v>1447044.4285714286</v>
      </c>
      <c r="M958" s="32">
        <f t="shared" si="769"/>
        <v>1447044.4285714286</v>
      </c>
      <c r="N958" s="32">
        <f t="shared" si="769"/>
        <v>1447044.4285714286</v>
      </c>
      <c r="O958" s="32">
        <f t="shared" si="769"/>
        <v>1447044.4285714286</v>
      </c>
      <c r="P958" s="33">
        <f t="shared" si="769"/>
        <v>1447044.4285714286</v>
      </c>
    </row>
    <row r="959" spans="1:16" ht="15.5" x14ac:dyDescent="0.35">
      <c r="A959" s="44"/>
      <c r="B959" s="20"/>
      <c r="C959" s="36" t="s">
        <v>1</v>
      </c>
      <c r="D959" s="37" t="s">
        <v>131</v>
      </c>
      <c r="E959" s="38" t="s">
        <v>126</v>
      </c>
      <c r="F959" s="39">
        <f t="shared" ref="F959:G959" si="770">F960+F961</f>
        <v>10129311</v>
      </c>
      <c r="G959" s="40">
        <f t="shared" si="770"/>
        <v>1447044.4285714286</v>
      </c>
      <c r="H959" s="40"/>
      <c r="I959" s="40"/>
      <c r="J959" s="40"/>
      <c r="K959" s="40">
        <f t="shared" ref="K959:P959" si="771">K960+K961</f>
        <v>1447044.4285714286</v>
      </c>
      <c r="L959" s="40">
        <f t="shared" si="771"/>
        <v>1447044.4285714286</v>
      </c>
      <c r="M959" s="40">
        <f t="shared" si="771"/>
        <v>1447044.4285714286</v>
      </c>
      <c r="N959" s="40">
        <f t="shared" si="771"/>
        <v>1447044.4285714286</v>
      </c>
      <c r="O959" s="40">
        <f t="shared" si="771"/>
        <v>1447044.4285714286</v>
      </c>
      <c r="P959" s="41">
        <f t="shared" si="771"/>
        <v>1447044.4285714286</v>
      </c>
    </row>
    <row r="960" spans="1:16" ht="15.5" x14ac:dyDescent="0.35">
      <c r="A960" s="44"/>
      <c r="B960" s="20"/>
      <c r="C960" s="21"/>
      <c r="D960" s="22"/>
      <c r="E960" s="34" t="s">
        <v>113</v>
      </c>
      <c r="F960" s="35">
        <f>SUM(G960:P960)</f>
        <v>0</v>
      </c>
      <c r="G960" s="32">
        <f>G963</f>
        <v>0</v>
      </c>
      <c r="H960" s="32"/>
      <c r="I960" s="32"/>
      <c r="J960" s="32"/>
      <c r="K960" s="32">
        <f t="shared" ref="K960:P960" si="772">K963</f>
        <v>0</v>
      </c>
      <c r="L960" s="32">
        <f t="shared" si="772"/>
        <v>0</v>
      </c>
      <c r="M960" s="32">
        <f t="shared" si="772"/>
        <v>0</v>
      </c>
      <c r="N960" s="32">
        <f t="shared" si="772"/>
        <v>0</v>
      </c>
      <c r="O960" s="32">
        <f t="shared" si="772"/>
        <v>0</v>
      </c>
      <c r="P960" s="33">
        <f t="shared" si="772"/>
        <v>0</v>
      </c>
    </row>
    <row r="961" spans="1:16" ht="39" x14ac:dyDescent="0.35">
      <c r="A961" s="44"/>
      <c r="B961" s="20"/>
      <c r="C961" s="21"/>
      <c r="D961" s="22"/>
      <c r="E961" s="34" t="s">
        <v>247</v>
      </c>
      <c r="F961" s="35">
        <f>F964</f>
        <v>10129311</v>
      </c>
      <c r="G961" s="32">
        <f>G964</f>
        <v>1447044.4285714286</v>
      </c>
      <c r="H961" s="32"/>
      <c r="I961" s="32"/>
      <c r="J961" s="32"/>
      <c r="K961" s="32">
        <f t="shared" ref="K961:P961" si="773">K964</f>
        <v>1447044.4285714286</v>
      </c>
      <c r="L961" s="32">
        <f t="shared" si="773"/>
        <v>1447044.4285714286</v>
      </c>
      <c r="M961" s="32">
        <f t="shared" si="773"/>
        <v>1447044.4285714286</v>
      </c>
      <c r="N961" s="32">
        <f t="shared" si="773"/>
        <v>1447044.4285714286</v>
      </c>
      <c r="O961" s="32">
        <f t="shared" si="773"/>
        <v>1447044.4285714286</v>
      </c>
      <c r="P961" s="33">
        <f t="shared" si="773"/>
        <v>1447044.4285714286</v>
      </c>
    </row>
    <row r="962" spans="1:16" ht="28" outlineLevel="1" x14ac:dyDescent="0.35">
      <c r="A962" s="44"/>
      <c r="B962" s="20"/>
      <c r="C962" s="43" t="s">
        <v>248</v>
      </c>
      <c r="D962" s="22" t="s">
        <v>88</v>
      </c>
      <c r="E962" s="38" t="s">
        <v>126</v>
      </c>
      <c r="F962" s="35">
        <f t="shared" ref="F962:G962" si="774">F963+F964</f>
        <v>10129311</v>
      </c>
      <c r="G962" s="32">
        <f t="shared" si="774"/>
        <v>1447044.4285714286</v>
      </c>
      <c r="H962" s="32"/>
      <c r="I962" s="32"/>
      <c r="J962" s="32"/>
      <c r="K962" s="32">
        <f t="shared" ref="K962:P962" si="775">K963+K964</f>
        <v>1447044.4285714286</v>
      </c>
      <c r="L962" s="32">
        <f t="shared" si="775"/>
        <v>1447044.4285714286</v>
      </c>
      <c r="M962" s="32">
        <f t="shared" si="775"/>
        <v>1447044.4285714286</v>
      </c>
      <c r="N962" s="32">
        <f t="shared" si="775"/>
        <v>1447044.4285714286</v>
      </c>
      <c r="O962" s="32">
        <f t="shared" si="775"/>
        <v>1447044.4285714286</v>
      </c>
      <c r="P962" s="33">
        <f t="shared" si="775"/>
        <v>1447044.4285714286</v>
      </c>
    </row>
    <row r="963" spans="1:16" ht="15.5" outlineLevel="1" x14ac:dyDescent="0.35">
      <c r="A963" s="44"/>
      <c r="B963" s="20"/>
      <c r="C963" s="21"/>
      <c r="D963" s="22"/>
      <c r="E963" s="34" t="s">
        <v>113</v>
      </c>
      <c r="F963" s="35">
        <f>SUM(G963:P963)</f>
        <v>0</v>
      </c>
      <c r="G963" s="32">
        <v>0</v>
      </c>
      <c r="H963" s="32"/>
      <c r="I963" s="32"/>
      <c r="J963" s="32"/>
      <c r="K963" s="32">
        <v>0</v>
      </c>
      <c r="L963" s="32">
        <v>0</v>
      </c>
      <c r="M963" s="32">
        <v>0</v>
      </c>
      <c r="N963" s="32">
        <v>0</v>
      </c>
      <c r="O963" s="32">
        <v>0</v>
      </c>
      <c r="P963" s="33">
        <v>0</v>
      </c>
    </row>
    <row r="964" spans="1:16" ht="39.5" outlineLevel="1" thickBot="1" x14ac:dyDescent="0.4">
      <c r="A964" s="49"/>
      <c r="B964" s="50"/>
      <c r="C964" s="51"/>
      <c r="D964" s="52"/>
      <c r="E964" s="53" t="s">
        <v>247</v>
      </c>
      <c r="F964" s="54">
        <f>10129311</f>
        <v>10129311</v>
      </c>
      <c r="G964" s="55">
        <f>$F$964/7</f>
        <v>1447044.4285714286</v>
      </c>
      <c r="H964" s="55"/>
      <c r="I964" s="55"/>
      <c r="J964" s="55"/>
      <c r="K964" s="55">
        <f t="shared" ref="K964:P964" si="776">$F$964/7</f>
        <v>1447044.4285714286</v>
      </c>
      <c r="L964" s="55">
        <f t="shared" si="776"/>
        <v>1447044.4285714286</v>
      </c>
      <c r="M964" s="55">
        <f t="shared" si="776"/>
        <v>1447044.4285714286</v>
      </c>
      <c r="N964" s="55">
        <f t="shared" si="776"/>
        <v>1447044.4285714286</v>
      </c>
      <c r="O964" s="55">
        <f t="shared" si="776"/>
        <v>1447044.4285714286</v>
      </c>
      <c r="P964" s="56">
        <f t="shared" si="776"/>
        <v>1447044.4285714286</v>
      </c>
    </row>
    <row r="965" spans="1:16" ht="15.5" x14ac:dyDescent="0.35">
      <c r="A965" s="57">
        <v>39</v>
      </c>
      <c r="B965" s="11" t="s">
        <v>89</v>
      </c>
      <c r="C965" s="12"/>
      <c r="D965" s="13"/>
      <c r="E965" s="14"/>
      <c r="F965" s="15"/>
      <c r="G965" s="16"/>
      <c r="H965" s="16"/>
      <c r="I965" s="16"/>
      <c r="J965" s="16"/>
      <c r="K965" s="16"/>
      <c r="L965" s="16"/>
      <c r="M965" s="16"/>
      <c r="N965" s="16"/>
      <c r="O965" s="16"/>
      <c r="P965" s="17"/>
    </row>
    <row r="966" spans="1:16" ht="15.5" x14ac:dyDescent="0.35">
      <c r="A966" s="44"/>
      <c r="B966" s="20"/>
      <c r="C966" s="21"/>
      <c r="D966" s="22"/>
      <c r="E966" s="23" t="s">
        <v>119</v>
      </c>
      <c r="F966" s="24">
        <f>SUM(F971+F972)</f>
        <v>0</v>
      </c>
      <c r="G966" s="24">
        <f t="shared" ref="G966" si="777">SUM(G971+G972)</f>
        <v>0</v>
      </c>
      <c r="H966" s="24">
        <f t="shared" ref="H966:P966" si="778">SUM(H971+H972)</f>
        <v>0</v>
      </c>
      <c r="I966" s="24">
        <f t="shared" si="778"/>
        <v>0</v>
      </c>
      <c r="J966" s="24">
        <f t="shared" si="778"/>
        <v>0</v>
      </c>
      <c r="K966" s="24">
        <f t="shared" si="778"/>
        <v>0</v>
      </c>
      <c r="L966" s="24">
        <f t="shared" si="778"/>
        <v>0</v>
      </c>
      <c r="M966" s="24">
        <f t="shared" si="778"/>
        <v>0</v>
      </c>
      <c r="N966" s="24">
        <f t="shared" si="778"/>
        <v>0</v>
      </c>
      <c r="O966" s="24">
        <f t="shared" si="778"/>
        <v>0</v>
      </c>
      <c r="P966" s="25">
        <f t="shared" si="778"/>
        <v>0</v>
      </c>
    </row>
    <row r="967" spans="1:16" ht="15.5" x14ac:dyDescent="0.35">
      <c r="A967" s="44"/>
      <c r="B967" s="20"/>
      <c r="C967" s="21"/>
      <c r="D967" s="22"/>
      <c r="E967" s="26" t="s">
        <v>110</v>
      </c>
      <c r="F967" s="27"/>
      <c r="G967" s="28"/>
      <c r="H967" s="28"/>
      <c r="I967" s="28"/>
      <c r="J967" s="28"/>
      <c r="K967" s="28"/>
      <c r="L967" s="28"/>
      <c r="M967" s="28"/>
      <c r="N967" s="28"/>
      <c r="O967" s="28"/>
      <c r="P967" s="29"/>
    </row>
    <row r="968" spans="1:16" ht="15.5" x14ac:dyDescent="0.35">
      <c r="A968" s="44"/>
      <c r="B968" s="20"/>
      <c r="C968" s="21"/>
      <c r="D968" s="22"/>
      <c r="E968" s="30" t="s">
        <v>111</v>
      </c>
      <c r="F968" s="31"/>
      <c r="G968" s="32"/>
      <c r="H968" s="32"/>
      <c r="I968" s="32"/>
      <c r="J968" s="32"/>
      <c r="K968" s="32"/>
      <c r="L968" s="32"/>
      <c r="M968" s="32"/>
      <c r="N968" s="32"/>
      <c r="O968" s="32"/>
      <c r="P968" s="33"/>
    </row>
    <row r="969" spans="1:16" ht="15.5" x14ac:dyDescent="0.35">
      <c r="A969" s="44"/>
      <c r="B969" s="20"/>
      <c r="C969" s="21"/>
      <c r="D969" s="22"/>
      <c r="E969" s="30" t="s">
        <v>112</v>
      </c>
      <c r="F969" s="31"/>
      <c r="G969" s="32"/>
      <c r="H969" s="32"/>
      <c r="I969" s="32"/>
      <c r="J969" s="32"/>
      <c r="K969" s="32"/>
      <c r="L969" s="32"/>
      <c r="M969" s="32"/>
      <c r="N969" s="32"/>
      <c r="O969" s="32"/>
      <c r="P969" s="33"/>
    </row>
    <row r="970" spans="1:16" ht="15.5" x14ac:dyDescent="0.35">
      <c r="A970" s="44"/>
      <c r="B970" s="20"/>
      <c r="C970" s="21"/>
      <c r="D970" s="22"/>
      <c r="E970" s="30" t="s">
        <v>120</v>
      </c>
      <c r="F970" s="31"/>
      <c r="G970" s="32"/>
      <c r="H970" s="32"/>
      <c r="I970" s="32"/>
      <c r="J970" s="32"/>
      <c r="K970" s="32"/>
      <c r="L970" s="32"/>
      <c r="M970" s="32"/>
      <c r="N970" s="32"/>
      <c r="O970" s="32"/>
      <c r="P970" s="33"/>
    </row>
    <row r="971" spans="1:16" ht="15.5" x14ac:dyDescent="0.35">
      <c r="A971" s="44"/>
      <c r="B971" s="20"/>
      <c r="C971" s="21"/>
      <c r="D971" s="22"/>
      <c r="E971" s="34" t="s">
        <v>113</v>
      </c>
      <c r="F971" s="35">
        <f>F974</f>
        <v>0</v>
      </c>
      <c r="G971" s="32">
        <f>G974</f>
        <v>0</v>
      </c>
      <c r="H971" s="32"/>
      <c r="I971" s="32"/>
      <c r="J971" s="32"/>
      <c r="K971" s="32">
        <f t="shared" ref="K971:P971" si="779">K974</f>
        <v>0</v>
      </c>
      <c r="L971" s="32">
        <f t="shared" si="779"/>
        <v>0</v>
      </c>
      <c r="M971" s="32">
        <f t="shared" si="779"/>
        <v>0</v>
      </c>
      <c r="N971" s="32">
        <f t="shared" si="779"/>
        <v>0</v>
      </c>
      <c r="O971" s="32">
        <f t="shared" si="779"/>
        <v>0</v>
      </c>
      <c r="P971" s="33">
        <f t="shared" si="779"/>
        <v>0</v>
      </c>
    </row>
    <row r="972" spans="1:16" ht="39" x14ac:dyDescent="0.35">
      <c r="A972" s="44"/>
      <c r="B972" s="20"/>
      <c r="C972" s="21"/>
      <c r="D972" s="22"/>
      <c r="E972" s="34" t="s">
        <v>247</v>
      </c>
      <c r="F972" s="35">
        <f>F975+F1005</f>
        <v>0</v>
      </c>
      <c r="G972" s="32">
        <f>G975</f>
        <v>0</v>
      </c>
      <c r="H972" s="32"/>
      <c r="I972" s="32"/>
      <c r="J972" s="32"/>
      <c r="K972" s="32">
        <f t="shared" ref="K972:P972" si="780">K975</f>
        <v>0</v>
      </c>
      <c r="L972" s="32">
        <f t="shared" si="780"/>
        <v>0</v>
      </c>
      <c r="M972" s="32">
        <f t="shared" si="780"/>
        <v>0</v>
      </c>
      <c r="N972" s="32">
        <f t="shared" si="780"/>
        <v>0</v>
      </c>
      <c r="O972" s="32">
        <f t="shared" si="780"/>
        <v>0</v>
      </c>
      <c r="P972" s="33">
        <f t="shared" si="780"/>
        <v>0</v>
      </c>
    </row>
    <row r="973" spans="1:16" ht="15.5" x14ac:dyDescent="0.35">
      <c r="A973" s="44"/>
      <c r="B973" s="20"/>
      <c r="C973" s="36" t="s">
        <v>1</v>
      </c>
      <c r="D973" s="37" t="s">
        <v>131</v>
      </c>
      <c r="E973" s="38" t="s">
        <v>126</v>
      </c>
      <c r="F973" s="39">
        <f t="shared" ref="F973:G973" si="781">F974+F975</f>
        <v>0</v>
      </c>
      <c r="G973" s="40">
        <f t="shared" si="781"/>
        <v>0</v>
      </c>
      <c r="H973" s="40"/>
      <c r="I973" s="40"/>
      <c r="J973" s="40"/>
      <c r="K973" s="40">
        <f t="shared" ref="K973:P973" si="782">K974+K975</f>
        <v>0</v>
      </c>
      <c r="L973" s="40">
        <f t="shared" si="782"/>
        <v>0</v>
      </c>
      <c r="M973" s="40">
        <f t="shared" si="782"/>
        <v>0</v>
      </c>
      <c r="N973" s="40">
        <f t="shared" si="782"/>
        <v>0</v>
      </c>
      <c r="O973" s="40">
        <f t="shared" si="782"/>
        <v>0</v>
      </c>
      <c r="P973" s="41">
        <f t="shared" si="782"/>
        <v>0</v>
      </c>
    </row>
    <row r="974" spans="1:16" ht="15.5" x14ac:dyDescent="0.35">
      <c r="A974" s="44"/>
      <c r="B974" s="20"/>
      <c r="C974" s="21"/>
      <c r="D974" s="22"/>
      <c r="E974" s="34" t="s">
        <v>113</v>
      </c>
      <c r="F974" s="35">
        <f>SUM(G974:P974)</f>
        <v>0</v>
      </c>
      <c r="G974" s="32">
        <f>G977+G980+G983+G986</f>
        <v>0</v>
      </c>
      <c r="H974" s="32"/>
      <c r="I974" s="32"/>
      <c r="J974" s="32"/>
      <c r="K974" s="32">
        <f t="shared" ref="K974:P974" si="783">K977+K980+K983+K986</f>
        <v>0</v>
      </c>
      <c r="L974" s="32">
        <f t="shared" si="783"/>
        <v>0</v>
      </c>
      <c r="M974" s="32">
        <f t="shared" si="783"/>
        <v>0</v>
      </c>
      <c r="N974" s="32">
        <f t="shared" si="783"/>
        <v>0</v>
      </c>
      <c r="O974" s="32">
        <f t="shared" si="783"/>
        <v>0</v>
      </c>
      <c r="P974" s="33">
        <f t="shared" si="783"/>
        <v>0</v>
      </c>
    </row>
    <row r="975" spans="1:16" ht="39" x14ac:dyDescent="0.35">
      <c r="A975" s="44"/>
      <c r="B975" s="20"/>
      <c r="C975" s="21"/>
      <c r="D975" s="22"/>
      <c r="E975" s="34" t="s">
        <v>247</v>
      </c>
      <c r="F975" s="35">
        <f>SUM(G975:P975)</f>
        <v>0</v>
      </c>
      <c r="G975" s="32">
        <f>G978+G981+G984+G987</f>
        <v>0</v>
      </c>
      <c r="H975" s="32"/>
      <c r="I975" s="32"/>
      <c r="J975" s="32"/>
      <c r="K975" s="32">
        <f t="shared" ref="K975:P975" si="784">K978+K981+K984+K987</f>
        <v>0</v>
      </c>
      <c r="L975" s="32">
        <f t="shared" si="784"/>
        <v>0</v>
      </c>
      <c r="M975" s="32">
        <f t="shared" si="784"/>
        <v>0</v>
      </c>
      <c r="N975" s="32">
        <f t="shared" si="784"/>
        <v>0</v>
      </c>
      <c r="O975" s="32">
        <f t="shared" si="784"/>
        <v>0</v>
      </c>
      <c r="P975" s="33">
        <f t="shared" si="784"/>
        <v>0</v>
      </c>
    </row>
    <row r="976" spans="1:16" ht="28" outlineLevel="1" x14ac:dyDescent="0.35">
      <c r="A976" s="44"/>
      <c r="B976" s="20"/>
      <c r="C976" s="43" t="s">
        <v>248</v>
      </c>
      <c r="D976" s="22" t="s">
        <v>208</v>
      </c>
      <c r="E976" s="38" t="s">
        <v>126</v>
      </c>
      <c r="F976" s="35">
        <f t="shared" ref="F976:G976" si="785">F977+F978</f>
        <v>0</v>
      </c>
      <c r="G976" s="32">
        <f t="shared" si="785"/>
        <v>0</v>
      </c>
      <c r="H976" s="32"/>
      <c r="I976" s="32"/>
      <c r="J976" s="32"/>
      <c r="K976" s="32">
        <f t="shared" ref="K976:P976" si="786">K977+K978</f>
        <v>0</v>
      </c>
      <c r="L976" s="32">
        <f t="shared" si="786"/>
        <v>0</v>
      </c>
      <c r="M976" s="32">
        <f t="shared" si="786"/>
        <v>0</v>
      </c>
      <c r="N976" s="32">
        <f t="shared" si="786"/>
        <v>0</v>
      </c>
      <c r="O976" s="32">
        <f t="shared" si="786"/>
        <v>0</v>
      </c>
      <c r="P976" s="33">
        <f t="shared" si="786"/>
        <v>0</v>
      </c>
    </row>
    <row r="977" spans="1:17" ht="15.5" outlineLevel="1" x14ac:dyDescent="0.35">
      <c r="A977" s="44"/>
      <c r="B977" s="20"/>
      <c r="C977" s="21"/>
      <c r="D977" s="22"/>
      <c r="E977" s="34" t="s">
        <v>113</v>
      </c>
      <c r="F977" s="35">
        <f>SUM(G977:P977)</f>
        <v>0</v>
      </c>
      <c r="G977" s="32">
        <v>0</v>
      </c>
      <c r="H977" s="32"/>
      <c r="I977" s="32"/>
      <c r="J977" s="32"/>
      <c r="K977" s="32">
        <v>0</v>
      </c>
      <c r="L977" s="32">
        <v>0</v>
      </c>
      <c r="M977" s="32">
        <v>0</v>
      </c>
      <c r="N977" s="32">
        <v>0</v>
      </c>
      <c r="O977" s="32">
        <v>0</v>
      </c>
      <c r="P977" s="33">
        <v>0</v>
      </c>
    </row>
    <row r="978" spans="1:17" ht="39" outlineLevel="1" x14ac:dyDescent="0.35">
      <c r="A978" s="44"/>
      <c r="B978" s="20"/>
      <c r="C978" s="21"/>
      <c r="D978" s="22"/>
      <c r="E978" s="34" t="s">
        <v>247</v>
      </c>
      <c r="F978" s="35">
        <f>SUM(G978:P978)</f>
        <v>0</v>
      </c>
      <c r="G978" s="32">
        <v>0</v>
      </c>
      <c r="H978" s="32"/>
      <c r="I978" s="32"/>
      <c r="J978" s="32"/>
      <c r="K978" s="32">
        <v>0</v>
      </c>
      <c r="L978" s="32">
        <v>0</v>
      </c>
      <c r="M978" s="32">
        <v>0</v>
      </c>
      <c r="N978" s="32">
        <v>0</v>
      </c>
      <c r="O978" s="32">
        <v>0</v>
      </c>
      <c r="P978" s="33">
        <v>0</v>
      </c>
    </row>
    <row r="979" spans="1:17" ht="15.5" outlineLevel="1" x14ac:dyDescent="0.35">
      <c r="A979" s="44"/>
      <c r="B979" s="20"/>
      <c r="C979" s="21"/>
      <c r="D979" s="22" t="s">
        <v>209</v>
      </c>
      <c r="E979" s="38" t="s">
        <v>126</v>
      </c>
      <c r="F979" s="35">
        <f t="shared" ref="F979:G979" si="787">F980+F981</f>
        <v>0</v>
      </c>
      <c r="G979" s="32">
        <f t="shared" si="787"/>
        <v>0</v>
      </c>
      <c r="H979" s="32"/>
      <c r="I979" s="32"/>
      <c r="J979" s="32"/>
      <c r="K979" s="32">
        <f t="shared" ref="K979:P979" si="788">K980+K981</f>
        <v>0</v>
      </c>
      <c r="L979" s="32">
        <f t="shared" si="788"/>
        <v>0</v>
      </c>
      <c r="M979" s="32">
        <f t="shared" si="788"/>
        <v>0</v>
      </c>
      <c r="N979" s="32">
        <f t="shared" si="788"/>
        <v>0</v>
      </c>
      <c r="O979" s="32">
        <f t="shared" si="788"/>
        <v>0</v>
      </c>
      <c r="P979" s="33">
        <f t="shared" si="788"/>
        <v>0</v>
      </c>
    </row>
    <row r="980" spans="1:17" ht="15.5" outlineLevel="1" x14ac:dyDescent="0.35">
      <c r="A980" s="44"/>
      <c r="B980" s="20"/>
      <c r="C980" s="21"/>
      <c r="D980" s="22"/>
      <c r="E980" s="34" t="s">
        <v>113</v>
      </c>
      <c r="F980" s="35">
        <f>SUM(G980:P980)</f>
        <v>0</v>
      </c>
      <c r="G980" s="32">
        <v>0</v>
      </c>
      <c r="H980" s="32"/>
      <c r="I980" s="32"/>
      <c r="J980" s="32"/>
      <c r="K980" s="32">
        <v>0</v>
      </c>
      <c r="L980" s="32">
        <v>0</v>
      </c>
      <c r="M980" s="32">
        <v>0</v>
      </c>
      <c r="N980" s="32">
        <v>0</v>
      </c>
      <c r="O980" s="32">
        <v>0</v>
      </c>
      <c r="P980" s="33">
        <v>0</v>
      </c>
    </row>
    <row r="981" spans="1:17" ht="39" outlineLevel="1" x14ac:dyDescent="0.35">
      <c r="A981" s="44"/>
      <c r="B981" s="20"/>
      <c r="C981" s="21"/>
      <c r="D981" s="22"/>
      <c r="E981" s="34" t="s">
        <v>247</v>
      </c>
      <c r="F981" s="35">
        <f>SUM(G981:P981)</f>
        <v>0</v>
      </c>
      <c r="G981" s="32">
        <v>0</v>
      </c>
      <c r="H981" s="32"/>
      <c r="I981" s="32"/>
      <c r="J981" s="32"/>
      <c r="K981" s="32">
        <v>0</v>
      </c>
      <c r="L981" s="32">
        <v>0</v>
      </c>
      <c r="M981" s="32">
        <v>0</v>
      </c>
      <c r="N981" s="32">
        <v>0</v>
      </c>
      <c r="O981" s="32">
        <v>0</v>
      </c>
      <c r="P981" s="33">
        <v>0</v>
      </c>
    </row>
    <row r="982" spans="1:17" ht="15.5" outlineLevel="1" x14ac:dyDescent="0.35">
      <c r="A982" s="44"/>
      <c r="B982" s="20"/>
      <c r="C982" s="21"/>
      <c r="D982" s="22" t="s">
        <v>90</v>
      </c>
      <c r="E982" s="38" t="s">
        <v>126</v>
      </c>
      <c r="F982" s="35">
        <f t="shared" ref="F982:G982" si="789">F983+F984</f>
        <v>0</v>
      </c>
      <c r="G982" s="32">
        <f t="shared" si="789"/>
        <v>0</v>
      </c>
      <c r="H982" s="32"/>
      <c r="I982" s="32"/>
      <c r="J982" s="32"/>
      <c r="K982" s="32">
        <f t="shared" ref="K982:P982" si="790">K983+K984</f>
        <v>0</v>
      </c>
      <c r="L982" s="32">
        <f t="shared" si="790"/>
        <v>0</v>
      </c>
      <c r="M982" s="32">
        <f t="shared" si="790"/>
        <v>0</v>
      </c>
      <c r="N982" s="32">
        <f t="shared" si="790"/>
        <v>0</v>
      </c>
      <c r="O982" s="32">
        <f t="shared" si="790"/>
        <v>0</v>
      </c>
      <c r="P982" s="33">
        <f t="shared" si="790"/>
        <v>0</v>
      </c>
    </row>
    <row r="983" spans="1:17" ht="15.5" outlineLevel="1" x14ac:dyDescent="0.35">
      <c r="A983" s="44"/>
      <c r="B983" s="20"/>
      <c r="C983" s="21"/>
      <c r="D983" s="22"/>
      <c r="E983" s="34" t="s">
        <v>113</v>
      </c>
      <c r="F983" s="35">
        <f>SUM(G983:P983)</f>
        <v>0</v>
      </c>
      <c r="G983" s="32">
        <v>0</v>
      </c>
      <c r="H983" s="32"/>
      <c r="I983" s="32"/>
      <c r="J983" s="32"/>
      <c r="K983" s="32">
        <v>0</v>
      </c>
      <c r="L983" s="32">
        <v>0</v>
      </c>
      <c r="M983" s="32">
        <v>0</v>
      </c>
      <c r="N983" s="32">
        <v>0</v>
      </c>
      <c r="O983" s="32">
        <v>0</v>
      </c>
      <c r="P983" s="33">
        <v>0</v>
      </c>
    </row>
    <row r="984" spans="1:17" ht="39" outlineLevel="1" x14ac:dyDescent="0.35">
      <c r="A984" s="44"/>
      <c r="B984" s="20"/>
      <c r="C984" s="21"/>
      <c r="D984" s="22"/>
      <c r="E984" s="34" t="s">
        <v>247</v>
      </c>
      <c r="F984" s="35">
        <f>SUM(G984:P984)</f>
        <v>0</v>
      </c>
      <c r="G984" s="32">
        <v>0</v>
      </c>
      <c r="H984" s="32"/>
      <c r="I984" s="32"/>
      <c r="J984" s="32"/>
      <c r="K984" s="32">
        <v>0</v>
      </c>
      <c r="L984" s="32">
        <v>0</v>
      </c>
      <c r="M984" s="32">
        <v>0</v>
      </c>
      <c r="N984" s="32">
        <v>0</v>
      </c>
      <c r="O984" s="32">
        <v>0</v>
      </c>
      <c r="P984" s="33">
        <v>0</v>
      </c>
    </row>
    <row r="985" spans="1:17" ht="15.5" outlineLevel="1" x14ac:dyDescent="0.35">
      <c r="A985" s="44"/>
      <c r="B985" s="20"/>
      <c r="C985" s="21"/>
      <c r="D985" s="22" t="s">
        <v>523</v>
      </c>
      <c r="E985" s="38" t="s">
        <v>126</v>
      </c>
      <c r="F985" s="35">
        <f t="shared" ref="F985:G985" si="791">F986+F987</f>
        <v>0</v>
      </c>
      <c r="G985" s="32">
        <f t="shared" si="791"/>
        <v>0</v>
      </c>
      <c r="H985" s="32"/>
      <c r="I985" s="32"/>
      <c r="J985" s="32"/>
      <c r="K985" s="32">
        <f t="shared" ref="K985:P985" si="792">K986+K987</f>
        <v>0</v>
      </c>
      <c r="L985" s="32">
        <f t="shared" si="792"/>
        <v>0</v>
      </c>
      <c r="M985" s="32">
        <f t="shared" si="792"/>
        <v>0</v>
      </c>
      <c r="N985" s="32">
        <f t="shared" si="792"/>
        <v>0</v>
      </c>
      <c r="O985" s="32">
        <f t="shared" si="792"/>
        <v>0</v>
      </c>
      <c r="P985" s="33">
        <f t="shared" si="792"/>
        <v>0</v>
      </c>
    </row>
    <row r="986" spans="1:17" ht="15.5" outlineLevel="1" x14ac:dyDescent="0.35">
      <c r="A986" s="44"/>
      <c r="B986" s="20"/>
      <c r="C986" s="21"/>
      <c r="D986" s="22"/>
      <c r="E986" s="34" t="s">
        <v>113</v>
      </c>
      <c r="F986" s="35">
        <f>SUM(G986:P986)</f>
        <v>0</v>
      </c>
      <c r="G986" s="32">
        <v>0</v>
      </c>
      <c r="H986" s="32"/>
      <c r="I986" s="32"/>
      <c r="J986" s="32"/>
      <c r="K986" s="32">
        <v>0</v>
      </c>
      <c r="L986" s="32">
        <v>0</v>
      </c>
      <c r="M986" s="32">
        <v>0</v>
      </c>
      <c r="N986" s="32">
        <v>0</v>
      </c>
      <c r="O986" s="32">
        <v>0</v>
      </c>
      <c r="P986" s="33">
        <v>0</v>
      </c>
    </row>
    <row r="987" spans="1:17" ht="39.5" outlineLevel="1" thickBot="1" x14ac:dyDescent="0.4">
      <c r="A987" s="44"/>
      <c r="B987" s="20"/>
      <c r="C987" s="21"/>
      <c r="D987" s="22"/>
      <c r="E987" s="81" t="s">
        <v>247</v>
      </c>
      <c r="F987" s="82">
        <f>SUM(G987:P987)</f>
        <v>0</v>
      </c>
      <c r="G987" s="83">
        <v>0</v>
      </c>
      <c r="H987" s="83"/>
      <c r="I987" s="83"/>
      <c r="J987" s="83"/>
      <c r="K987" s="83">
        <v>0</v>
      </c>
      <c r="L987" s="83">
        <v>0</v>
      </c>
      <c r="M987" s="83">
        <v>0</v>
      </c>
      <c r="N987" s="83">
        <v>0</v>
      </c>
      <c r="O987" s="83">
        <v>0</v>
      </c>
      <c r="P987" s="84">
        <v>0</v>
      </c>
    </row>
    <row r="988" spans="1:17" ht="15.5" x14ac:dyDescent="0.35">
      <c r="A988" s="57">
        <v>40</v>
      </c>
      <c r="B988" s="11" t="s">
        <v>91</v>
      </c>
      <c r="C988" s="12"/>
      <c r="D988" s="13"/>
      <c r="E988" s="14"/>
      <c r="F988" s="15"/>
      <c r="G988" s="16"/>
      <c r="H988" s="16"/>
      <c r="I988" s="16"/>
      <c r="J988" s="16"/>
      <c r="K988" s="16"/>
      <c r="L988" s="16"/>
      <c r="M988" s="16"/>
      <c r="N988" s="16"/>
      <c r="O988" s="16"/>
      <c r="P988" s="85"/>
      <c r="Q988" s="113"/>
    </row>
    <row r="989" spans="1:17" ht="15.5" x14ac:dyDescent="0.35">
      <c r="A989" s="44"/>
      <c r="B989" s="20"/>
      <c r="C989" s="21"/>
      <c r="D989" s="22"/>
      <c r="E989" s="23" t="s">
        <v>119</v>
      </c>
      <c r="F989" s="24">
        <f>SUM(F994+F995)</f>
        <v>0</v>
      </c>
      <c r="G989" s="24">
        <f t="shared" ref="G989" si="793">SUM(G994+G995)</f>
        <v>0</v>
      </c>
      <c r="H989" s="24">
        <f t="shared" ref="H989:P989" si="794">SUM(H994+H995)</f>
        <v>0</v>
      </c>
      <c r="I989" s="24">
        <f t="shared" si="794"/>
        <v>0</v>
      </c>
      <c r="J989" s="24">
        <f t="shared" si="794"/>
        <v>0</v>
      </c>
      <c r="K989" s="24">
        <f t="shared" si="794"/>
        <v>0</v>
      </c>
      <c r="L989" s="24">
        <f t="shared" si="794"/>
        <v>0</v>
      </c>
      <c r="M989" s="24">
        <f t="shared" si="794"/>
        <v>0</v>
      </c>
      <c r="N989" s="24">
        <f t="shared" si="794"/>
        <v>0</v>
      </c>
      <c r="O989" s="24">
        <f t="shared" si="794"/>
        <v>0</v>
      </c>
      <c r="P989" s="86">
        <f t="shared" si="794"/>
        <v>0</v>
      </c>
      <c r="Q989" s="114"/>
    </row>
    <row r="990" spans="1:17" ht="15.5" x14ac:dyDescent="0.35">
      <c r="A990" s="44"/>
      <c r="B990" s="20"/>
      <c r="C990" s="21"/>
      <c r="D990" s="22"/>
      <c r="E990" s="26" t="s">
        <v>110</v>
      </c>
      <c r="F990" s="27"/>
      <c r="G990" s="28"/>
      <c r="H990" s="28"/>
      <c r="I990" s="28"/>
      <c r="J990" s="28"/>
      <c r="K990" s="28"/>
      <c r="L990" s="28"/>
      <c r="M990" s="28"/>
      <c r="N990" s="28"/>
      <c r="O990" s="28"/>
      <c r="P990" s="28"/>
      <c r="Q990" s="114"/>
    </row>
    <row r="991" spans="1:17" ht="15.5" x14ac:dyDescent="0.35">
      <c r="A991" s="44"/>
      <c r="B991" s="20"/>
      <c r="C991" s="21"/>
      <c r="D991" s="22"/>
      <c r="E991" s="30" t="s">
        <v>111</v>
      </c>
      <c r="F991" s="31"/>
      <c r="G991" s="32"/>
      <c r="H991" s="32"/>
      <c r="I991" s="32"/>
      <c r="J991" s="32"/>
      <c r="K991" s="32"/>
      <c r="L991" s="32"/>
      <c r="M991" s="32"/>
      <c r="N991" s="32"/>
      <c r="O991" s="32"/>
      <c r="P991" s="32"/>
      <c r="Q991" s="114"/>
    </row>
    <row r="992" spans="1:17" ht="15.5" x14ac:dyDescent="0.35">
      <c r="A992" s="44"/>
      <c r="B992" s="20"/>
      <c r="C992" s="21"/>
      <c r="D992" s="22"/>
      <c r="E992" s="30" t="s">
        <v>112</v>
      </c>
      <c r="F992" s="31"/>
      <c r="G992" s="32"/>
      <c r="H992" s="32"/>
      <c r="I992" s="32"/>
      <c r="J992" s="32"/>
      <c r="K992" s="32"/>
      <c r="L992" s="32"/>
      <c r="M992" s="32"/>
      <c r="N992" s="32"/>
      <c r="O992" s="32"/>
      <c r="P992" s="32"/>
      <c r="Q992" s="114"/>
    </row>
    <row r="993" spans="1:17" ht="15.5" x14ac:dyDescent="0.35">
      <c r="A993" s="44"/>
      <c r="B993" s="20"/>
      <c r="C993" s="21"/>
      <c r="D993" s="22"/>
      <c r="E993" s="30" t="s">
        <v>120</v>
      </c>
      <c r="F993" s="31"/>
      <c r="G993" s="32"/>
      <c r="H993" s="32"/>
      <c r="I993" s="32"/>
      <c r="J993" s="32"/>
      <c r="K993" s="32"/>
      <c r="L993" s="32"/>
      <c r="M993" s="32"/>
      <c r="N993" s="32"/>
      <c r="O993" s="32"/>
      <c r="P993" s="32"/>
      <c r="Q993" s="114"/>
    </row>
    <row r="994" spans="1:17" ht="15.5" x14ac:dyDescent="0.35">
      <c r="A994" s="44"/>
      <c r="B994" s="20"/>
      <c r="C994" s="21"/>
      <c r="D994" s="22"/>
      <c r="E994" s="34" t="s">
        <v>113</v>
      </c>
      <c r="F994" s="35">
        <f>F997</f>
        <v>0</v>
      </c>
      <c r="G994" s="32">
        <f>G997</f>
        <v>0</v>
      </c>
      <c r="H994" s="32"/>
      <c r="I994" s="32"/>
      <c r="J994" s="32"/>
      <c r="K994" s="32">
        <f t="shared" ref="K994:P994" si="795">K997</f>
        <v>0</v>
      </c>
      <c r="L994" s="32">
        <f t="shared" si="795"/>
        <v>0</v>
      </c>
      <c r="M994" s="32">
        <f t="shared" si="795"/>
        <v>0</v>
      </c>
      <c r="N994" s="32">
        <f t="shared" si="795"/>
        <v>0</v>
      </c>
      <c r="O994" s="32">
        <f t="shared" si="795"/>
        <v>0</v>
      </c>
      <c r="P994" s="32">
        <f t="shared" si="795"/>
        <v>0</v>
      </c>
      <c r="Q994" s="114"/>
    </row>
    <row r="995" spans="1:17" ht="39" x14ac:dyDescent="0.35">
      <c r="A995" s="44"/>
      <c r="B995" s="20"/>
      <c r="C995" s="21"/>
      <c r="D995" s="22"/>
      <c r="E995" s="34" t="s">
        <v>247</v>
      </c>
      <c r="F995" s="35">
        <f>F998</f>
        <v>0</v>
      </c>
      <c r="G995" s="32">
        <f>G998</f>
        <v>0</v>
      </c>
      <c r="H995" s="32"/>
      <c r="I995" s="32"/>
      <c r="J995" s="32"/>
      <c r="K995" s="32">
        <f t="shared" ref="K995:P995" si="796">K998</f>
        <v>0</v>
      </c>
      <c r="L995" s="32">
        <f t="shared" si="796"/>
        <v>0</v>
      </c>
      <c r="M995" s="32">
        <f t="shared" si="796"/>
        <v>0</v>
      </c>
      <c r="N995" s="32">
        <f t="shared" si="796"/>
        <v>0</v>
      </c>
      <c r="O995" s="32">
        <f t="shared" si="796"/>
        <v>0</v>
      </c>
      <c r="P995" s="32">
        <f t="shared" si="796"/>
        <v>0</v>
      </c>
      <c r="Q995" s="114"/>
    </row>
    <row r="996" spans="1:17" ht="15.5" x14ac:dyDescent="0.35">
      <c r="A996" s="44"/>
      <c r="B996" s="20"/>
      <c r="C996" s="36" t="s">
        <v>1</v>
      </c>
      <c r="D996" s="37" t="s">
        <v>131</v>
      </c>
      <c r="E996" s="38" t="s">
        <v>126</v>
      </c>
      <c r="F996" s="39">
        <f t="shared" ref="F996:G996" si="797">F997+F998</f>
        <v>0</v>
      </c>
      <c r="G996" s="40">
        <f t="shared" si="797"/>
        <v>0</v>
      </c>
      <c r="H996" s="40"/>
      <c r="I996" s="40"/>
      <c r="J996" s="40"/>
      <c r="K996" s="40">
        <f t="shared" ref="K996:P996" si="798">K997+K998</f>
        <v>0</v>
      </c>
      <c r="L996" s="40">
        <f t="shared" si="798"/>
        <v>0</v>
      </c>
      <c r="M996" s="40">
        <f t="shared" si="798"/>
        <v>0</v>
      </c>
      <c r="N996" s="40">
        <f t="shared" si="798"/>
        <v>0</v>
      </c>
      <c r="O996" s="40">
        <f t="shared" si="798"/>
        <v>0</v>
      </c>
      <c r="P996" s="40">
        <f t="shared" si="798"/>
        <v>0</v>
      </c>
      <c r="Q996" s="114"/>
    </row>
    <row r="997" spans="1:17" ht="15.5" x14ac:dyDescent="0.35">
      <c r="A997" s="44"/>
      <c r="B997" s="20"/>
      <c r="C997" s="21"/>
      <c r="D997" s="22"/>
      <c r="E997" s="34" t="s">
        <v>113</v>
      </c>
      <c r="F997" s="35">
        <f>SUM(G997:P997)</f>
        <v>0</v>
      </c>
      <c r="G997" s="32">
        <f>G1000+G1003+G1006+G1009</f>
        <v>0</v>
      </c>
      <c r="H997" s="32"/>
      <c r="I997" s="32"/>
      <c r="J997" s="32"/>
      <c r="K997" s="32">
        <f t="shared" ref="K997:P997" si="799">K1000+K1003+K1006+K1009</f>
        <v>0</v>
      </c>
      <c r="L997" s="32">
        <f t="shared" si="799"/>
        <v>0</v>
      </c>
      <c r="M997" s="32">
        <f t="shared" si="799"/>
        <v>0</v>
      </c>
      <c r="N997" s="32">
        <f t="shared" si="799"/>
        <v>0</v>
      </c>
      <c r="O997" s="32">
        <f t="shared" si="799"/>
        <v>0</v>
      </c>
      <c r="P997" s="32">
        <f t="shared" si="799"/>
        <v>0</v>
      </c>
      <c r="Q997" s="114"/>
    </row>
    <row r="998" spans="1:17" ht="39" x14ac:dyDescent="0.35">
      <c r="A998" s="44"/>
      <c r="B998" s="20"/>
      <c r="C998" s="21"/>
      <c r="D998" s="22"/>
      <c r="E998" s="34" t="s">
        <v>247</v>
      </c>
      <c r="F998" s="35">
        <f>SUM(G998:P998)</f>
        <v>0</v>
      </c>
      <c r="G998" s="32">
        <f>G1001+G1004+G1007+G1010</f>
        <v>0</v>
      </c>
      <c r="H998" s="32"/>
      <c r="I998" s="32"/>
      <c r="J998" s="32"/>
      <c r="K998" s="32">
        <f t="shared" ref="K998:P998" si="800">K1001+K1004+K1007+K1010</f>
        <v>0</v>
      </c>
      <c r="L998" s="32">
        <f t="shared" si="800"/>
        <v>0</v>
      </c>
      <c r="M998" s="32">
        <f t="shared" si="800"/>
        <v>0</v>
      </c>
      <c r="N998" s="32">
        <f t="shared" si="800"/>
        <v>0</v>
      </c>
      <c r="O998" s="32">
        <f t="shared" si="800"/>
        <v>0</v>
      </c>
      <c r="P998" s="32">
        <f t="shared" si="800"/>
        <v>0</v>
      </c>
      <c r="Q998" s="114"/>
    </row>
    <row r="999" spans="1:17" ht="28" outlineLevel="1" x14ac:dyDescent="0.35">
      <c r="A999" s="44"/>
      <c r="B999" s="20"/>
      <c r="C999" s="43" t="s">
        <v>248</v>
      </c>
      <c r="D999" s="22" t="s">
        <v>210</v>
      </c>
      <c r="E999" s="38" t="s">
        <v>126</v>
      </c>
      <c r="F999" s="35">
        <f t="shared" ref="F999:G999" si="801">F1000+F1001</f>
        <v>0</v>
      </c>
      <c r="G999" s="32">
        <f t="shared" si="801"/>
        <v>0</v>
      </c>
      <c r="H999" s="32"/>
      <c r="I999" s="32"/>
      <c r="J999" s="32"/>
      <c r="K999" s="32">
        <f t="shared" ref="K999:P999" si="802">K1000+K1001</f>
        <v>0</v>
      </c>
      <c r="L999" s="32">
        <f t="shared" si="802"/>
        <v>0</v>
      </c>
      <c r="M999" s="32">
        <f t="shared" si="802"/>
        <v>0</v>
      </c>
      <c r="N999" s="32">
        <f t="shared" si="802"/>
        <v>0</v>
      </c>
      <c r="O999" s="32">
        <f t="shared" si="802"/>
        <v>0</v>
      </c>
      <c r="P999" s="32">
        <f t="shared" si="802"/>
        <v>0</v>
      </c>
      <c r="Q999" s="114"/>
    </row>
    <row r="1000" spans="1:17" ht="15.5" outlineLevel="1" x14ac:dyDescent="0.35">
      <c r="A1000" s="44"/>
      <c r="B1000" s="20"/>
      <c r="C1000" s="21"/>
      <c r="D1000" s="22"/>
      <c r="E1000" s="34" t="s">
        <v>113</v>
      </c>
      <c r="F1000" s="35">
        <f>SUM(G1000:P1000)</f>
        <v>0</v>
      </c>
      <c r="G1000" s="32">
        <v>0</v>
      </c>
      <c r="H1000" s="32"/>
      <c r="I1000" s="32"/>
      <c r="J1000" s="32"/>
      <c r="K1000" s="32">
        <v>0</v>
      </c>
      <c r="L1000" s="32">
        <v>0</v>
      </c>
      <c r="M1000" s="32">
        <v>0</v>
      </c>
      <c r="N1000" s="32">
        <v>0</v>
      </c>
      <c r="O1000" s="32">
        <v>0</v>
      </c>
      <c r="P1000" s="32">
        <v>0</v>
      </c>
      <c r="Q1000" s="114"/>
    </row>
    <row r="1001" spans="1:17" ht="39" outlineLevel="1" x14ac:dyDescent="0.35">
      <c r="A1001" s="44"/>
      <c r="B1001" s="20"/>
      <c r="C1001" s="21"/>
      <c r="D1001" s="22"/>
      <c r="E1001" s="34" t="s">
        <v>247</v>
      </c>
      <c r="F1001" s="35">
        <f>SUM(G1001:P1001)</f>
        <v>0</v>
      </c>
      <c r="G1001" s="32">
        <v>0</v>
      </c>
      <c r="H1001" s="32"/>
      <c r="I1001" s="32"/>
      <c r="J1001" s="32"/>
      <c r="K1001" s="32">
        <v>0</v>
      </c>
      <c r="L1001" s="32">
        <v>0</v>
      </c>
      <c r="M1001" s="32">
        <v>0</v>
      </c>
      <c r="N1001" s="32">
        <v>0</v>
      </c>
      <c r="O1001" s="32">
        <v>0</v>
      </c>
      <c r="P1001" s="32">
        <v>0</v>
      </c>
      <c r="Q1001" s="114"/>
    </row>
    <row r="1002" spans="1:17" ht="15.5" outlineLevel="1" x14ac:dyDescent="0.35">
      <c r="A1002" s="44"/>
      <c r="B1002" s="20"/>
      <c r="C1002" s="21"/>
      <c r="D1002" s="22" t="s">
        <v>211</v>
      </c>
      <c r="E1002" s="38" t="s">
        <v>126</v>
      </c>
      <c r="F1002" s="35">
        <f t="shared" ref="F1002:G1002" si="803">F1003+F1004</f>
        <v>0</v>
      </c>
      <c r="G1002" s="32">
        <f t="shared" si="803"/>
        <v>0</v>
      </c>
      <c r="H1002" s="32"/>
      <c r="I1002" s="32"/>
      <c r="J1002" s="32"/>
      <c r="K1002" s="32">
        <f t="shared" ref="K1002:P1002" si="804">K1003+K1004</f>
        <v>0</v>
      </c>
      <c r="L1002" s="32">
        <f t="shared" si="804"/>
        <v>0</v>
      </c>
      <c r="M1002" s="32">
        <f t="shared" si="804"/>
        <v>0</v>
      </c>
      <c r="N1002" s="32">
        <f t="shared" si="804"/>
        <v>0</v>
      </c>
      <c r="O1002" s="32">
        <f t="shared" si="804"/>
        <v>0</v>
      </c>
      <c r="P1002" s="32">
        <f t="shared" si="804"/>
        <v>0</v>
      </c>
      <c r="Q1002" s="114"/>
    </row>
    <row r="1003" spans="1:17" ht="15.5" outlineLevel="1" x14ac:dyDescent="0.35">
      <c r="A1003" s="44"/>
      <c r="B1003" s="20"/>
      <c r="C1003" s="21"/>
      <c r="D1003" s="22"/>
      <c r="E1003" s="34" t="s">
        <v>113</v>
      </c>
      <c r="F1003" s="35">
        <f>SUM(G1003:P1003)</f>
        <v>0</v>
      </c>
      <c r="G1003" s="32">
        <v>0</v>
      </c>
      <c r="H1003" s="32"/>
      <c r="I1003" s="32"/>
      <c r="J1003" s="32"/>
      <c r="K1003" s="32">
        <v>0</v>
      </c>
      <c r="L1003" s="32">
        <v>0</v>
      </c>
      <c r="M1003" s="32">
        <v>0</v>
      </c>
      <c r="N1003" s="32">
        <v>0</v>
      </c>
      <c r="O1003" s="32">
        <v>0</v>
      </c>
      <c r="P1003" s="32">
        <v>0</v>
      </c>
      <c r="Q1003" s="114"/>
    </row>
    <row r="1004" spans="1:17" ht="39" outlineLevel="1" x14ac:dyDescent="0.35">
      <c r="A1004" s="44"/>
      <c r="B1004" s="20"/>
      <c r="C1004" s="21"/>
      <c r="D1004" s="22"/>
      <c r="E1004" s="34" t="s">
        <v>247</v>
      </c>
      <c r="F1004" s="35">
        <f>SUM(G1004:P1004)</f>
        <v>0</v>
      </c>
      <c r="G1004" s="32">
        <v>0</v>
      </c>
      <c r="H1004" s="32"/>
      <c r="I1004" s="32"/>
      <c r="J1004" s="32"/>
      <c r="K1004" s="32">
        <v>0</v>
      </c>
      <c r="L1004" s="32">
        <v>0</v>
      </c>
      <c r="M1004" s="32">
        <v>0</v>
      </c>
      <c r="N1004" s="32">
        <v>0</v>
      </c>
      <c r="O1004" s="32">
        <v>0</v>
      </c>
      <c r="P1004" s="32">
        <v>0</v>
      </c>
      <c r="Q1004" s="114"/>
    </row>
    <row r="1005" spans="1:17" ht="15.5" outlineLevel="1" x14ac:dyDescent="0.35">
      <c r="A1005" s="44"/>
      <c r="B1005" s="20"/>
      <c r="C1005" s="21"/>
      <c r="D1005" s="22" t="s">
        <v>92</v>
      </c>
      <c r="E1005" s="38" t="s">
        <v>126</v>
      </c>
      <c r="F1005" s="35">
        <f t="shared" ref="F1005:G1005" si="805">F1006+F1007</f>
        <v>0</v>
      </c>
      <c r="G1005" s="32">
        <f t="shared" si="805"/>
        <v>0</v>
      </c>
      <c r="H1005" s="32"/>
      <c r="I1005" s="32"/>
      <c r="J1005" s="32"/>
      <c r="K1005" s="32">
        <f t="shared" ref="K1005:P1005" si="806">K1006+K1007</f>
        <v>0</v>
      </c>
      <c r="L1005" s="32">
        <f t="shared" si="806"/>
        <v>0</v>
      </c>
      <c r="M1005" s="32">
        <f t="shared" si="806"/>
        <v>0</v>
      </c>
      <c r="N1005" s="32">
        <f t="shared" si="806"/>
        <v>0</v>
      </c>
      <c r="O1005" s="32">
        <f t="shared" si="806"/>
        <v>0</v>
      </c>
      <c r="P1005" s="32">
        <f t="shared" si="806"/>
        <v>0</v>
      </c>
      <c r="Q1005" s="114"/>
    </row>
    <row r="1006" spans="1:17" ht="15.5" outlineLevel="1" x14ac:dyDescent="0.35">
      <c r="A1006" s="44"/>
      <c r="B1006" s="20"/>
      <c r="C1006" s="21"/>
      <c r="D1006" s="22"/>
      <c r="E1006" s="34" t="s">
        <v>113</v>
      </c>
      <c r="F1006" s="35">
        <f>SUM(G1006:P1006)</f>
        <v>0</v>
      </c>
      <c r="G1006" s="32">
        <v>0</v>
      </c>
      <c r="H1006" s="32"/>
      <c r="I1006" s="32"/>
      <c r="J1006" s="32"/>
      <c r="K1006" s="32">
        <v>0</v>
      </c>
      <c r="L1006" s="32">
        <v>0</v>
      </c>
      <c r="M1006" s="32">
        <v>0</v>
      </c>
      <c r="N1006" s="32">
        <v>0</v>
      </c>
      <c r="O1006" s="32">
        <v>0</v>
      </c>
      <c r="P1006" s="32">
        <v>0</v>
      </c>
      <c r="Q1006" s="114"/>
    </row>
    <row r="1007" spans="1:17" ht="39" outlineLevel="1" x14ac:dyDescent="0.35">
      <c r="A1007" s="44"/>
      <c r="B1007" s="20"/>
      <c r="C1007" s="21"/>
      <c r="D1007" s="22"/>
      <c r="E1007" s="34" t="s">
        <v>247</v>
      </c>
      <c r="F1007" s="35">
        <f>SUM(G1007:P1007)</f>
        <v>0</v>
      </c>
      <c r="G1007" s="32">
        <v>0</v>
      </c>
      <c r="H1007" s="32"/>
      <c r="I1007" s="32"/>
      <c r="J1007" s="32"/>
      <c r="K1007" s="32">
        <v>0</v>
      </c>
      <c r="L1007" s="32">
        <v>0</v>
      </c>
      <c r="M1007" s="32">
        <v>0</v>
      </c>
      <c r="N1007" s="32">
        <v>0</v>
      </c>
      <c r="O1007" s="32">
        <v>0</v>
      </c>
      <c r="P1007" s="32">
        <v>0</v>
      </c>
      <c r="Q1007" s="114"/>
    </row>
    <row r="1008" spans="1:17" ht="15.5" outlineLevel="1" x14ac:dyDescent="0.35">
      <c r="A1008" s="44"/>
      <c r="B1008" s="20"/>
      <c r="C1008" s="21"/>
      <c r="D1008" s="22" t="s">
        <v>524</v>
      </c>
      <c r="E1008" s="38" t="s">
        <v>126</v>
      </c>
      <c r="F1008" s="35">
        <f t="shared" ref="F1008:G1008" si="807">F1009+F1010</f>
        <v>0</v>
      </c>
      <c r="G1008" s="32">
        <f t="shared" si="807"/>
        <v>0</v>
      </c>
      <c r="H1008" s="32"/>
      <c r="I1008" s="32"/>
      <c r="J1008" s="32"/>
      <c r="K1008" s="32">
        <f t="shared" ref="K1008:P1008" si="808">K1009+K1010</f>
        <v>0</v>
      </c>
      <c r="L1008" s="32">
        <f t="shared" si="808"/>
        <v>0</v>
      </c>
      <c r="M1008" s="32">
        <f t="shared" si="808"/>
        <v>0</v>
      </c>
      <c r="N1008" s="32">
        <f t="shared" si="808"/>
        <v>0</v>
      </c>
      <c r="O1008" s="32">
        <f t="shared" si="808"/>
        <v>0</v>
      </c>
      <c r="P1008" s="32">
        <f t="shared" si="808"/>
        <v>0</v>
      </c>
      <c r="Q1008" s="114"/>
    </row>
    <row r="1009" spans="1:17" ht="15.5" outlineLevel="1" x14ac:dyDescent="0.35">
      <c r="A1009" s="44"/>
      <c r="B1009" s="20"/>
      <c r="C1009" s="21"/>
      <c r="D1009" s="22"/>
      <c r="E1009" s="34" t="s">
        <v>113</v>
      </c>
      <c r="F1009" s="35">
        <f>SUM(G1009:P1009)</f>
        <v>0</v>
      </c>
      <c r="G1009" s="32">
        <v>0</v>
      </c>
      <c r="H1009" s="32"/>
      <c r="I1009" s="32"/>
      <c r="J1009" s="32"/>
      <c r="K1009" s="32">
        <v>0</v>
      </c>
      <c r="L1009" s="32">
        <v>0</v>
      </c>
      <c r="M1009" s="32">
        <v>0</v>
      </c>
      <c r="N1009" s="32">
        <v>0</v>
      </c>
      <c r="O1009" s="32">
        <v>0</v>
      </c>
      <c r="P1009" s="32">
        <v>0</v>
      </c>
      <c r="Q1009" s="114"/>
    </row>
    <row r="1010" spans="1:17" ht="39.5" outlineLevel="1" thickBot="1" x14ac:dyDescent="0.4">
      <c r="A1010" s="49"/>
      <c r="B1010" s="50"/>
      <c r="C1010" s="51"/>
      <c r="D1010" s="52"/>
      <c r="E1010" s="53" t="s">
        <v>247</v>
      </c>
      <c r="F1010" s="54">
        <f>SUM(G1010:P1010)</f>
        <v>0</v>
      </c>
      <c r="G1010" s="55">
        <v>0</v>
      </c>
      <c r="H1010" s="55"/>
      <c r="I1010" s="55"/>
      <c r="J1010" s="55"/>
      <c r="K1010" s="55">
        <v>0</v>
      </c>
      <c r="L1010" s="55">
        <v>0</v>
      </c>
      <c r="M1010" s="55">
        <v>0</v>
      </c>
      <c r="N1010" s="55">
        <v>0</v>
      </c>
      <c r="O1010" s="55">
        <v>0</v>
      </c>
      <c r="P1010" s="55">
        <v>0</v>
      </c>
      <c r="Q1010" s="115"/>
    </row>
    <row r="1011" spans="1:17" ht="15.5" x14ac:dyDescent="0.35">
      <c r="A1011" s="57">
        <v>41</v>
      </c>
      <c r="B1011" s="11" t="s">
        <v>93</v>
      </c>
      <c r="C1011" s="12"/>
      <c r="D1011" s="13"/>
      <c r="E1011" s="14"/>
      <c r="F1011" s="15"/>
      <c r="G1011" s="16"/>
      <c r="H1011" s="16"/>
      <c r="I1011" s="16"/>
      <c r="J1011" s="16"/>
      <c r="K1011" s="16"/>
      <c r="L1011" s="16"/>
      <c r="M1011" s="16"/>
      <c r="N1011" s="16"/>
      <c r="O1011" s="16"/>
      <c r="P1011" s="17"/>
    </row>
    <row r="1012" spans="1:17" ht="15.5" x14ac:dyDescent="0.35">
      <c r="A1012" s="44"/>
      <c r="B1012" s="20"/>
      <c r="C1012" s="21"/>
      <c r="D1012" s="22"/>
      <c r="E1012" s="23" t="s">
        <v>119</v>
      </c>
      <c r="F1012" s="24">
        <f>SUM(F1017+F1018)</f>
        <v>93646601</v>
      </c>
      <c r="G1012" s="24">
        <f t="shared" ref="G1012" si="809">SUM(G1017+G1018)</f>
        <v>13378085.857142856</v>
      </c>
      <c r="H1012" s="24">
        <f t="shared" ref="H1012:P1012" si="810">SUM(H1017+H1018)</f>
        <v>0</v>
      </c>
      <c r="I1012" s="24">
        <f t="shared" si="810"/>
        <v>0</v>
      </c>
      <c r="J1012" s="24">
        <f t="shared" si="810"/>
        <v>0</v>
      </c>
      <c r="K1012" s="24">
        <f t="shared" si="810"/>
        <v>13378085.857142856</v>
      </c>
      <c r="L1012" s="24">
        <f t="shared" si="810"/>
        <v>13378085.857142856</v>
      </c>
      <c r="M1012" s="24">
        <f t="shared" si="810"/>
        <v>13378085.857142856</v>
      </c>
      <c r="N1012" s="24">
        <f t="shared" si="810"/>
        <v>13378085.857142856</v>
      </c>
      <c r="O1012" s="24">
        <f t="shared" si="810"/>
        <v>13378085.857142856</v>
      </c>
      <c r="P1012" s="25">
        <f t="shared" si="810"/>
        <v>13378085.857142856</v>
      </c>
    </row>
    <row r="1013" spans="1:17" ht="15.5" x14ac:dyDescent="0.35">
      <c r="A1013" s="44"/>
      <c r="B1013" s="20"/>
      <c r="C1013" s="21"/>
      <c r="D1013" s="22"/>
      <c r="E1013" s="26" t="s">
        <v>110</v>
      </c>
      <c r="F1013" s="27"/>
      <c r="G1013" s="28"/>
      <c r="H1013" s="28"/>
      <c r="I1013" s="28"/>
      <c r="J1013" s="28"/>
      <c r="K1013" s="28"/>
      <c r="L1013" s="28"/>
      <c r="M1013" s="28"/>
      <c r="N1013" s="28"/>
      <c r="O1013" s="28"/>
      <c r="P1013" s="29"/>
    </row>
    <row r="1014" spans="1:17" ht="15.5" x14ac:dyDescent="0.35">
      <c r="A1014" s="44"/>
      <c r="B1014" s="20"/>
      <c r="C1014" s="21"/>
      <c r="D1014" s="22"/>
      <c r="E1014" s="30" t="s">
        <v>111</v>
      </c>
      <c r="F1014" s="31"/>
      <c r="G1014" s="32"/>
      <c r="H1014" s="32"/>
      <c r="I1014" s="32"/>
      <c r="J1014" s="32"/>
      <c r="K1014" s="32"/>
      <c r="L1014" s="32"/>
      <c r="M1014" s="32"/>
      <c r="N1014" s="32"/>
      <c r="O1014" s="32"/>
      <c r="P1014" s="33"/>
    </row>
    <row r="1015" spans="1:17" ht="15.5" x14ac:dyDescent="0.35">
      <c r="A1015" s="44"/>
      <c r="B1015" s="20"/>
      <c r="C1015" s="21"/>
      <c r="D1015" s="22"/>
      <c r="E1015" s="30" t="s">
        <v>112</v>
      </c>
      <c r="F1015" s="31"/>
      <c r="G1015" s="32"/>
      <c r="H1015" s="32"/>
      <c r="I1015" s="32"/>
      <c r="J1015" s="32"/>
      <c r="K1015" s="32"/>
      <c r="L1015" s="32"/>
      <c r="M1015" s="32"/>
      <c r="N1015" s="32"/>
      <c r="O1015" s="32"/>
      <c r="P1015" s="33"/>
    </row>
    <row r="1016" spans="1:17" ht="15.5" x14ac:dyDescent="0.35">
      <c r="A1016" s="44"/>
      <c r="B1016" s="20"/>
      <c r="C1016" s="21"/>
      <c r="D1016" s="22"/>
      <c r="E1016" s="30" t="s">
        <v>120</v>
      </c>
      <c r="F1016" s="31"/>
      <c r="G1016" s="32"/>
      <c r="H1016" s="32"/>
      <c r="I1016" s="32"/>
      <c r="J1016" s="32"/>
      <c r="K1016" s="32"/>
      <c r="L1016" s="32"/>
      <c r="M1016" s="32"/>
      <c r="N1016" s="32"/>
      <c r="O1016" s="32"/>
      <c r="P1016" s="33"/>
    </row>
    <row r="1017" spans="1:17" ht="15.5" x14ac:dyDescent="0.35">
      <c r="A1017" s="44"/>
      <c r="B1017" s="20"/>
      <c r="C1017" s="21"/>
      <c r="D1017" s="22"/>
      <c r="E1017" s="34" t="s">
        <v>113</v>
      </c>
      <c r="F1017" s="35">
        <f>F1020</f>
        <v>0</v>
      </c>
      <c r="G1017" s="32">
        <f>G1020</f>
        <v>0</v>
      </c>
      <c r="H1017" s="32"/>
      <c r="I1017" s="32"/>
      <c r="J1017" s="32"/>
      <c r="K1017" s="32">
        <f t="shared" ref="K1017:P1017" si="811">K1020</f>
        <v>0</v>
      </c>
      <c r="L1017" s="32">
        <f t="shared" si="811"/>
        <v>0</v>
      </c>
      <c r="M1017" s="32">
        <f t="shared" si="811"/>
        <v>0</v>
      </c>
      <c r="N1017" s="32">
        <f t="shared" si="811"/>
        <v>0</v>
      </c>
      <c r="O1017" s="32">
        <f t="shared" si="811"/>
        <v>0</v>
      </c>
      <c r="P1017" s="33">
        <f t="shared" si="811"/>
        <v>0</v>
      </c>
    </row>
    <row r="1018" spans="1:17" ht="39" x14ac:dyDescent="0.35">
      <c r="A1018" s="44"/>
      <c r="B1018" s="20"/>
      <c r="C1018" s="21"/>
      <c r="D1018" s="22"/>
      <c r="E1018" s="34" t="s">
        <v>247</v>
      </c>
      <c r="F1018" s="35">
        <f>F1021</f>
        <v>93646601</v>
      </c>
      <c r="G1018" s="32">
        <f>G1021</f>
        <v>13378085.857142856</v>
      </c>
      <c r="H1018" s="32"/>
      <c r="I1018" s="32"/>
      <c r="J1018" s="32"/>
      <c r="K1018" s="32">
        <f t="shared" ref="K1018:P1018" si="812">K1021</f>
        <v>13378085.857142856</v>
      </c>
      <c r="L1018" s="32">
        <f t="shared" si="812"/>
        <v>13378085.857142856</v>
      </c>
      <c r="M1018" s="32">
        <f t="shared" si="812"/>
        <v>13378085.857142856</v>
      </c>
      <c r="N1018" s="32">
        <f t="shared" si="812"/>
        <v>13378085.857142856</v>
      </c>
      <c r="O1018" s="32">
        <f t="shared" si="812"/>
        <v>13378085.857142856</v>
      </c>
      <c r="P1018" s="33">
        <f t="shared" si="812"/>
        <v>13378085.857142856</v>
      </c>
    </row>
    <row r="1019" spans="1:17" ht="15.5" x14ac:dyDescent="0.35">
      <c r="A1019" s="44"/>
      <c r="B1019" s="20"/>
      <c r="C1019" s="36" t="s">
        <v>1</v>
      </c>
      <c r="D1019" s="37" t="s">
        <v>131</v>
      </c>
      <c r="E1019" s="38" t="s">
        <v>126</v>
      </c>
      <c r="F1019" s="39">
        <f t="shared" ref="F1019:G1019" si="813">F1020+F1021</f>
        <v>93646601</v>
      </c>
      <c r="G1019" s="40">
        <f t="shared" si="813"/>
        <v>13378085.857142856</v>
      </c>
      <c r="H1019" s="40"/>
      <c r="I1019" s="40"/>
      <c r="J1019" s="40"/>
      <c r="K1019" s="40">
        <f t="shared" ref="K1019:P1019" si="814">K1020+K1021</f>
        <v>13378085.857142856</v>
      </c>
      <c r="L1019" s="40">
        <f t="shared" si="814"/>
        <v>13378085.857142856</v>
      </c>
      <c r="M1019" s="40">
        <f t="shared" si="814"/>
        <v>13378085.857142856</v>
      </c>
      <c r="N1019" s="40">
        <f t="shared" si="814"/>
        <v>13378085.857142856</v>
      </c>
      <c r="O1019" s="40">
        <f t="shared" si="814"/>
        <v>13378085.857142856</v>
      </c>
      <c r="P1019" s="41">
        <f t="shared" si="814"/>
        <v>13378085.857142856</v>
      </c>
    </row>
    <row r="1020" spans="1:17" ht="15.5" x14ac:dyDescent="0.35">
      <c r="A1020" s="44"/>
      <c r="B1020" s="20"/>
      <c r="C1020" s="21"/>
      <c r="D1020" s="22"/>
      <c r="E1020" s="34" t="s">
        <v>113</v>
      </c>
      <c r="F1020" s="35">
        <f>SUM(G1020:P1020)</f>
        <v>0</v>
      </c>
      <c r="G1020" s="32">
        <f>G1023+G1026+G1029+G1032+G1035+G1038+G1041+G1044+G1047</f>
        <v>0</v>
      </c>
      <c r="H1020" s="32"/>
      <c r="I1020" s="32"/>
      <c r="J1020" s="32"/>
      <c r="K1020" s="32">
        <f t="shared" ref="K1020:P1020" si="815">K1023+K1026+K1029+K1032+K1035+K1038+K1041+K1044+K1047</f>
        <v>0</v>
      </c>
      <c r="L1020" s="32">
        <f t="shared" si="815"/>
        <v>0</v>
      </c>
      <c r="M1020" s="32">
        <f t="shared" si="815"/>
        <v>0</v>
      </c>
      <c r="N1020" s="32">
        <f t="shared" si="815"/>
        <v>0</v>
      </c>
      <c r="O1020" s="32">
        <f t="shared" si="815"/>
        <v>0</v>
      </c>
      <c r="P1020" s="33">
        <f t="shared" si="815"/>
        <v>0</v>
      </c>
    </row>
    <row r="1021" spans="1:17" ht="39" x14ac:dyDescent="0.35">
      <c r="A1021" s="44"/>
      <c r="B1021" s="20"/>
      <c r="C1021" s="21"/>
      <c r="D1021" s="22"/>
      <c r="E1021" s="34" t="s">
        <v>247</v>
      </c>
      <c r="F1021" s="35">
        <f>F1024+F1027+F1030+F1033+F1036+F1039+F1042+F1045+F1048+F1051</f>
        <v>93646601</v>
      </c>
      <c r="G1021" s="32">
        <f>$F$1021/7</f>
        <v>13378085.857142856</v>
      </c>
      <c r="H1021" s="32"/>
      <c r="I1021" s="32"/>
      <c r="J1021" s="32"/>
      <c r="K1021" s="32">
        <f t="shared" ref="K1021:P1021" si="816">$F$1021/7</f>
        <v>13378085.857142856</v>
      </c>
      <c r="L1021" s="32">
        <f t="shared" si="816"/>
        <v>13378085.857142856</v>
      </c>
      <c r="M1021" s="32">
        <f t="shared" si="816"/>
        <v>13378085.857142856</v>
      </c>
      <c r="N1021" s="32">
        <f t="shared" si="816"/>
        <v>13378085.857142856</v>
      </c>
      <c r="O1021" s="32">
        <f t="shared" si="816"/>
        <v>13378085.857142856</v>
      </c>
      <c r="P1021" s="33">
        <f t="shared" si="816"/>
        <v>13378085.857142856</v>
      </c>
    </row>
    <row r="1022" spans="1:17" ht="28" outlineLevel="1" x14ac:dyDescent="0.35">
      <c r="A1022" s="44"/>
      <c r="B1022" s="20"/>
      <c r="C1022" s="43" t="s">
        <v>248</v>
      </c>
      <c r="D1022" s="22" t="s">
        <v>212</v>
      </c>
      <c r="E1022" s="38" t="s">
        <v>126</v>
      </c>
      <c r="F1022" s="35">
        <f t="shared" ref="F1022:G1022" si="817">F1023+F1024</f>
        <v>0</v>
      </c>
      <c r="G1022" s="32">
        <f t="shared" si="817"/>
        <v>0</v>
      </c>
      <c r="H1022" s="32"/>
      <c r="I1022" s="32"/>
      <c r="J1022" s="32"/>
      <c r="K1022" s="32">
        <f t="shared" ref="K1022:P1022" si="818">K1023+K1024</f>
        <v>0</v>
      </c>
      <c r="L1022" s="32">
        <f t="shared" si="818"/>
        <v>0</v>
      </c>
      <c r="M1022" s="32">
        <f t="shared" si="818"/>
        <v>0</v>
      </c>
      <c r="N1022" s="32">
        <f t="shared" si="818"/>
        <v>0</v>
      </c>
      <c r="O1022" s="32">
        <f t="shared" si="818"/>
        <v>0</v>
      </c>
      <c r="P1022" s="33">
        <f t="shared" si="818"/>
        <v>0</v>
      </c>
    </row>
    <row r="1023" spans="1:17" ht="15.5" outlineLevel="1" x14ac:dyDescent="0.35">
      <c r="A1023" s="44"/>
      <c r="B1023" s="20"/>
      <c r="C1023" s="21"/>
      <c r="D1023" s="22"/>
      <c r="E1023" s="34" t="s">
        <v>113</v>
      </c>
      <c r="F1023" s="35">
        <f>SUM(G1023:P1023)</f>
        <v>0</v>
      </c>
      <c r="G1023" s="32">
        <v>0</v>
      </c>
      <c r="H1023" s="32"/>
      <c r="I1023" s="32"/>
      <c r="J1023" s="32"/>
      <c r="K1023" s="32">
        <v>0</v>
      </c>
      <c r="L1023" s="32">
        <v>0</v>
      </c>
      <c r="M1023" s="32">
        <v>0</v>
      </c>
      <c r="N1023" s="32">
        <v>0</v>
      </c>
      <c r="O1023" s="32">
        <v>0</v>
      </c>
      <c r="P1023" s="33">
        <v>0</v>
      </c>
      <c r="Q1023" s="114"/>
    </row>
    <row r="1024" spans="1:17" ht="39" outlineLevel="1" x14ac:dyDescent="0.35">
      <c r="A1024" s="44"/>
      <c r="B1024" s="20"/>
      <c r="C1024" s="21"/>
      <c r="D1024" s="22"/>
      <c r="E1024" s="34" t="s">
        <v>247</v>
      </c>
      <c r="F1024" s="35">
        <f>SUM(G1024:P1024)</f>
        <v>0</v>
      </c>
      <c r="G1024" s="32">
        <v>0</v>
      </c>
      <c r="H1024" s="32"/>
      <c r="I1024" s="32"/>
      <c r="J1024" s="32"/>
      <c r="K1024" s="32">
        <v>0</v>
      </c>
      <c r="L1024" s="32">
        <v>0</v>
      </c>
      <c r="M1024" s="32">
        <v>0</v>
      </c>
      <c r="N1024" s="32">
        <v>0</v>
      </c>
      <c r="O1024" s="32">
        <v>0</v>
      </c>
      <c r="P1024" s="33">
        <v>0</v>
      </c>
    </row>
    <row r="1025" spans="1:17" ht="15.5" outlineLevel="1" x14ac:dyDescent="0.35">
      <c r="A1025" s="44"/>
      <c r="B1025" s="20"/>
      <c r="C1025" s="21"/>
      <c r="D1025" s="22" t="s">
        <v>213</v>
      </c>
      <c r="E1025" s="38" t="s">
        <v>126</v>
      </c>
      <c r="F1025" s="35">
        <f t="shared" ref="F1025:G1025" si="819">F1026+F1027</f>
        <v>0</v>
      </c>
      <c r="G1025" s="32">
        <f t="shared" si="819"/>
        <v>0</v>
      </c>
      <c r="H1025" s="32"/>
      <c r="I1025" s="32"/>
      <c r="J1025" s="32"/>
      <c r="K1025" s="32">
        <f t="shared" ref="K1025:P1025" si="820">K1026+K1027</f>
        <v>0</v>
      </c>
      <c r="L1025" s="32">
        <f t="shared" si="820"/>
        <v>0</v>
      </c>
      <c r="M1025" s="32">
        <f t="shared" si="820"/>
        <v>0</v>
      </c>
      <c r="N1025" s="32">
        <f t="shared" si="820"/>
        <v>0</v>
      </c>
      <c r="O1025" s="32">
        <f t="shared" si="820"/>
        <v>0</v>
      </c>
      <c r="P1025" s="33">
        <f t="shared" si="820"/>
        <v>0</v>
      </c>
    </row>
    <row r="1026" spans="1:17" ht="15.5" outlineLevel="1" x14ac:dyDescent="0.35">
      <c r="A1026" s="44"/>
      <c r="B1026" s="20"/>
      <c r="C1026" s="21"/>
      <c r="D1026" s="22"/>
      <c r="E1026" s="34" t="s">
        <v>113</v>
      </c>
      <c r="F1026" s="35">
        <f>SUM(G1026:P1026)</f>
        <v>0</v>
      </c>
      <c r="G1026" s="32">
        <v>0</v>
      </c>
      <c r="H1026" s="32"/>
      <c r="I1026" s="32"/>
      <c r="J1026" s="32"/>
      <c r="K1026" s="32">
        <v>0</v>
      </c>
      <c r="L1026" s="32">
        <v>0</v>
      </c>
      <c r="M1026" s="32">
        <v>0</v>
      </c>
      <c r="N1026" s="32">
        <v>0</v>
      </c>
      <c r="O1026" s="32">
        <v>0</v>
      </c>
      <c r="P1026" s="33">
        <v>0</v>
      </c>
      <c r="Q1026" s="114"/>
    </row>
    <row r="1027" spans="1:17" ht="39" outlineLevel="1" x14ac:dyDescent="0.35">
      <c r="A1027" s="44"/>
      <c r="B1027" s="20"/>
      <c r="C1027" s="21"/>
      <c r="D1027" s="22"/>
      <c r="E1027" s="34" t="s">
        <v>247</v>
      </c>
      <c r="F1027" s="35">
        <f>SUM(G1027:P1027)</f>
        <v>0</v>
      </c>
      <c r="G1027" s="32">
        <v>0</v>
      </c>
      <c r="H1027" s="32"/>
      <c r="I1027" s="32"/>
      <c r="J1027" s="32"/>
      <c r="K1027" s="32">
        <v>0</v>
      </c>
      <c r="L1027" s="32">
        <v>0</v>
      </c>
      <c r="M1027" s="32">
        <v>0</v>
      </c>
      <c r="N1027" s="32">
        <v>0</v>
      </c>
      <c r="O1027" s="32">
        <v>0</v>
      </c>
      <c r="P1027" s="33">
        <v>0</v>
      </c>
    </row>
    <row r="1028" spans="1:17" ht="15.5" outlineLevel="1" x14ac:dyDescent="0.35">
      <c r="A1028" s="44"/>
      <c r="B1028" s="20"/>
      <c r="C1028" s="21"/>
      <c r="D1028" s="22" t="s">
        <v>94</v>
      </c>
      <c r="E1028" s="38" t="s">
        <v>126</v>
      </c>
      <c r="F1028" s="35">
        <f t="shared" ref="F1028:G1028" si="821">F1029+F1030</f>
        <v>9243750</v>
      </c>
      <c r="G1028" s="32">
        <f t="shared" si="821"/>
        <v>1320535.7142857143</v>
      </c>
      <c r="H1028" s="32"/>
      <c r="I1028" s="32"/>
      <c r="J1028" s="32"/>
      <c r="K1028" s="32">
        <f t="shared" ref="K1028:P1028" si="822">K1029+K1030</f>
        <v>1320535.7142857143</v>
      </c>
      <c r="L1028" s="32">
        <f t="shared" si="822"/>
        <v>1320535.7142857143</v>
      </c>
      <c r="M1028" s="32">
        <f t="shared" si="822"/>
        <v>1320535.7142857143</v>
      </c>
      <c r="N1028" s="32">
        <f t="shared" si="822"/>
        <v>1320535.7142857143</v>
      </c>
      <c r="O1028" s="32">
        <f t="shared" si="822"/>
        <v>1320535.7142857143</v>
      </c>
      <c r="P1028" s="33">
        <f t="shared" si="822"/>
        <v>1320535.7142857143</v>
      </c>
    </row>
    <row r="1029" spans="1:17" ht="15.5" outlineLevel="1" x14ac:dyDescent="0.35">
      <c r="A1029" s="44"/>
      <c r="B1029" s="20"/>
      <c r="C1029" s="21"/>
      <c r="D1029" s="22"/>
      <c r="E1029" s="34" t="s">
        <v>113</v>
      </c>
      <c r="F1029" s="35">
        <f>SUM(G1029:P1029)</f>
        <v>0</v>
      </c>
      <c r="G1029" s="32">
        <v>0</v>
      </c>
      <c r="H1029" s="32"/>
      <c r="I1029" s="32"/>
      <c r="J1029" s="32"/>
      <c r="K1029" s="32">
        <v>0</v>
      </c>
      <c r="L1029" s="32">
        <v>0</v>
      </c>
      <c r="M1029" s="32">
        <v>0</v>
      </c>
      <c r="N1029" s="32">
        <v>0</v>
      </c>
      <c r="O1029" s="32">
        <v>0</v>
      </c>
      <c r="P1029" s="33">
        <v>0</v>
      </c>
    </row>
    <row r="1030" spans="1:17" ht="39" outlineLevel="1" x14ac:dyDescent="0.35">
      <c r="A1030" s="44"/>
      <c r="B1030" s="20"/>
      <c r="C1030" s="21"/>
      <c r="D1030" s="22"/>
      <c r="E1030" s="34" t="s">
        <v>247</v>
      </c>
      <c r="F1030" s="35">
        <f>9243750</f>
        <v>9243750</v>
      </c>
      <c r="G1030" s="32">
        <f>$F$1030/7</f>
        <v>1320535.7142857143</v>
      </c>
      <c r="H1030" s="32"/>
      <c r="I1030" s="32"/>
      <c r="J1030" s="32"/>
      <c r="K1030" s="32">
        <f t="shared" ref="K1030:P1030" si="823">$F$1030/7</f>
        <v>1320535.7142857143</v>
      </c>
      <c r="L1030" s="32">
        <f t="shared" si="823"/>
        <v>1320535.7142857143</v>
      </c>
      <c r="M1030" s="32">
        <f t="shared" si="823"/>
        <v>1320535.7142857143</v>
      </c>
      <c r="N1030" s="32">
        <f t="shared" si="823"/>
        <v>1320535.7142857143</v>
      </c>
      <c r="O1030" s="32">
        <f t="shared" si="823"/>
        <v>1320535.7142857143</v>
      </c>
      <c r="P1030" s="33">
        <f t="shared" si="823"/>
        <v>1320535.7142857143</v>
      </c>
    </row>
    <row r="1031" spans="1:17" ht="15.5" outlineLevel="1" x14ac:dyDescent="0.35">
      <c r="A1031" s="44"/>
      <c r="B1031" s="20"/>
      <c r="C1031" s="21"/>
      <c r="D1031" s="22" t="s">
        <v>525</v>
      </c>
      <c r="E1031" s="38" t="s">
        <v>126</v>
      </c>
      <c r="F1031" s="35">
        <f t="shared" ref="F1031:G1031" si="824">F1032+F1033</f>
        <v>0</v>
      </c>
      <c r="G1031" s="32">
        <f t="shared" si="824"/>
        <v>0</v>
      </c>
      <c r="H1031" s="32"/>
      <c r="I1031" s="32"/>
      <c r="J1031" s="32"/>
      <c r="K1031" s="32">
        <f t="shared" ref="K1031:P1031" si="825">K1032+K1033</f>
        <v>0</v>
      </c>
      <c r="L1031" s="32">
        <f t="shared" si="825"/>
        <v>0</v>
      </c>
      <c r="M1031" s="32">
        <f t="shared" si="825"/>
        <v>0</v>
      </c>
      <c r="N1031" s="32">
        <f t="shared" si="825"/>
        <v>0</v>
      </c>
      <c r="O1031" s="32">
        <f t="shared" si="825"/>
        <v>0</v>
      </c>
      <c r="P1031" s="33">
        <f t="shared" si="825"/>
        <v>0</v>
      </c>
    </row>
    <row r="1032" spans="1:17" ht="15.5" outlineLevel="1" x14ac:dyDescent="0.35">
      <c r="A1032" s="44"/>
      <c r="B1032" s="20"/>
      <c r="C1032" s="21"/>
      <c r="D1032" s="22"/>
      <c r="E1032" s="34" t="s">
        <v>113</v>
      </c>
      <c r="F1032" s="35">
        <f>SUM(G1032:P1032)</f>
        <v>0</v>
      </c>
      <c r="G1032" s="32">
        <v>0</v>
      </c>
      <c r="H1032" s="32"/>
      <c r="I1032" s="32"/>
      <c r="J1032" s="32"/>
      <c r="K1032" s="32">
        <v>0</v>
      </c>
      <c r="L1032" s="32">
        <v>0</v>
      </c>
      <c r="M1032" s="32">
        <v>0</v>
      </c>
      <c r="N1032" s="32">
        <v>0</v>
      </c>
      <c r="O1032" s="32">
        <v>0</v>
      </c>
      <c r="P1032" s="33">
        <v>0</v>
      </c>
    </row>
    <row r="1033" spans="1:17" ht="39" outlineLevel="1" x14ac:dyDescent="0.35">
      <c r="A1033" s="44"/>
      <c r="B1033" s="20"/>
      <c r="C1033" s="21"/>
      <c r="D1033" s="22"/>
      <c r="E1033" s="34" t="s">
        <v>247</v>
      </c>
      <c r="F1033" s="35">
        <f>SUM(G1033:P1033)</f>
        <v>0</v>
      </c>
      <c r="G1033" s="32">
        <v>0</v>
      </c>
      <c r="H1033" s="32"/>
      <c r="I1033" s="32"/>
      <c r="J1033" s="32"/>
      <c r="K1033" s="32">
        <v>0</v>
      </c>
      <c r="L1033" s="32">
        <v>0</v>
      </c>
      <c r="M1033" s="32">
        <v>0</v>
      </c>
      <c r="N1033" s="32">
        <v>0</v>
      </c>
      <c r="O1033" s="32">
        <v>0</v>
      </c>
      <c r="P1033" s="33">
        <v>0</v>
      </c>
    </row>
    <row r="1034" spans="1:17" ht="15.5" outlineLevel="1" x14ac:dyDescent="0.35">
      <c r="A1034" s="44"/>
      <c r="B1034" s="20"/>
      <c r="C1034" s="21"/>
      <c r="D1034" s="22" t="s">
        <v>95</v>
      </c>
      <c r="E1034" s="38" t="s">
        <v>126</v>
      </c>
      <c r="F1034" s="35">
        <f t="shared" ref="F1034:G1034" si="826">F1035+F1036</f>
        <v>0</v>
      </c>
      <c r="G1034" s="32">
        <f t="shared" si="826"/>
        <v>0</v>
      </c>
      <c r="H1034" s="32"/>
      <c r="I1034" s="32"/>
      <c r="J1034" s="32"/>
      <c r="K1034" s="32">
        <f t="shared" ref="K1034:P1034" si="827">K1035+K1036</f>
        <v>0</v>
      </c>
      <c r="L1034" s="32">
        <f t="shared" si="827"/>
        <v>0</v>
      </c>
      <c r="M1034" s="32">
        <f t="shared" si="827"/>
        <v>0</v>
      </c>
      <c r="N1034" s="32">
        <f t="shared" si="827"/>
        <v>0</v>
      </c>
      <c r="O1034" s="32">
        <f t="shared" si="827"/>
        <v>0</v>
      </c>
      <c r="P1034" s="33">
        <f t="shared" si="827"/>
        <v>0</v>
      </c>
    </row>
    <row r="1035" spans="1:17" ht="15.5" outlineLevel="1" x14ac:dyDescent="0.35">
      <c r="A1035" s="44"/>
      <c r="B1035" s="20"/>
      <c r="C1035" s="21"/>
      <c r="D1035" s="22"/>
      <c r="E1035" s="34" t="s">
        <v>113</v>
      </c>
      <c r="F1035" s="35">
        <f>SUM(G1035:P1035)</f>
        <v>0</v>
      </c>
      <c r="G1035" s="32">
        <v>0</v>
      </c>
      <c r="H1035" s="32"/>
      <c r="I1035" s="32"/>
      <c r="J1035" s="32"/>
      <c r="K1035" s="32">
        <v>0</v>
      </c>
      <c r="L1035" s="32">
        <v>0</v>
      </c>
      <c r="M1035" s="32"/>
      <c r="N1035" s="32"/>
      <c r="O1035" s="32"/>
      <c r="P1035" s="33"/>
    </row>
    <row r="1036" spans="1:17" ht="39" outlineLevel="1" x14ac:dyDescent="0.35">
      <c r="A1036" s="44"/>
      <c r="B1036" s="20"/>
      <c r="C1036" s="21"/>
      <c r="D1036" s="22"/>
      <c r="E1036" s="34" t="s">
        <v>247</v>
      </c>
      <c r="F1036" s="35">
        <f>SUM(G1036:P1036)</f>
        <v>0</v>
      </c>
      <c r="G1036" s="32">
        <v>0</v>
      </c>
      <c r="H1036" s="32"/>
      <c r="I1036" s="32"/>
      <c r="J1036" s="32"/>
      <c r="K1036" s="32">
        <v>0</v>
      </c>
      <c r="L1036" s="32">
        <v>0</v>
      </c>
      <c r="M1036" s="32"/>
      <c r="N1036" s="32"/>
      <c r="O1036" s="32"/>
      <c r="P1036" s="33"/>
    </row>
    <row r="1037" spans="1:17" ht="15.5" outlineLevel="1" x14ac:dyDescent="0.35">
      <c r="A1037" s="44"/>
      <c r="B1037" s="20"/>
      <c r="C1037" s="21"/>
      <c r="D1037" s="22" t="s">
        <v>96</v>
      </c>
      <c r="E1037" s="38" t="s">
        <v>126</v>
      </c>
      <c r="F1037" s="35">
        <f t="shared" ref="F1037:G1037" si="828">F1038+F1039</f>
        <v>0</v>
      </c>
      <c r="G1037" s="32">
        <f t="shared" si="828"/>
        <v>0</v>
      </c>
      <c r="H1037" s="32"/>
      <c r="I1037" s="32"/>
      <c r="J1037" s="32"/>
      <c r="K1037" s="32">
        <f t="shared" ref="K1037:P1037" si="829">K1038+K1039</f>
        <v>0</v>
      </c>
      <c r="L1037" s="32">
        <f t="shared" si="829"/>
        <v>0</v>
      </c>
      <c r="M1037" s="32">
        <f t="shared" si="829"/>
        <v>0</v>
      </c>
      <c r="N1037" s="32">
        <f t="shared" si="829"/>
        <v>0</v>
      </c>
      <c r="O1037" s="32">
        <f t="shared" si="829"/>
        <v>0</v>
      </c>
      <c r="P1037" s="33">
        <f t="shared" si="829"/>
        <v>0</v>
      </c>
    </row>
    <row r="1038" spans="1:17" ht="15.5" outlineLevel="1" x14ac:dyDescent="0.35">
      <c r="A1038" s="44"/>
      <c r="B1038" s="20"/>
      <c r="C1038" s="21"/>
      <c r="D1038" s="22"/>
      <c r="E1038" s="34" t="s">
        <v>113</v>
      </c>
      <c r="F1038" s="35">
        <f>SUM(G1038:P1038)</f>
        <v>0</v>
      </c>
      <c r="G1038" s="32">
        <v>0</v>
      </c>
      <c r="H1038" s="32"/>
      <c r="I1038" s="32"/>
      <c r="J1038" s="32"/>
      <c r="K1038" s="32">
        <v>0</v>
      </c>
      <c r="L1038" s="32">
        <v>0</v>
      </c>
      <c r="M1038" s="32">
        <v>0</v>
      </c>
      <c r="N1038" s="32">
        <v>0</v>
      </c>
      <c r="O1038" s="32">
        <v>0</v>
      </c>
      <c r="P1038" s="33">
        <v>0</v>
      </c>
      <c r="Q1038" s="114"/>
    </row>
    <row r="1039" spans="1:17" ht="39" outlineLevel="1" x14ac:dyDescent="0.35">
      <c r="A1039" s="44"/>
      <c r="B1039" s="20"/>
      <c r="C1039" s="21"/>
      <c r="D1039" s="22"/>
      <c r="E1039" s="34" t="s">
        <v>247</v>
      </c>
      <c r="F1039" s="35">
        <f>SUM(G1039:P1039)</f>
        <v>0</v>
      </c>
      <c r="G1039" s="32">
        <v>0</v>
      </c>
      <c r="H1039" s="32"/>
      <c r="I1039" s="32"/>
      <c r="J1039" s="32"/>
      <c r="K1039" s="32">
        <v>0</v>
      </c>
      <c r="L1039" s="32">
        <v>0</v>
      </c>
      <c r="M1039" s="32">
        <v>0</v>
      </c>
      <c r="N1039" s="32">
        <v>0</v>
      </c>
      <c r="O1039" s="32">
        <v>0</v>
      </c>
      <c r="P1039" s="33">
        <v>0</v>
      </c>
    </row>
    <row r="1040" spans="1:17" ht="15.5" outlineLevel="1" x14ac:dyDescent="0.35">
      <c r="A1040" s="44"/>
      <c r="B1040" s="20"/>
      <c r="C1040" s="21"/>
      <c r="D1040" s="22" t="s">
        <v>494</v>
      </c>
      <c r="E1040" s="38" t="s">
        <v>126</v>
      </c>
      <c r="F1040" s="35">
        <f t="shared" ref="F1040:G1040" si="830">F1041+F1042</f>
        <v>4000000</v>
      </c>
      <c r="G1040" s="32">
        <f t="shared" si="830"/>
        <v>800000</v>
      </c>
      <c r="H1040" s="32"/>
      <c r="I1040" s="32"/>
      <c r="J1040" s="32"/>
      <c r="K1040" s="32">
        <f t="shared" ref="K1040:P1040" si="831">K1041+K1042</f>
        <v>800000</v>
      </c>
      <c r="L1040" s="32">
        <f t="shared" si="831"/>
        <v>800000</v>
      </c>
      <c r="M1040" s="32">
        <f t="shared" si="831"/>
        <v>800000</v>
      </c>
      <c r="N1040" s="32">
        <f t="shared" si="831"/>
        <v>800000</v>
      </c>
      <c r="O1040" s="32">
        <f t="shared" si="831"/>
        <v>0</v>
      </c>
      <c r="P1040" s="33">
        <f t="shared" si="831"/>
        <v>0</v>
      </c>
    </row>
    <row r="1041" spans="1:16" ht="15.5" outlineLevel="1" x14ac:dyDescent="0.35">
      <c r="A1041" s="44"/>
      <c r="B1041" s="20"/>
      <c r="C1041" s="21"/>
      <c r="D1041" s="22"/>
      <c r="E1041" s="34" t="s">
        <v>113</v>
      </c>
      <c r="F1041" s="35">
        <f>SUM(G1041:P1041)</f>
        <v>0</v>
      </c>
      <c r="G1041" s="32">
        <v>0</v>
      </c>
      <c r="H1041" s="32"/>
      <c r="I1041" s="32"/>
      <c r="J1041" s="32"/>
      <c r="K1041" s="32">
        <v>0</v>
      </c>
      <c r="L1041" s="32">
        <v>0</v>
      </c>
      <c r="M1041" s="32">
        <v>0</v>
      </c>
      <c r="N1041" s="32">
        <v>0</v>
      </c>
      <c r="O1041" s="32"/>
      <c r="P1041" s="33"/>
    </row>
    <row r="1042" spans="1:16" ht="39" outlineLevel="1" x14ac:dyDescent="0.35">
      <c r="A1042" s="44"/>
      <c r="B1042" s="20"/>
      <c r="C1042" s="21"/>
      <c r="D1042" s="22"/>
      <c r="E1042" s="34" t="s">
        <v>247</v>
      </c>
      <c r="F1042" s="35">
        <f>4000000</f>
        <v>4000000</v>
      </c>
      <c r="G1042" s="32">
        <v>800000</v>
      </c>
      <c r="H1042" s="32"/>
      <c r="I1042" s="32"/>
      <c r="J1042" s="32"/>
      <c r="K1042" s="32">
        <v>800000</v>
      </c>
      <c r="L1042" s="32">
        <v>800000</v>
      </c>
      <c r="M1042" s="32">
        <v>800000</v>
      </c>
      <c r="N1042" s="32">
        <v>800000</v>
      </c>
      <c r="O1042" s="32"/>
      <c r="P1042" s="33"/>
    </row>
    <row r="1043" spans="1:16" ht="15.5" outlineLevel="1" x14ac:dyDescent="0.35">
      <c r="A1043" s="44"/>
      <c r="B1043" s="20"/>
      <c r="C1043" s="21"/>
      <c r="D1043" s="22" t="s">
        <v>472</v>
      </c>
      <c r="E1043" s="38" t="s">
        <v>126</v>
      </c>
      <c r="F1043" s="35">
        <f t="shared" ref="F1043:G1043" si="832">F1044+F1045</f>
        <v>52530000</v>
      </c>
      <c r="G1043" s="32">
        <f t="shared" si="832"/>
        <v>7504285.7142857146</v>
      </c>
      <c r="H1043" s="32"/>
      <c r="I1043" s="32"/>
      <c r="J1043" s="32"/>
      <c r="K1043" s="32">
        <f t="shared" ref="K1043:P1043" si="833">K1044+K1045</f>
        <v>7504285.7142857146</v>
      </c>
      <c r="L1043" s="32">
        <f t="shared" si="833"/>
        <v>7504285.7142857146</v>
      </c>
      <c r="M1043" s="32">
        <f t="shared" si="833"/>
        <v>7504285.7142857146</v>
      </c>
      <c r="N1043" s="32">
        <f t="shared" si="833"/>
        <v>7504285.7142857146</v>
      </c>
      <c r="O1043" s="32">
        <f t="shared" si="833"/>
        <v>7504285.7142857146</v>
      </c>
      <c r="P1043" s="33">
        <f t="shared" si="833"/>
        <v>7504285.7142857146</v>
      </c>
    </row>
    <row r="1044" spans="1:16" ht="15.5" outlineLevel="1" x14ac:dyDescent="0.35">
      <c r="A1044" s="44"/>
      <c r="B1044" s="20"/>
      <c r="C1044" s="21"/>
      <c r="D1044" s="22"/>
      <c r="E1044" s="34" t="s">
        <v>113</v>
      </c>
      <c r="F1044" s="35">
        <f>SUM(G1044:P1044)</f>
        <v>0</v>
      </c>
      <c r="G1044" s="32">
        <v>0</v>
      </c>
      <c r="H1044" s="32"/>
      <c r="I1044" s="32"/>
      <c r="J1044" s="32"/>
      <c r="K1044" s="32">
        <v>0</v>
      </c>
      <c r="L1044" s="32">
        <v>0</v>
      </c>
      <c r="M1044" s="32">
        <v>0</v>
      </c>
      <c r="N1044" s="32">
        <v>0</v>
      </c>
      <c r="O1044" s="32">
        <v>0</v>
      </c>
      <c r="P1044" s="33">
        <v>0</v>
      </c>
    </row>
    <row r="1045" spans="1:16" ht="39" outlineLevel="1" x14ac:dyDescent="0.35">
      <c r="A1045" s="44"/>
      <c r="B1045" s="20"/>
      <c r="C1045" s="21"/>
      <c r="D1045" s="22"/>
      <c r="E1045" s="34" t="s">
        <v>247</v>
      </c>
      <c r="F1045" s="35">
        <f>52530000</f>
        <v>52530000</v>
      </c>
      <c r="G1045" s="32">
        <f>$F$1045/7</f>
        <v>7504285.7142857146</v>
      </c>
      <c r="H1045" s="32"/>
      <c r="I1045" s="32"/>
      <c r="J1045" s="32"/>
      <c r="K1045" s="32">
        <f t="shared" ref="K1045:P1045" si="834">$F$1045/7</f>
        <v>7504285.7142857146</v>
      </c>
      <c r="L1045" s="32">
        <f t="shared" si="834"/>
        <v>7504285.7142857146</v>
      </c>
      <c r="M1045" s="32">
        <f t="shared" si="834"/>
        <v>7504285.7142857146</v>
      </c>
      <c r="N1045" s="32">
        <f t="shared" si="834"/>
        <v>7504285.7142857146</v>
      </c>
      <c r="O1045" s="32">
        <f t="shared" si="834"/>
        <v>7504285.7142857146</v>
      </c>
      <c r="P1045" s="33">
        <f t="shared" si="834"/>
        <v>7504285.7142857146</v>
      </c>
    </row>
    <row r="1046" spans="1:16" ht="15.5" outlineLevel="1" x14ac:dyDescent="0.35">
      <c r="A1046" s="44"/>
      <c r="B1046" s="20"/>
      <c r="C1046" s="21"/>
      <c r="D1046" s="22" t="s">
        <v>97</v>
      </c>
      <c r="E1046" s="38" t="s">
        <v>126</v>
      </c>
      <c r="F1046" s="35">
        <f>F1047+F1048</f>
        <v>12500000</v>
      </c>
      <c r="G1046" s="32">
        <f t="shared" ref="G1046" si="835">G1047+G1048</f>
        <v>3125000</v>
      </c>
      <c r="H1046" s="32"/>
      <c r="I1046" s="32"/>
      <c r="J1046" s="32"/>
      <c r="K1046" s="32">
        <f t="shared" ref="K1046:P1046" si="836">K1047+K1048</f>
        <v>3125000</v>
      </c>
      <c r="L1046" s="32">
        <f t="shared" si="836"/>
        <v>3125000</v>
      </c>
      <c r="M1046" s="32">
        <f t="shared" si="836"/>
        <v>3125000</v>
      </c>
      <c r="N1046" s="32">
        <f t="shared" si="836"/>
        <v>0</v>
      </c>
      <c r="O1046" s="32">
        <f t="shared" si="836"/>
        <v>0</v>
      </c>
      <c r="P1046" s="33">
        <f t="shared" si="836"/>
        <v>0</v>
      </c>
    </row>
    <row r="1047" spans="1:16" ht="15.5" outlineLevel="1" x14ac:dyDescent="0.35">
      <c r="A1047" s="44"/>
      <c r="B1047" s="20"/>
      <c r="C1047" s="21"/>
      <c r="D1047" s="22"/>
      <c r="E1047" s="34" t="s">
        <v>113</v>
      </c>
      <c r="F1047" s="35">
        <f>SUM(G1047:P1047)</f>
        <v>0</v>
      </c>
      <c r="G1047" s="32">
        <v>0</v>
      </c>
      <c r="H1047" s="32"/>
      <c r="I1047" s="32"/>
      <c r="J1047" s="32"/>
      <c r="K1047" s="32">
        <v>0</v>
      </c>
      <c r="L1047" s="32">
        <v>0</v>
      </c>
      <c r="M1047" s="32">
        <v>0</v>
      </c>
      <c r="N1047" s="32"/>
      <c r="O1047" s="32"/>
      <c r="P1047" s="33"/>
    </row>
    <row r="1048" spans="1:16" ht="39" outlineLevel="1" x14ac:dyDescent="0.35">
      <c r="A1048" s="44"/>
      <c r="B1048" s="20"/>
      <c r="C1048" s="21"/>
      <c r="D1048" s="22"/>
      <c r="E1048" s="34" t="s">
        <v>247</v>
      </c>
      <c r="F1048" s="35">
        <f>SUM(G1048:P1048)</f>
        <v>12500000</v>
      </c>
      <c r="G1048" s="32">
        <v>3125000</v>
      </c>
      <c r="H1048" s="32"/>
      <c r="I1048" s="32"/>
      <c r="J1048" s="32"/>
      <c r="K1048" s="32">
        <v>3125000</v>
      </c>
      <c r="L1048" s="32">
        <v>3125000</v>
      </c>
      <c r="M1048" s="32">
        <v>3125000</v>
      </c>
      <c r="N1048" s="32"/>
      <c r="O1048" s="32"/>
      <c r="P1048" s="33"/>
    </row>
    <row r="1049" spans="1:16" ht="15.5" outlineLevel="1" x14ac:dyDescent="0.35">
      <c r="A1049" s="44"/>
      <c r="B1049" s="20"/>
      <c r="C1049" s="21"/>
      <c r="D1049" s="22" t="s">
        <v>526</v>
      </c>
      <c r="E1049" s="38" t="s">
        <v>126</v>
      </c>
      <c r="F1049" s="35">
        <f>F1050+F1051</f>
        <v>15372851</v>
      </c>
      <c r="G1049" s="32">
        <f t="shared" ref="G1049" si="837">G1050+G1051</f>
        <v>2196121.5714285714</v>
      </c>
      <c r="H1049" s="32"/>
      <c r="I1049" s="32"/>
      <c r="J1049" s="32"/>
      <c r="K1049" s="32">
        <f t="shared" ref="K1049:P1049" si="838">K1050+K1051</f>
        <v>2196121.5714285714</v>
      </c>
      <c r="L1049" s="32">
        <f t="shared" si="838"/>
        <v>2196121.5714285714</v>
      </c>
      <c r="M1049" s="32">
        <f t="shared" si="838"/>
        <v>2196121.5714285714</v>
      </c>
      <c r="N1049" s="32">
        <f t="shared" si="838"/>
        <v>2196121.5714285714</v>
      </c>
      <c r="O1049" s="32">
        <f t="shared" si="838"/>
        <v>2196121.5714285714</v>
      </c>
      <c r="P1049" s="33">
        <f t="shared" si="838"/>
        <v>2196121.5714285714</v>
      </c>
    </row>
    <row r="1050" spans="1:16" ht="15.5" outlineLevel="1" x14ac:dyDescent="0.35">
      <c r="A1050" s="44"/>
      <c r="B1050" s="20"/>
      <c r="C1050" s="21"/>
      <c r="D1050" s="22"/>
      <c r="E1050" s="34" t="s">
        <v>113</v>
      </c>
      <c r="F1050" s="35">
        <f>SUM(G1050:P1050)</f>
        <v>0</v>
      </c>
      <c r="G1050" s="32">
        <v>0</v>
      </c>
      <c r="H1050" s="32"/>
      <c r="I1050" s="32"/>
      <c r="J1050" s="32"/>
      <c r="K1050" s="32">
        <v>0</v>
      </c>
      <c r="L1050" s="32">
        <v>0</v>
      </c>
      <c r="M1050" s="32">
        <v>0</v>
      </c>
      <c r="N1050" s="32">
        <v>0</v>
      </c>
      <c r="O1050" s="32">
        <v>0</v>
      </c>
      <c r="P1050" s="33">
        <v>0</v>
      </c>
    </row>
    <row r="1051" spans="1:16" ht="39.5" outlineLevel="1" thickBot="1" x14ac:dyDescent="0.4">
      <c r="A1051" s="49"/>
      <c r="B1051" s="50"/>
      <c r="C1051" s="51"/>
      <c r="D1051" s="52"/>
      <c r="E1051" s="53" t="s">
        <v>247</v>
      </c>
      <c r="F1051" s="54">
        <f>(15245351+127500)</f>
        <v>15372851</v>
      </c>
      <c r="G1051" s="55">
        <f>$F$1051/7</f>
        <v>2196121.5714285714</v>
      </c>
      <c r="H1051" s="55"/>
      <c r="I1051" s="55"/>
      <c r="J1051" s="55"/>
      <c r="K1051" s="55">
        <f t="shared" ref="K1051:P1051" si="839">$F$1051/7</f>
        <v>2196121.5714285714</v>
      </c>
      <c r="L1051" s="55">
        <f t="shared" si="839"/>
        <v>2196121.5714285714</v>
      </c>
      <c r="M1051" s="55">
        <f t="shared" si="839"/>
        <v>2196121.5714285714</v>
      </c>
      <c r="N1051" s="55">
        <f t="shared" si="839"/>
        <v>2196121.5714285714</v>
      </c>
      <c r="O1051" s="55">
        <f t="shared" si="839"/>
        <v>2196121.5714285714</v>
      </c>
      <c r="P1051" s="56">
        <f t="shared" si="839"/>
        <v>2196121.5714285714</v>
      </c>
    </row>
    <row r="1052" spans="1:16" ht="15.5" x14ac:dyDescent="0.35">
      <c r="A1052" s="57">
        <v>42</v>
      </c>
      <c r="B1052" s="11" t="s">
        <v>98</v>
      </c>
      <c r="C1052" s="12"/>
      <c r="D1052" s="13"/>
      <c r="E1052" s="14"/>
      <c r="F1052" s="15"/>
      <c r="G1052" s="16"/>
      <c r="H1052" s="16"/>
      <c r="I1052" s="16"/>
      <c r="J1052" s="16"/>
      <c r="K1052" s="16"/>
      <c r="L1052" s="16"/>
      <c r="M1052" s="16"/>
      <c r="N1052" s="16"/>
      <c r="O1052" s="16"/>
      <c r="P1052" s="17"/>
    </row>
    <row r="1053" spans="1:16" ht="15.5" x14ac:dyDescent="0.35">
      <c r="A1053" s="44"/>
      <c r="B1053" s="20"/>
      <c r="C1053" s="21"/>
      <c r="D1053" s="22"/>
      <c r="E1053" s="23" t="s">
        <v>119</v>
      </c>
      <c r="F1053" s="24">
        <f>SUM(F1058+F1059)</f>
        <v>1100000</v>
      </c>
      <c r="G1053" s="24">
        <f t="shared" ref="G1053" si="840">SUM(G1058+G1059)</f>
        <v>220000</v>
      </c>
      <c r="H1053" s="24">
        <f t="shared" ref="H1053:P1053" si="841">SUM(H1058+H1059)</f>
        <v>0</v>
      </c>
      <c r="I1053" s="24">
        <f t="shared" si="841"/>
        <v>0</v>
      </c>
      <c r="J1053" s="24">
        <f t="shared" si="841"/>
        <v>0</v>
      </c>
      <c r="K1053" s="24">
        <f t="shared" si="841"/>
        <v>220000</v>
      </c>
      <c r="L1053" s="24">
        <f t="shared" si="841"/>
        <v>220000</v>
      </c>
      <c r="M1053" s="24">
        <f t="shared" si="841"/>
        <v>220000</v>
      </c>
      <c r="N1053" s="24">
        <f t="shared" si="841"/>
        <v>220000</v>
      </c>
      <c r="O1053" s="24">
        <f t="shared" si="841"/>
        <v>0</v>
      </c>
      <c r="P1053" s="25">
        <f t="shared" si="841"/>
        <v>0</v>
      </c>
    </row>
    <row r="1054" spans="1:16" ht="15.5" x14ac:dyDescent="0.35">
      <c r="A1054" s="44"/>
      <c r="B1054" s="20"/>
      <c r="C1054" s="21"/>
      <c r="D1054" s="22"/>
      <c r="E1054" s="26" t="s">
        <v>110</v>
      </c>
      <c r="F1054" s="27"/>
      <c r="G1054" s="28"/>
      <c r="H1054" s="28"/>
      <c r="I1054" s="28"/>
      <c r="J1054" s="28"/>
      <c r="K1054" s="28"/>
      <c r="L1054" s="28"/>
      <c r="M1054" s="28"/>
      <c r="N1054" s="28"/>
      <c r="O1054" s="28"/>
      <c r="P1054" s="29"/>
    </row>
    <row r="1055" spans="1:16" ht="15.5" x14ac:dyDescent="0.35">
      <c r="A1055" s="44"/>
      <c r="B1055" s="20"/>
      <c r="C1055" s="21"/>
      <c r="D1055" s="22"/>
      <c r="E1055" s="30" t="s">
        <v>111</v>
      </c>
      <c r="F1055" s="31"/>
      <c r="G1055" s="32"/>
      <c r="H1055" s="32"/>
      <c r="I1055" s="32"/>
      <c r="J1055" s="32"/>
      <c r="K1055" s="32"/>
      <c r="L1055" s="32"/>
      <c r="M1055" s="32"/>
      <c r="N1055" s="32"/>
      <c r="O1055" s="32"/>
      <c r="P1055" s="33"/>
    </row>
    <row r="1056" spans="1:16" ht="15.5" x14ac:dyDescent="0.35">
      <c r="A1056" s="44"/>
      <c r="B1056" s="20"/>
      <c r="C1056" s="21"/>
      <c r="D1056" s="22"/>
      <c r="E1056" s="30" t="s">
        <v>112</v>
      </c>
      <c r="F1056" s="31"/>
      <c r="G1056" s="32"/>
      <c r="H1056" s="32"/>
      <c r="I1056" s="32"/>
      <c r="J1056" s="32"/>
      <c r="K1056" s="32"/>
      <c r="L1056" s="32"/>
      <c r="M1056" s="32"/>
      <c r="N1056" s="32"/>
      <c r="O1056" s="32"/>
      <c r="P1056" s="33"/>
    </row>
    <row r="1057" spans="1:16" ht="15.5" x14ac:dyDescent="0.35">
      <c r="A1057" s="44"/>
      <c r="B1057" s="20"/>
      <c r="C1057" s="21"/>
      <c r="D1057" s="22"/>
      <c r="E1057" s="30" t="s">
        <v>120</v>
      </c>
      <c r="F1057" s="31"/>
      <c r="G1057" s="32"/>
      <c r="H1057" s="32"/>
      <c r="I1057" s="32"/>
      <c r="J1057" s="32"/>
      <c r="K1057" s="32"/>
      <c r="L1057" s="32"/>
      <c r="M1057" s="32"/>
      <c r="N1057" s="32"/>
      <c r="O1057" s="32"/>
      <c r="P1057" s="33"/>
    </row>
    <row r="1058" spans="1:16" ht="16.5" customHeight="1" x14ac:dyDescent="0.35">
      <c r="A1058" s="44"/>
      <c r="B1058" s="20"/>
      <c r="C1058" s="21"/>
      <c r="D1058" s="22"/>
      <c r="E1058" s="34" t="s">
        <v>113</v>
      </c>
      <c r="F1058" s="35">
        <f>F1061</f>
        <v>0</v>
      </c>
      <c r="G1058" s="32">
        <f>G1061</f>
        <v>0</v>
      </c>
      <c r="H1058" s="32"/>
      <c r="I1058" s="32"/>
      <c r="J1058" s="32"/>
      <c r="K1058" s="32">
        <f t="shared" ref="K1058:P1058" si="842">K1061</f>
        <v>0</v>
      </c>
      <c r="L1058" s="32">
        <f t="shared" si="842"/>
        <v>0</v>
      </c>
      <c r="M1058" s="32">
        <f t="shared" si="842"/>
        <v>0</v>
      </c>
      <c r="N1058" s="32">
        <f t="shared" si="842"/>
        <v>0</v>
      </c>
      <c r="O1058" s="32">
        <f t="shared" si="842"/>
        <v>0</v>
      </c>
      <c r="P1058" s="33">
        <f t="shared" si="842"/>
        <v>0</v>
      </c>
    </row>
    <row r="1059" spans="1:16" ht="39.75" customHeight="1" x14ac:dyDescent="0.35">
      <c r="A1059" s="44"/>
      <c r="B1059" s="20"/>
      <c r="C1059" s="21"/>
      <c r="D1059" s="22"/>
      <c r="E1059" s="34" t="s">
        <v>247</v>
      </c>
      <c r="F1059" s="35">
        <f>F1062</f>
        <v>1100000</v>
      </c>
      <c r="G1059" s="32">
        <f>G1062</f>
        <v>220000</v>
      </c>
      <c r="H1059" s="32"/>
      <c r="I1059" s="32"/>
      <c r="J1059" s="32"/>
      <c r="K1059" s="32">
        <f t="shared" ref="K1059:P1059" si="843">K1062</f>
        <v>220000</v>
      </c>
      <c r="L1059" s="32">
        <f t="shared" si="843"/>
        <v>220000</v>
      </c>
      <c r="M1059" s="32">
        <f t="shared" si="843"/>
        <v>220000</v>
      </c>
      <c r="N1059" s="32">
        <f t="shared" si="843"/>
        <v>220000</v>
      </c>
      <c r="O1059" s="32">
        <f t="shared" si="843"/>
        <v>0</v>
      </c>
      <c r="P1059" s="33">
        <f t="shared" si="843"/>
        <v>0</v>
      </c>
    </row>
    <row r="1060" spans="1:16" ht="15.5" x14ac:dyDescent="0.35">
      <c r="A1060" s="44"/>
      <c r="B1060" s="20"/>
      <c r="C1060" s="36" t="s">
        <v>1</v>
      </c>
      <c r="D1060" s="37" t="s">
        <v>131</v>
      </c>
      <c r="E1060" s="38" t="s">
        <v>126</v>
      </c>
      <c r="F1060" s="39">
        <f t="shared" ref="F1060:G1060" si="844">F1061+F1062</f>
        <v>1100000</v>
      </c>
      <c r="G1060" s="40">
        <f t="shared" si="844"/>
        <v>220000</v>
      </c>
      <c r="H1060" s="40"/>
      <c r="I1060" s="40"/>
      <c r="J1060" s="40"/>
      <c r="K1060" s="40">
        <f t="shared" ref="K1060:P1060" si="845">K1061+K1062</f>
        <v>220000</v>
      </c>
      <c r="L1060" s="40">
        <f t="shared" si="845"/>
        <v>220000</v>
      </c>
      <c r="M1060" s="40">
        <f t="shared" si="845"/>
        <v>220000</v>
      </c>
      <c r="N1060" s="40">
        <f t="shared" si="845"/>
        <v>220000</v>
      </c>
      <c r="O1060" s="40">
        <f t="shared" si="845"/>
        <v>0</v>
      </c>
      <c r="P1060" s="41">
        <f t="shared" si="845"/>
        <v>0</v>
      </c>
    </row>
    <row r="1061" spans="1:16" ht="15.5" x14ac:dyDescent="0.35">
      <c r="A1061" s="44"/>
      <c r="B1061" s="20"/>
      <c r="C1061" s="21"/>
      <c r="D1061" s="22"/>
      <c r="E1061" s="34" t="s">
        <v>113</v>
      </c>
      <c r="F1061" s="35">
        <f>SUM(G1061:P1061)</f>
        <v>0</v>
      </c>
      <c r="G1061" s="32">
        <f>G1064+G1067+G1070</f>
        <v>0</v>
      </c>
      <c r="H1061" s="32"/>
      <c r="I1061" s="32"/>
      <c r="J1061" s="32"/>
      <c r="K1061" s="32">
        <f t="shared" ref="K1061:P1061" si="846">K1064+K1067+K1070</f>
        <v>0</v>
      </c>
      <c r="L1061" s="32">
        <f t="shared" si="846"/>
        <v>0</v>
      </c>
      <c r="M1061" s="32">
        <f t="shared" si="846"/>
        <v>0</v>
      </c>
      <c r="N1061" s="32">
        <f t="shared" si="846"/>
        <v>0</v>
      </c>
      <c r="O1061" s="32">
        <f t="shared" si="846"/>
        <v>0</v>
      </c>
      <c r="P1061" s="33">
        <f t="shared" si="846"/>
        <v>0</v>
      </c>
    </row>
    <row r="1062" spans="1:16" ht="39" x14ac:dyDescent="0.35">
      <c r="A1062" s="44"/>
      <c r="B1062" s="20"/>
      <c r="C1062" s="21"/>
      <c r="D1062" s="22"/>
      <c r="E1062" s="34" t="s">
        <v>247</v>
      </c>
      <c r="F1062" s="35">
        <v>1100000</v>
      </c>
      <c r="G1062" s="32">
        <f>G1065+G1068+G1071</f>
        <v>220000</v>
      </c>
      <c r="H1062" s="32"/>
      <c r="I1062" s="32"/>
      <c r="J1062" s="32"/>
      <c r="K1062" s="32">
        <f t="shared" ref="K1062:P1062" si="847">K1065+K1068+K1071</f>
        <v>220000</v>
      </c>
      <c r="L1062" s="32">
        <f t="shared" si="847"/>
        <v>220000</v>
      </c>
      <c r="M1062" s="32">
        <f t="shared" si="847"/>
        <v>220000</v>
      </c>
      <c r="N1062" s="32">
        <f t="shared" si="847"/>
        <v>220000</v>
      </c>
      <c r="O1062" s="32">
        <f t="shared" si="847"/>
        <v>0</v>
      </c>
      <c r="P1062" s="33">
        <f t="shared" si="847"/>
        <v>0</v>
      </c>
    </row>
    <row r="1063" spans="1:16" ht="28" outlineLevel="1" x14ac:dyDescent="0.35">
      <c r="A1063" s="44"/>
      <c r="B1063" s="20"/>
      <c r="C1063" s="43" t="s">
        <v>248</v>
      </c>
      <c r="D1063" s="22" t="s">
        <v>214</v>
      </c>
      <c r="E1063" s="38" t="s">
        <v>126</v>
      </c>
      <c r="F1063" s="35">
        <f t="shared" ref="F1063:G1063" si="848">F1064+F1065</f>
        <v>0</v>
      </c>
      <c r="G1063" s="32">
        <f t="shared" si="848"/>
        <v>0</v>
      </c>
      <c r="H1063" s="32"/>
      <c r="I1063" s="32"/>
      <c r="J1063" s="32"/>
      <c r="K1063" s="32">
        <f t="shared" ref="K1063:P1063" si="849">K1064+K1065</f>
        <v>0</v>
      </c>
      <c r="L1063" s="32">
        <f t="shared" si="849"/>
        <v>0</v>
      </c>
      <c r="M1063" s="32">
        <f t="shared" si="849"/>
        <v>0</v>
      </c>
      <c r="N1063" s="32">
        <f t="shared" si="849"/>
        <v>0</v>
      </c>
      <c r="O1063" s="32">
        <f t="shared" si="849"/>
        <v>0</v>
      </c>
      <c r="P1063" s="33">
        <f t="shared" si="849"/>
        <v>0</v>
      </c>
    </row>
    <row r="1064" spans="1:16" ht="15.5" outlineLevel="1" x14ac:dyDescent="0.35">
      <c r="A1064" s="44"/>
      <c r="B1064" s="20"/>
      <c r="C1064" s="21"/>
      <c r="D1064" s="22"/>
      <c r="E1064" s="34" t="s">
        <v>113</v>
      </c>
      <c r="F1064" s="35">
        <f>SUM(G1064:P1064)</f>
        <v>0</v>
      </c>
      <c r="G1064" s="32">
        <v>0</v>
      </c>
      <c r="H1064" s="32"/>
      <c r="I1064" s="32"/>
      <c r="J1064" s="32"/>
      <c r="K1064" s="32">
        <v>0</v>
      </c>
      <c r="L1064" s="32">
        <v>0</v>
      </c>
      <c r="M1064" s="32">
        <v>0</v>
      </c>
      <c r="N1064" s="32">
        <v>0</v>
      </c>
      <c r="O1064" s="32"/>
      <c r="P1064" s="33"/>
    </row>
    <row r="1065" spans="1:16" ht="39" outlineLevel="1" x14ac:dyDescent="0.35">
      <c r="A1065" s="44"/>
      <c r="B1065" s="20"/>
      <c r="C1065" s="21"/>
      <c r="D1065" s="22"/>
      <c r="E1065" s="34" t="s">
        <v>247</v>
      </c>
      <c r="F1065" s="35">
        <f>SUM(G1065:P1065)</f>
        <v>0</v>
      </c>
      <c r="G1065" s="32">
        <v>0</v>
      </c>
      <c r="H1065" s="32"/>
      <c r="I1065" s="32"/>
      <c r="J1065" s="32"/>
      <c r="K1065" s="32">
        <v>0</v>
      </c>
      <c r="L1065" s="32">
        <v>0</v>
      </c>
      <c r="M1065" s="32">
        <v>0</v>
      </c>
      <c r="N1065" s="32">
        <v>0</v>
      </c>
      <c r="O1065" s="32"/>
      <c r="P1065" s="33"/>
    </row>
    <row r="1066" spans="1:16" ht="15.5" outlineLevel="1" x14ac:dyDescent="0.35">
      <c r="A1066" s="44"/>
      <c r="B1066" s="20"/>
      <c r="C1066" s="21"/>
      <c r="D1066" s="22" t="s">
        <v>99</v>
      </c>
      <c r="E1066" s="38" t="s">
        <v>126</v>
      </c>
      <c r="F1066" s="35">
        <f t="shared" ref="F1066:G1066" si="850">F1067+F1068</f>
        <v>1100000</v>
      </c>
      <c r="G1066" s="32">
        <f t="shared" si="850"/>
        <v>220000</v>
      </c>
      <c r="H1066" s="32"/>
      <c r="I1066" s="32"/>
      <c r="J1066" s="32"/>
      <c r="K1066" s="32">
        <f t="shared" ref="K1066:P1066" si="851">K1067+K1068</f>
        <v>220000</v>
      </c>
      <c r="L1066" s="32">
        <f t="shared" si="851"/>
        <v>220000</v>
      </c>
      <c r="M1066" s="32">
        <f t="shared" si="851"/>
        <v>220000</v>
      </c>
      <c r="N1066" s="32">
        <f t="shared" si="851"/>
        <v>220000</v>
      </c>
      <c r="O1066" s="32">
        <f t="shared" si="851"/>
        <v>0</v>
      </c>
      <c r="P1066" s="33">
        <f t="shared" si="851"/>
        <v>0</v>
      </c>
    </row>
    <row r="1067" spans="1:16" ht="15.5" outlineLevel="1" x14ac:dyDescent="0.35">
      <c r="A1067" s="44"/>
      <c r="B1067" s="20"/>
      <c r="C1067" s="21"/>
      <c r="D1067" s="22"/>
      <c r="E1067" s="34" t="s">
        <v>113</v>
      </c>
      <c r="F1067" s="35">
        <f>SUM(G1067:P1067)</f>
        <v>0</v>
      </c>
      <c r="G1067" s="32">
        <v>0</v>
      </c>
      <c r="H1067" s="32"/>
      <c r="I1067" s="32"/>
      <c r="J1067" s="32"/>
      <c r="K1067" s="32">
        <v>0</v>
      </c>
      <c r="L1067" s="32">
        <v>0</v>
      </c>
      <c r="M1067" s="32">
        <v>0</v>
      </c>
      <c r="N1067" s="32">
        <v>0</v>
      </c>
      <c r="O1067" s="32"/>
      <c r="P1067" s="33"/>
    </row>
    <row r="1068" spans="1:16" ht="39" outlineLevel="1" x14ac:dyDescent="0.35">
      <c r="A1068" s="44"/>
      <c r="B1068" s="20"/>
      <c r="C1068" s="21"/>
      <c r="D1068" s="22"/>
      <c r="E1068" s="34" t="s">
        <v>247</v>
      </c>
      <c r="F1068" s="35">
        <f>SUM(G1068:P1068)</f>
        <v>1100000</v>
      </c>
      <c r="G1068" s="32">
        <v>220000</v>
      </c>
      <c r="H1068" s="32"/>
      <c r="I1068" s="32"/>
      <c r="J1068" s="32"/>
      <c r="K1068" s="32">
        <v>220000</v>
      </c>
      <c r="L1068" s="32">
        <v>220000</v>
      </c>
      <c r="M1068" s="32">
        <v>220000</v>
      </c>
      <c r="N1068" s="32">
        <v>220000</v>
      </c>
      <c r="O1068" s="32"/>
      <c r="P1068" s="33"/>
    </row>
    <row r="1069" spans="1:16" ht="15.5" outlineLevel="1" x14ac:dyDescent="0.35">
      <c r="A1069" s="44"/>
      <c r="B1069" s="20"/>
      <c r="C1069" s="21"/>
      <c r="D1069" s="22" t="s">
        <v>215</v>
      </c>
      <c r="E1069" s="38" t="s">
        <v>126</v>
      </c>
      <c r="F1069" s="35">
        <f t="shared" ref="F1069" si="852">F1070+F1071</f>
        <v>0</v>
      </c>
      <c r="G1069" s="32">
        <v>0</v>
      </c>
      <c r="H1069" s="32"/>
      <c r="I1069" s="32"/>
      <c r="J1069" s="32"/>
      <c r="K1069" s="32">
        <v>0</v>
      </c>
      <c r="L1069" s="32">
        <v>0</v>
      </c>
      <c r="M1069" s="32">
        <v>0</v>
      </c>
      <c r="N1069" s="32">
        <v>0</v>
      </c>
      <c r="O1069" s="32">
        <v>0</v>
      </c>
      <c r="P1069" s="33">
        <v>0</v>
      </c>
    </row>
    <row r="1070" spans="1:16" ht="15.5" outlineLevel="1" x14ac:dyDescent="0.35">
      <c r="A1070" s="44"/>
      <c r="B1070" s="20"/>
      <c r="C1070" s="21"/>
      <c r="D1070" s="22"/>
      <c r="E1070" s="34" t="s">
        <v>113</v>
      </c>
      <c r="F1070" s="35">
        <f>SUM(G1070:P1070)</f>
        <v>0</v>
      </c>
      <c r="G1070" s="32">
        <v>0</v>
      </c>
      <c r="H1070" s="32"/>
      <c r="I1070" s="32"/>
      <c r="J1070" s="32"/>
      <c r="K1070" s="32">
        <v>0</v>
      </c>
      <c r="L1070" s="32">
        <v>0</v>
      </c>
      <c r="M1070" s="32">
        <v>0</v>
      </c>
      <c r="N1070" s="32">
        <v>0</v>
      </c>
      <c r="O1070" s="32">
        <v>0</v>
      </c>
      <c r="P1070" s="33">
        <v>0</v>
      </c>
    </row>
    <row r="1071" spans="1:16" ht="39.5" outlineLevel="1" thickBot="1" x14ac:dyDescent="0.4">
      <c r="A1071" s="49"/>
      <c r="B1071" s="50"/>
      <c r="C1071" s="51"/>
      <c r="D1071" s="52"/>
      <c r="E1071" s="53" t="s">
        <v>247</v>
      </c>
      <c r="F1071" s="54">
        <f>SUM(G1071:P1071)</f>
        <v>0</v>
      </c>
      <c r="G1071" s="55">
        <v>0</v>
      </c>
      <c r="H1071" s="55"/>
      <c r="I1071" s="55"/>
      <c r="J1071" s="55"/>
      <c r="K1071" s="55">
        <v>0</v>
      </c>
      <c r="L1071" s="55">
        <v>0</v>
      </c>
      <c r="M1071" s="55">
        <v>0</v>
      </c>
      <c r="N1071" s="55">
        <v>0</v>
      </c>
      <c r="O1071" s="55">
        <v>0</v>
      </c>
      <c r="P1071" s="56">
        <v>0</v>
      </c>
    </row>
    <row r="1072" spans="1:16" ht="15.5" x14ac:dyDescent="0.35">
      <c r="A1072" s="57">
        <v>43</v>
      </c>
      <c r="B1072" s="11" t="s">
        <v>100</v>
      </c>
      <c r="C1072" s="12"/>
      <c r="D1072" s="13"/>
      <c r="E1072" s="14"/>
      <c r="F1072" s="15"/>
      <c r="G1072" s="16"/>
      <c r="H1072" s="16"/>
      <c r="I1072" s="16"/>
      <c r="J1072" s="16"/>
      <c r="K1072" s="16"/>
      <c r="L1072" s="16"/>
      <c r="M1072" s="16"/>
      <c r="N1072" s="16"/>
      <c r="O1072" s="16"/>
      <c r="P1072" s="17"/>
    </row>
    <row r="1073" spans="1:16" ht="15.5" x14ac:dyDescent="0.35">
      <c r="A1073" s="44"/>
      <c r="B1073" s="20"/>
      <c r="C1073" s="21"/>
      <c r="D1073" s="22"/>
      <c r="E1073" s="23" t="s">
        <v>119</v>
      </c>
      <c r="F1073" s="24">
        <f>SUM(F1078+F1079)</f>
        <v>0</v>
      </c>
      <c r="G1073" s="24">
        <f t="shared" ref="G1073" si="853">SUM(G1078+G1079)</f>
        <v>0</v>
      </c>
      <c r="H1073" s="24">
        <f t="shared" ref="H1073:P1073" si="854">SUM(H1078+H1079)</f>
        <v>0</v>
      </c>
      <c r="I1073" s="24">
        <f t="shared" si="854"/>
        <v>0</v>
      </c>
      <c r="J1073" s="24">
        <f t="shared" si="854"/>
        <v>0</v>
      </c>
      <c r="K1073" s="24">
        <f t="shared" si="854"/>
        <v>0</v>
      </c>
      <c r="L1073" s="24">
        <f t="shared" si="854"/>
        <v>0</v>
      </c>
      <c r="M1073" s="24">
        <f t="shared" si="854"/>
        <v>0</v>
      </c>
      <c r="N1073" s="24">
        <f t="shared" si="854"/>
        <v>0</v>
      </c>
      <c r="O1073" s="24">
        <f t="shared" si="854"/>
        <v>0</v>
      </c>
      <c r="P1073" s="25">
        <f t="shared" si="854"/>
        <v>0</v>
      </c>
    </row>
    <row r="1074" spans="1:16" ht="15.5" x14ac:dyDescent="0.35">
      <c r="A1074" s="44"/>
      <c r="B1074" s="20"/>
      <c r="C1074" s="21"/>
      <c r="D1074" s="22"/>
      <c r="E1074" s="26" t="s">
        <v>110</v>
      </c>
      <c r="F1074" s="27"/>
      <c r="G1074" s="28"/>
      <c r="H1074" s="28"/>
      <c r="I1074" s="28"/>
      <c r="J1074" s="28"/>
      <c r="K1074" s="28"/>
      <c r="L1074" s="28"/>
      <c r="M1074" s="28"/>
      <c r="N1074" s="28"/>
      <c r="O1074" s="28"/>
      <c r="P1074" s="29"/>
    </row>
    <row r="1075" spans="1:16" ht="15.5" x14ac:dyDescent="0.35">
      <c r="A1075" s="44"/>
      <c r="B1075" s="20"/>
      <c r="C1075" s="21"/>
      <c r="D1075" s="22"/>
      <c r="E1075" s="30" t="s">
        <v>111</v>
      </c>
      <c r="F1075" s="31"/>
      <c r="G1075" s="32"/>
      <c r="H1075" s="32"/>
      <c r="I1075" s="32"/>
      <c r="J1075" s="32"/>
      <c r="K1075" s="32"/>
      <c r="L1075" s="32"/>
      <c r="M1075" s="32"/>
      <c r="N1075" s="32"/>
      <c r="O1075" s="32"/>
      <c r="P1075" s="33"/>
    </row>
    <row r="1076" spans="1:16" ht="15.5" x14ac:dyDescent="0.35">
      <c r="A1076" s="44"/>
      <c r="B1076" s="20"/>
      <c r="C1076" s="21"/>
      <c r="D1076" s="22"/>
      <c r="E1076" s="30" t="s">
        <v>112</v>
      </c>
      <c r="F1076" s="31"/>
      <c r="G1076" s="32"/>
      <c r="H1076" s="32"/>
      <c r="I1076" s="32"/>
      <c r="J1076" s="32"/>
      <c r="K1076" s="32"/>
      <c r="L1076" s="32"/>
      <c r="M1076" s="32"/>
      <c r="N1076" s="32"/>
      <c r="O1076" s="32"/>
      <c r="P1076" s="33"/>
    </row>
    <row r="1077" spans="1:16" ht="15.5" x14ac:dyDescent="0.35">
      <c r="A1077" s="44"/>
      <c r="B1077" s="20"/>
      <c r="C1077" s="21"/>
      <c r="D1077" s="22"/>
      <c r="E1077" s="30" t="s">
        <v>120</v>
      </c>
      <c r="F1077" s="31"/>
      <c r="G1077" s="32"/>
      <c r="H1077" s="32"/>
      <c r="I1077" s="32"/>
      <c r="J1077" s="32"/>
      <c r="K1077" s="32"/>
      <c r="L1077" s="32"/>
      <c r="M1077" s="32"/>
      <c r="N1077" s="32"/>
      <c r="O1077" s="32"/>
      <c r="P1077" s="33"/>
    </row>
    <row r="1078" spans="1:16" ht="15.5" x14ac:dyDescent="0.35">
      <c r="A1078" s="44"/>
      <c r="B1078" s="20"/>
      <c r="C1078" s="21"/>
      <c r="D1078" s="22"/>
      <c r="E1078" s="34" t="s">
        <v>113</v>
      </c>
      <c r="F1078" s="35">
        <f>F1081</f>
        <v>0</v>
      </c>
      <c r="G1078" s="32">
        <f>G1081</f>
        <v>0</v>
      </c>
      <c r="H1078" s="32"/>
      <c r="I1078" s="32"/>
      <c r="J1078" s="32"/>
      <c r="K1078" s="32">
        <f t="shared" ref="K1078:P1078" si="855">K1081</f>
        <v>0</v>
      </c>
      <c r="L1078" s="32">
        <f t="shared" si="855"/>
        <v>0</v>
      </c>
      <c r="M1078" s="32">
        <f t="shared" si="855"/>
        <v>0</v>
      </c>
      <c r="N1078" s="32">
        <f t="shared" si="855"/>
        <v>0</v>
      </c>
      <c r="O1078" s="32">
        <f t="shared" si="855"/>
        <v>0</v>
      </c>
      <c r="P1078" s="33">
        <f t="shared" si="855"/>
        <v>0</v>
      </c>
    </row>
    <row r="1079" spans="1:16" ht="39" x14ac:dyDescent="0.35">
      <c r="A1079" s="44"/>
      <c r="B1079" s="20"/>
      <c r="C1079" s="21"/>
      <c r="D1079" s="22"/>
      <c r="E1079" s="34" t="s">
        <v>247</v>
      </c>
      <c r="F1079" s="35">
        <f>F1082</f>
        <v>0</v>
      </c>
      <c r="G1079" s="32">
        <f>G1082</f>
        <v>0</v>
      </c>
      <c r="H1079" s="32"/>
      <c r="I1079" s="32"/>
      <c r="J1079" s="32"/>
      <c r="K1079" s="32">
        <f t="shared" ref="K1079:P1079" si="856">K1082</f>
        <v>0</v>
      </c>
      <c r="L1079" s="32">
        <f t="shared" si="856"/>
        <v>0</v>
      </c>
      <c r="M1079" s="32">
        <f t="shared" si="856"/>
        <v>0</v>
      </c>
      <c r="N1079" s="32">
        <f t="shared" si="856"/>
        <v>0</v>
      </c>
      <c r="O1079" s="32">
        <f t="shared" si="856"/>
        <v>0</v>
      </c>
      <c r="P1079" s="33">
        <f t="shared" si="856"/>
        <v>0</v>
      </c>
    </row>
    <row r="1080" spans="1:16" ht="15.5" x14ac:dyDescent="0.35">
      <c r="A1080" s="44"/>
      <c r="B1080" s="20"/>
      <c r="C1080" s="36" t="s">
        <v>1</v>
      </c>
      <c r="D1080" s="37" t="s">
        <v>131</v>
      </c>
      <c r="E1080" s="38" t="s">
        <v>126</v>
      </c>
      <c r="F1080" s="39">
        <f t="shared" ref="F1080:G1080" si="857">F1081+F1082</f>
        <v>0</v>
      </c>
      <c r="G1080" s="40">
        <f t="shared" si="857"/>
        <v>0</v>
      </c>
      <c r="H1080" s="40"/>
      <c r="I1080" s="40"/>
      <c r="J1080" s="40"/>
      <c r="K1080" s="40">
        <f t="shared" ref="K1080:P1080" si="858">K1081+K1082</f>
        <v>0</v>
      </c>
      <c r="L1080" s="40">
        <f t="shared" si="858"/>
        <v>0</v>
      </c>
      <c r="M1080" s="40">
        <f t="shared" si="858"/>
        <v>0</v>
      </c>
      <c r="N1080" s="40">
        <f t="shared" si="858"/>
        <v>0</v>
      </c>
      <c r="O1080" s="40">
        <f t="shared" si="858"/>
        <v>0</v>
      </c>
      <c r="P1080" s="41">
        <f t="shared" si="858"/>
        <v>0</v>
      </c>
    </row>
    <row r="1081" spans="1:16" ht="15.5" x14ac:dyDescent="0.35">
      <c r="A1081" s="44"/>
      <c r="B1081" s="20"/>
      <c r="C1081" s="21"/>
      <c r="D1081" s="22"/>
      <c r="E1081" s="34" t="s">
        <v>113</v>
      </c>
      <c r="F1081" s="35">
        <f>SUM(G1081:P1081)</f>
        <v>0</v>
      </c>
      <c r="G1081" s="32">
        <f>G1084+G1087+G1090</f>
        <v>0</v>
      </c>
      <c r="H1081" s="32"/>
      <c r="I1081" s="32"/>
      <c r="J1081" s="32"/>
      <c r="K1081" s="32">
        <f t="shared" ref="K1081:P1081" si="859">K1084+K1087+K1090</f>
        <v>0</v>
      </c>
      <c r="L1081" s="32">
        <f t="shared" si="859"/>
        <v>0</v>
      </c>
      <c r="M1081" s="32">
        <f t="shared" si="859"/>
        <v>0</v>
      </c>
      <c r="N1081" s="32">
        <f t="shared" si="859"/>
        <v>0</v>
      </c>
      <c r="O1081" s="32">
        <f t="shared" si="859"/>
        <v>0</v>
      </c>
      <c r="P1081" s="33">
        <f t="shared" si="859"/>
        <v>0</v>
      </c>
    </row>
    <row r="1082" spans="1:16" ht="39" x14ac:dyDescent="0.35">
      <c r="A1082" s="44"/>
      <c r="B1082" s="20"/>
      <c r="C1082" s="21"/>
      <c r="D1082" s="22"/>
      <c r="E1082" s="34" t="s">
        <v>247</v>
      </c>
      <c r="F1082" s="35">
        <f>SUM(G1082:P1082)</f>
        <v>0</v>
      </c>
      <c r="G1082" s="32">
        <f>G1085+G1088+G1091</f>
        <v>0</v>
      </c>
      <c r="H1082" s="32"/>
      <c r="I1082" s="32"/>
      <c r="J1082" s="32"/>
      <c r="K1082" s="32">
        <f t="shared" ref="K1082:P1082" si="860">K1085+K1088+K1091</f>
        <v>0</v>
      </c>
      <c r="L1082" s="32">
        <f t="shared" si="860"/>
        <v>0</v>
      </c>
      <c r="M1082" s="32">
        <f t="shared" si="860"/>
        <v>0</v>
      </c>
      <c r="N1082" s="32">
        <f t="shared" si="860"/>
        <v>0</v>
      </c>
      <c r="O1082" s="32">
        <f t="shared" si="860"/>
        <v>0</v>
      </c>
      <c r="P1082" s="33">
        <f t="shared" si="860"/>
        <v>0</v>
      </c>
    </row>
    <row r="1083" spans="1:16" ht="28" outlineLevel="1" x14ac:dyDescent="0.35">
      <c r="A1083" s="44"/>
      <c r="B1083" s="20"/>
      <c r="C1083" s="43" t="s">
        <v>248</v>
      </c>
      <c r="D1083" s="22" t="s">
        <v>216</v>
      </c>
      <c r="E1083" s="38" t="s">
        <v>126</v>
      </c>
      <c r="F1083" s="35">
        <f t="shared" ref="F1083:G1083" si="861">F1084+F1085</f>
        <v>0</v>
      </c>
      <c r="G1083" s="32">
        <f t="shared" si="861"/>
        <v>0</v>
      </c>
      <c r="H1083" s="32"/>
      <c r="I1083" s="32"/>
      <c r="J1083" s="32"/>
      <c r="K1083" s="32">
        <f t="shared" ref="K1083:P1083" si="862">K1084+K1085</f>
        <v>0</v>
      </c>
      <c r="L1083" s="32">
        <f t="shared" si="862"/>
        <v>0</v>
      </c>
      <c r="M1083" s="32">
        <f t="shared" si="862"/>
        <v>0</v>
      </c>
      <c r="N1083" s="32">
        <f t="shared" si="862"/>
        <v>0</v>
      </c>
      <c r="O1083" s="32">
        <f t="shared" si="862"/>
        <v>0</v>
      </c>
      <c r="P1083" s="33">
        <f t="shared" si="862"/>
        <v>0</v>
      </c>
    </row>
    <row r="1084" spans="1:16" ht="15.5" outlineLevel="1" x14ac:dyDescent="0.35">
      <c r="A1084" s="44"/>
      <c r="B1084" s="20"/>
      <c r="C1084" s="21"/>
      <c r="D1084" s="22"/>
      <c r="E1084" s="34" t="s">
        <v>113</v>
      </c>
      <c r="F1084" s="35">
        <f>SUM(G1084:P1084)</f>
        <v>0</v>
      </c>
      <c r="G1084" s="32">
        <v>0</v>
      </c>
      <c r="H1084" s="32"/>
      <c r="I1084" s="32"/>
      <c r="J1084" s="32"/>
      <c r="K1084" s="32">
        <v>0</v>
      </c>
      <c r="L1084" s="32">
        <v>0</v>
      </c>
      <c r="M1084" s="32">
        <v>0</v>
      </c>
      <c r="N1084" s="32">
        <v>0</v>
      </c>
      <c r="O1084" s="32">
        <v>0</v>
      </c>
      <c r="P1084" s="33">
        <v>0</v>
      </c>
    </row>
    <row r="1085" spans="1:16" ht="39" outlineLevel="1" x14ac:dyDescent="0.35">
      <c r="A1085" s="44"/>
      <c r="B1085" s="20"/>
      <c r="C1085" s="21"/>
      <c r="D1085" s="22"/>
      <c r="E1085" s="34" t="s">
        <v>247</v>
      </c>
      <c r="F1085" s="35">
        <f>SUM(G1085:P1085)</f>
        <v>0</v>
      </c>
      <c r="G1085" s="32">
        <v>0</v>
      </c>
      <c r="H1085" s="32"/>
      <c r="I1085" s="32"/>
      <c r="J1085" s="32"/>
      <c r="K1085" s="32">
        <v>0</v>
      </c>
      <c r="L1085" s="32">
        <v>0</v>
      </c>
      <c r="M1085" s="32">
        <v>0</v>
      </c>
      <c r="N1085" s="32">
        <v>0</v>
      </c>
      <c r="O1085" s="32">
        <v>0</v>
      </c>
      <c r="P1085" s="33">
        <v>0</v>
      </c>
    </row>
    <row r="1086" spans="1:16" ht="15.5" outlineLevel="1" x14ac:dyDescent="0.35">
      <c r="A1086" s="44"/>
      <c r="B1086" s="20"/>
      <c r="C1086" s="21"/>
      <c r="D1086" s="22" t="s">
        <v>217</v>
      </c>
      <c r="E1086" s="38" t="s">
        <v>126</v>
      </c>
      <c r="F1086" s="35">
        <f t="shared" ref="F1086:G1086" si="863">F1087+F1088</f>
        <v>0</v>
      </c>
      <c r="G1086" s="32">
        <f t="shared" si="863"/>
        <v>0</v>
      </c>
      <c r="H1086" s="32"/>
      <c r="I1086" s="32"/>
      <c r="J1086" s="32"/>
      <c r="K1086" s="32">
        <f t="shared" ref="K1086:P1086" si="864">K1087+K1088</f>
        <v>0</v>
      </c>
      <c r="L1086" s="32">
        <f t="shared" si="864"/>
        <v>0</v>
      </c>
      <c r="M1086" s="32">
        <f t="shared" si="864"/>
        <v>0</v>
      </c>
      <c r="N1086" s="32">
        <f t="shared" si="864"/>
        <v>0</v>
      </c>
      <c r="O1086" s="32">
        <f t="shared" si="864"/>
        <v>0</v>
      </c>
      <c r="P1086" s="33">
        <f t="shared" si="864"/>
        <v>0</v>
      </c>
    </row>
    <row r="1087" spans="1:16" ht="15.5" outlineLevel="1" x14ac:dyDescent="0.35">
      <c r="A1087" s="44"/>
      <c r="B1087" s="20"/>
      <c r="C1087" s="21"/>
      <c r="D1087" s="22"/>
      <c r="E1087" s="34" t="s">
        <v>113</v>
      </c>
      <c r="F1087" s="35">
        <f>SUM(G1087:P1087)</f>
        <v>0</v>
      </c>
      <c r="G1087" s="32">
        <v>0</v>
      </c>
      <c r="H1087" s="32"/>
      <c r="I1087" s="32"/>
      <c r="J1087" s="32"/>
      <c r="K1087" s="32">
        <v>0</v>
      </c>
      <c r="L1087" s="32">
        <v>0</v>
      </c>
      <c r="M1087" s="32">
        <v>0</v>
      </c>
      <c r="N1087" s="32">
        <v>0</v>
      </c>
      <c r="O1087" s="32">
        <v>0</v>
      </c>
      <c r="P1087" s="33">
        <v>0</v>
      </c>
    </row>
    <row r="1088" spans="1:16" ht="39" outlineLevel="1" x14ac:dyDescent="0.35">
      <c r="A1088" s="44"/>
      <c r="B1088" s="20"/>
      <c r="C1088" s="21"/>
      <c r="D1088" s="22"/>
      <c r="E1088" s="34" t="s">
        <v>247</v>
      </c>
      <c r="F1088" s="35">
        <f>SUM(G1088:P1088)</f>
        <v>0</v>
      </c>
      <c r="G1088" s="32">
        <v>0</v>
      </c>
      <c r="H1088" s="32"/>
      <c r="I1088" s="32"/>
      <c r="J1088" s="32"/>
      <c r="K1088" s="32">
        <v>0</v>
      </c>
      <c r="L1088" s="32">
        <v>0</v>
      </c>
      <c r="M1088" s="32">
        <v>0</v>
      </c>
      <c r="N1088" s="32">
        <v>0</v>
      </c>
      <c r="O1088" s="32">
        <v>0</v>
      </c>
      <c r="P1088" s="33">
        <v>0</v>
      </c>
    </row>
    <row r="1089" spans="1:16" ht="15.5" outlineLevel="1" x14ac:dyDescent="0.35">
      <c r="A1089" s="44"/>
      <c r="B1089" s="20"/>
      <c r="C1089" s="21"/>
      <c r="D1089" s="22" t="s">
        <v>218</v>
      </c>
      <c r="E1089" s="38" t="s">
        <v>126</v>
      </c>
      <c r="F1089" s="35">
        <f t="shared" ref="F1089" si="865">F1090+F1091</f>
        <v>0</v>
      </c>
      <c r="G1089" s="32">
        <v>0</v>
      </c>
      <c r="H1089" s="32"/>
      <c r="I1089" s="32"/>
      <c r="J1089" s="32"/>
      <c r="K1089" s="32">
        <v>0</v>
      </c>
      <c r="L1089" s="32">
        <v>0</v>
      </c>
      <c r="M1089" s="32">
        <v>0</v>
      </c>
      <c r="N1089" s="32">
        <v>0</v>
      </c>
      <c r="O1089" s="32">
        <v>0</v>
      </c>
      <c r="P1089" s="33">
        <v>0</v>
      </c>
    </row>
    <row r="1090" spans="1:16" ht="15.5" outlineLevel="1" x14ac:dyDescent="0.35">
      <c r="A1090" s="44"/>
      <c r="B1090" s="20"/>
      <c r="C1090" s="21"/>
      <c r="D1090" s="22"/>
      <c r="E1090" s="34" t="s">
        <v>113</v>
      </c>
      <c r="F1090" s="35">
        <f>SUM(G1090:P1090)</f>
        <v>0</v>
      </c>
      <c r="G1090" s="32">
        <v>0</v>
      </c>
      <c r="H1090" s="32"/>
      <c r="I1090" s="32"/>
      <c r="J1090" s="32"/>
      <c r="K1090" s="32">
        <v>0</v>
      </c>
      <c r="L1090" s="32">
        <v>0</v>
      </c>
      <c r="M1090" s="32">
        <v>0</v>
      </c>
      <c r="N1090" s="32">
        <v>0</v>
      </c>
      <c r="O1090" s="32">
        <v>0</v>
      </c>
      <c r="P1090" s="33">
        <v>0</v>
      </c>
    </row>
    <row r="1091" spans="1:16" ht="39.5" outlineLevel="1" thickBot="1" x14ac:dyDescent="0.4">
      <c r="A1091" s="49"/>
      <c r="B1091" s="50"/>
      <c r="C1091" s="51"/>
      <c r="D1091" s="52"/>
      <c r="E1091" s="53" t="s">
        <v>247</v>
      </c>
      <c r="F1091" s="54">
        <f>SUM(G1091:P1091)</f>
        <v>0</v>
      </c>
      <c r="G1091" s="55">
        <v>0</v>
      </c>
      <c r="H1091" s="55"/>
      <c r="I1091" s="55"/>
      <c r="J1091" s="55"/>
      <c r="K1091" s="55">
        <v>0</v>
      </c>
      <c r="L1091" s="55">
        <v>0</v>
      </c>
      <c r="M1091" s="55">
        <v>0</v>
      </c>
      <c r="N1091" s="55">
        <v>0</v>
      </c>
      <c r="O1091" s="55">
        <v>0</v>
      </c>
      <c r="P1091" s="56">
        <v>0</v>
      </c>
    </row>
    <row r="1092" spans="1:16" ht="15.5" x14ac:dyDescent="0.35">
      <c r="A1092" s="57">
        <v>44</v>
      </c>
      <c r="B1092" s="11" t="s">
        <v>101</v>
      </c>
      <c r="C1092" s="12"/>
      <c r="D1092" s="13"/>
      <c r="E1092" s="14"/>
      <c r="F1092" s="15"/>
      <c r="G1092" s="16"/>
      <c r="H1092" s="16"/>
      <c r="I1092" s="16"/>
      <c r="J1092" s="16"/>
      <c r="K1092" s="16"/>
      <c r="L1092" s="16"/>
      <c r="M1092" s="16"/>
      <c r="N1092" s="16"/>
      <c r="O1092" s="16"/>
      <c r="P1092" s="17"/>
    </row>
    <row r="1093" spans="1:16" ht="15.5" x14ac:dyDescent="0.35">
      <c r="A1093" s="44"/>
      <c r="B1093" s="20"/>
      <c r="C1093" s="21"/>
      <c r="D1093" s="22"/>
      <c r="E1093" s="23" t="s">
        <v>119</v>
      </c>
      <c r="F1093" s="24">
        <f>SUM(F1098+F1099)</f>
        <v>0</v>
      </c>
      <c r="G1093" s="24">
        <f t="shared" ref="G1093" si="866">SUM(G1098+G1099)</f>
        <v>0</v>
      </c>
      <c r="H1093" s="24">
        <f t="shared" ref="H1093:P1093" si="867">SUM(H1098+H1099)</f>
        <v>0</v>
      </c>
      <c r="I1093" s="24">
        <f t="shared" si="867"/>
        <v>0</v>
      </c>
      <c r="J1093" s="24">
        <f t="shared" si="867"/>
        <v>0</v>
      </c>
      <c r="K1093" s="24">
        <f t="shared" si="867"/>
        <v>0</v>
      </c>
      <c r="L1093" s="24">
        <f t="shared" si="867"/>
        <v>0</v>
      </c>
      <c r="M1093" s="24">
        <f t="shared" si="867"/>
        <v>0</v>
      </c>
      <c r="N1093" s="24">
        <f t="shared" si="867"/>
        <v>0</v>
      </c>
      <c r="O1093" s="24">
        <f t="shared" si="867"/>
        <v>0</v>
      </c>
      <c r="P1093" s="25">
        <f t="shared" si="867"/>
        <v>0</v>
      </c>
    </row>
    <row r="1094" spans="1:16" ht="15.5" x14ac:dyDescent="0.35">
      <c r="A1094" s="44"/>
      <c r="B1094" s="20"/>
      <c r="C1094" s="21"/>
      <c r="D1094" s="22"/>
      <c r="E1094" s="26" t="s">
        <v>110</v>
      </c>
      <c r="F1094" s="27"/>
      <c r="G1094" s="28"/>
      <c r="H1094" s="28"/>
      <c r="I1094" s="28"/>
      <c r="J1094" s="28"/>
      <c r="K1094" s="28"/>
      <c r="L1094" s="28"/>
      <c r="M1094" s="28"/>
      <c r="N1094" s="28"/>
      <c r="O1094" s="28"/>
      <c r="P1094" s="29"/>
    </row>
    <row r="1095" spans="1:16" ht="15.5" x14ac:dyDescent="0.35">
      <c r="A1095" s="44"/>
      <c r="B1095" s="20"/>
      <c r="C1095" s="21"/>
      <c r="D1095" s="22"/>
      <c r="E1095" s="30" t="s">
        <v>111</v>
      </c>
      <c r="F1095" s="31"/>
      <c r="G1095" s="32"/>
      <c r="H1095" s="32"/>
      <c r="I1095" s="32"/>
      <c r="J1095" s="32"/>
      <c r="K1095" s="32"/>
      <c r="L1095" s="32"/>
      <c r="M1095" s="32"/>
      <c r="N1095" s="32"/>
      <c r="O1095" s="32"/>
      <c r="P1095" s="33"/>
    </row>
    <row r="1096" spans="1:16" ht="15.5" x14ac:dyDescent="0.35">
      <c r="A1096" s="44"/>
      <c r="B1096" s="20"/>
      <c r="C1096" s="21"/>
      <c r="D1096" s="22"/>
      <c r="E1096" s="30" t="s">
        <v>112</v>
      </c>
      <c r="F1096" s="31"/>
      <c r="G1096" s="32"/>
      <c r="H1096" s="32"/>
      <c r="I1096" s="32"/>
      <c r="J1096" s="32"/>
      <c r="K1096" s="32"/>
      <c r="L1096" s="32"/>
      <c r="M1096" s="32"/>
      <c r="N1096" s="32"/>
      <c r="O1096" s="32"/>
      <c r="P1096" s="33"/>
    </row>
    <row r="1097" spans="1:16" ht="15.5" x14ac:dyDescent="0.35">
      <c r="A1097" s="44"/>
      <c r="B1097" s="20"/>
      <c r="C1097" s="21"/>
      <c r="D1097" s="22"/>
      <c r="E1097" s="30" t="s">
        <v>120</v>
      </c>
      <c r="F1097" s="31"/>
      <c r="G1097" s="32"/>
      <c r="H1097" s="32"/>
      <c r="I1097" s="32"/>
      <c r="J1097" s="32"/>
      <c r="K1097" s="32"/>
      <c r="L1097" s="32"/>
      <c r="M1097" s="32"/>
      <c r="N1097" s="32"/>
      <c r="O1097" s="32"/>
      <c r="P1097" s="33"/>
    </row>
    <row r="1098" spans="1:16" ht="15.5" x14ac:dyDescent="0.35">
      <c r="A1098" s="44"/>
      <c r="B1098" s="20"/>
      <c r="C1098" s="21"/>
      <c r="D1098" s="22"/>
      <c r="E1098" s="34" t="s">
        <v>113</v>
      </c>
      <c r="F1098" s="35">
        <f>F1101</f>
        <v>0</v>
      </c>
      <c r="G1098" s="32">
        <f>G1101+G1119</f>
        <v>0</v>
      </c>
      <c r="H1098" s="32"/>
      <c r="I1098" s="32"/>
      <c r="J1098" s="32"/>
      <c r="K1098" s="32">
        <f t="shared" ref="K1098:P1098" si="868">K1101+K1119</f>
        <v>0</v>
      </c>
      <c r="L1098" s="32">
        <f t="shared" si="868"/>
        <v>0</v>
      </c>
      <c r="M1098" s="32">
        <f t="shared" si="868"/>
        <v>0</v>
      </c>
      <c r="N1098" s="32">
        <f t="shared" si="868"/>
        <v>0</v>
      </c>
      <c r="O1098" s="32">
        <f t="shared" si="868"/>
        <v>0</v>
      </c>
      <c r="P1098" s="33">
        <f t="shared" si="868"/>
        <v>0</v>
      </c>
    </row>
    <row r="1099" spans="1:16" ht="39" x14ac:dyDescent="0.35">
      <c r="A1099" s="44"/>
      <c r="B1099" s="20"/>
      <c r="C1099" s="21"/>
      <c r="D1099" s="22"/>
      <c r="E1099" s="34" t="s">
        <v>247</v>
      </c>
      <c r="F1099" s="35">
        <f>F1102</f>
        <v>0</v>
      </c>
      <c r="G1099" s="32">
        <f>G1102+G1124</f>
        <v>0</v>
      </c>
      <c r="H1099" s="32"/>
      <c r="I1099" s="32"/>
      <c r="J1099" s="32"/>
      <c r="K1099" s="32">
        <f t="shared" ref="K1099:P1099" si="869">K1102+K1124</f>
        <v>0</v>
      </c>
      <c r="L1099" s="32">
        <f t="shared" si="869"/>
        <v>0</v>
      </c>
      <c r="M1099" s="32">
        <f t="shared" si="869"/>
        <v>0</v>
      </c>
      <c r="N1099" s="32">
        <f t="shared" si="869"/>
        <v>0</v>
      </c>
      <c r="O1099" s="32">
        <f t="shared" si="869"/>
        <v>0</v>
      </c>
      <c r="P1099" s="33">
        <f t="shared" si="869"/>
        <v>0</v>
      </c>
    </row>
    <row r="1100" spans="1:16" ht="15.5" x14ac:dyDescent="0.35">
      <c r="A1100" s="44"/>
      <c r="B1100" s="20"/>
      <c r="C1100" s="36" t="s">
        <v>1</v>
      </c>
      <c r="D1100" s="37" t="s">
        <v>131</v>
      </c>
      <c r="E1100" s="38" t="s">
        <v>126</v>
      </c>
      <c r="F1100" s="39">
        <f t="shared" ref="F1100:G1100" si="870">F1101+F1102</f>
        <v>0</v>
      </c>
      <c r="G1100" s="40">
        <f t="shared" si="870"/>
        <v>0</v>
      </c>
      <c r="H1100" s="40"/>
      <c r="I1100" s="40"/>
      <c r="J1100" s="40"/>
      <c r="K1100" s="40">
        <f t="shared" ref="K1100:P1100" si="871">K1101+K1102</f>
        <v>0</v>
      </c>
      <c r="L1100" s="40">
        <f t="shared" si="871"/>
        <v>0</v>
      </c>
      <c r="M1100" s="40">
        <f t="shared" si="871"/>
        <v>0</v>
      </c>
      <c r="N1100" s="40">
        <f t="shared" si="871"/>
        <v>0</v>
      </c>
      <c r="O1100" s="40">
        <f t="shared" si="871"/>
        <v>0</v>
      </c>
      <c r="P1100" s="41">
        <f t="shared" si="871"/>
        <v>0</v>
      </c>
    </row>
    <row r="1101" spans="1:16" ht="15.5" x14ac:dyDescent="0.35">
      <c r="A1101" s="44"/>
      <c r="B1101" s="20"/>
      <c r="C1101" s="21"/>
      <c r="D1101" s="22"/>
      <c r="E1101" s="34" t="s">
        <v>113</v>
      </c>
      <c r="F1101" s="35">
        <f>SUM(G1101:P1101)</f>
        <v>0</v>
      </c>
      <c r="G1101" s="32">
        <f>G1104+G1107+G1110+G1113+G1116+G1119+G1122+G1125</f>
        <v>0</v>
      </c>
      <c r="H1101" s="32"/>
      <c r="I1101" s="32"/>
      <c r="J1101" s="32"/>
      <c r="K1101" s="32">
        <f t="shared" ref="K1101:P1101" si="872">K1104+K1107+K1110+K1113+K1116+K1119+K1122+K1125</f>
        <v>0</v>
      </c>
      <c r="L1101" s="32">
        <f t="shared" si="872"/>
        <v>0</v>
      </c>
      <c r="M1101" s="32">
        <f t="shared" si="872"/>
        <v>0</v>
      </c>
      <c r="N1101" s="32">
        <f t="shared" si="872"/>
        <v>0</v>
      </c>
      <c r="O1101" s="32">
        <f t="shared" si="872"/>
        <v>0</v>
      </c>
      <c r="P1101" s="33">
        <f t="shared" si="872"/>
        <v>0</v>
      </c>
    </row>
    <row r="1102" spans="1:16" ht="39" x14ac:dyDescent="0.35">
      <c r="A1102" s="44"/>
      <c r="B1102" s="20"/>
      <c r="C1102" s="21"/>
      <c r="D1102" s="22"/>
      <c r="E1102" s="34" t="s">
        <v>247</v>
      </c>
      <c r="F1102" s="35">
        <f>SUM(G1102:P1102)</f>
        <v>0</v>
      </c>
      <c r="G1102" s="32">
        <f>G1105+G1108+G1111+G1114+G1117+G1120+G1123+G1126</f>
        <v>0</v>
      </c>
      <c r="H1102" s="32"/>
      <c r="I1102" s="32"/>
      <c r="J1102" s="32"/>
      <c r="K1102" s="32">
        <f t="shared" ref="K1102:P1102" si="873">K1105+K1108+K1111+K1114+K1117+K1120+K1123+K1126</f>
        <v>0</v>
      </c>
      <c r="L1102" s="32">
        <f t="shared" si="873"/>
        <v>0</v>
      </c>
      <c r="M1102" s="32">
        <f t="shared" si="873"/>
        <v>0</v>
      </c>
      <c r="N1102" s="32">
        <f t="shared" si="873"/>
        <v>0</v>
      </c>
      <c r="O1102" s="32">
        <f t="shared" si="873"/>
        <v>0</v>
      </c>
      <c r="P1102" s="33">
        <f t="shared" si="873"/>
        <v>0</v>
      </c>
    </row>
    <row r="1103" spans="1:16" ht="28" outlineLevel="1" x14ac:dyDescent="0.35">
      <c r="A1103" s="44"/>
      <c r="B1103" s="20"/>
      <c r="C1103" s="43" t="s">
        <v>248</v>
      </c>
      <c r="D1103" s="22" t="s">
        <v>219</v>
      </c>
      <c r="E1103" s="38" t="s">
        <v>126</v>
      </c>
      <c r="F1103" s="35">
        <f t="shared" ref="F1103:G1103" si="874">F1104+F1105</f>
        <v>0</v>
      </c>
      <c r="G1103" s="32">
        <f t="shared" si="874"/>
        <v>0</v>
      </c>
      <c r="H1103" s="32"/>
      <c r="I1103" s="32"/>
      <c r="J1103" s="32"/>
      <c r="K1103" s="32">
        <f t="shared" ref="K1103:P1103" si="875">K1104+K1105</f>
        <v>0</v>
      </c>
      <c r="L1103" s="32">
        <f t="shared" si="875"/>
        <v>0</v>
      </c>
      <c r="M1103" s="32">
        <f t="shared" si="875"/>
        <v>0</v>
      </c>
      <c r="N1103" s="32">
        <f t="shared" si="875"/>
        <v>0</v>
      </c>
      <c r="O1103" s="32">
        <f t="shared" si="875"/>
        <v>0</v>
      </c>
      <c r="P1103" s="33">
        <f t="shared" si="875"/>
        <v>0</v>
      </c>
    </row>
    <row r="1104" spans="1:16" ht="15.5" outlineLevel="1" x14ac:dyDescent="0.35">
      <c r="A1104" s="44"/>
      <c r="B1104" s="20"/>
      <c r="C1104" s="21"/>
      <c r="D1104" s="22"/>
      <c r="E1104" s="34" t="s">
        <v>113</v>
      </c>
      <c r="F1104" s="35">
        <f>SUM(G1104:P1104)</f>
        <v>0</v>
      </c>
      <c r="G1104" s="32">
        <v>0</v>
      </c>
      <c r="H1104" s="32"/>
      <c r="I1104" s="32"/>
      <c r="J1104" s="32"/>
      <c r="K1104" s="32">
        <v>0</v>
      </c>
      <c r="L1104" s="32">
        <v>0</v>
      </c>
      <c r="M1104" s="32">
        <v>0</v>
      </c>
      <c r="N1104" s="32">
        <v>0</v>
      </c>
      <c r="O1104" s="32">
        <v>0</v>
      </c>
      <c r="P1104" s="33">
        <v>0</v>
      </c>
    </row>
    <row r="1105" spans="1:16" ht="39" outlineLevel="1" x14ac:dyDescent="0.35">
      <c r="A1105" s="44"/>
      <c r="B1105" s="20"/>
      <c r="C1105" s="21"/>
      <c r="D1105" s="22"/>
      <c r="E1105" s="34" t="s">
        <v>247</v>
      </c>
      <c r="F1105" s="35">
        <f>SUM(G1105:P1105)</f>
        <v>0</v>
      </c>
      <c r="G1105" s="32">
        <v>0</v>
      </c>
      <c r="H1105" s="32"/>
      <c r="I1105" s="32"/>
      <c r="J1105" s="32"/>
      <c r="K1105" s="32">
        <v>0</v>
      </c>
      <c r="L1105" s="32">
        <v>0</v>
      </c>
      <c r="M1105" s="32">
        <v>0</v>
      </c>
      <c r="N1105" s="32">
        <v>0</v>
      </c>
      <c r="O1105" s="32">
        <v>0</v>
      </c>
      <c r="P1105" s="33">
        <v>0</v>
      </c>
    </row>
    <row r="1106" spans="1:16" ht="15.5" outlineLevel="1" x14ac:dyDescent="0.35">
      <c r="A1106" s="44"/>
      <c r="B1106" s="20"/>
      <c r="C1106" s="21"/>
      <c r="D1106" s="22" t="s">
        <v>220</v>
      </c>
      <c r="E1106" s="38" t="s">
        <v>126</v>
      </c>
      <c r="F1106" s="35">
        <f t="shared" ref="F1106:G1106" si="876">F1107+F1108</f>
        <v>0</v>
      </c>
      <c r="G1106" s="32">
        <f t="shared" si="876"/>
        <v>0</v>
      </c>
      <c r="H1106" s="32"/>
      <c r="I1106" s="32"/>
      <c r="J1106" s="32"/>
      <c r="K1106" s="32">
        <f t="shared" ref="K1106:P1106" si="877">K1107+K1108</f>
        <v>0</v>
      </c>
      <c r="L1106" s="32">
        <f t="shared" si="877"/>
        <v>0</v>
      </c>
      <c r="M1106" s="32">
        <f t="shared" si="877"/>
        <v>0</v>
      </c>
      <c r="N1106" s="32">
        <f t="shared" si="877"/>
        <v>0</v>
      </c>
      <c r="O1106" s="32">
        <f t="shared" si="877"/>
        <v>0</v>
      </c>
      <c r="P1106" s="33">
        <f t="shared" si="877"/>
        <v>0</v>
      </c>
    </row>
    <row r="1107" spans="1:16" ht="15.5" outlineLevel="1" x14ac:dyDescent="0.35">
      <c r="A1107" s="44"/>
      <c r="B1107" s="20"/>
      <c r="C1107" s="21"/>
      <c r="D1107" s="22"/>
      <c r="E1107" s="34" t="s">
        <v>113</v>
      </c>
      <c r="F1107" s="35">
        <f>SUM(G1107:P1107)</f>
        <v>0</v>
      </c>
      <c r="G1107" s="32">
        <v>0</v>
      </c>
      <c r="H1107" s="32"/>
      <c r="I1107" s="32"/>
      <c r="J1107" s="32"/>
      <c r="K1107" s="32">
        <v>0</v>
      </c>
      <c r="L1107" s="32"/>
      <c r="M1107" s="32"/>
      <c r="N1107" s="32"/>
      <c r="O1107" s="32"/>
      <c r="P1107" s="33"/>
    </row>
    <row r="1108" spans="1:16" ht="39" outlineLevel="1" x14ac:dyDescent="0.35">
      <c r="A1108" s="44"/>
      <c r="B1108" s="20"/>
      <c r="C1108" s="21"/>
      <c r="D1108" s="22"/>
      <c r="E1108" s="34" t="s">
        <v>247</v>
      </c>
      <c r="F1108" s="35">
        <f>SUM(G1108:P1108)</f>
        <v>0</v>
      </c>
      <c r="G1108" s="32">
        <v>0</v>
      </c>
      <c r="H1108" s="32"/>
      <c r="I1108" s="32"/>
      <c r="J1108" s="32"/>
      <c r="K1108" s="32">
        <v>0</v>
      </c>
      <c r="L1108" s="32"/>
      <c r="M1108" s="32"/>
      <c r="N1108" s="32"/>
      <c r="O1108" s="32"/>
      <c r="P1108" s="33"/>
    </row>
    <row r="1109" spans="1:16" ht="15.5" outlineLevel="1" x14ac:dyDescent="0.35">
      <c r="A1109" s="44"/>
      <c r="B1109" s="20"/>
      <c r="C1109" s="21"/>
      <c r="D1109" s="22" t="s">
        <v>221</v>
      </c>
      <c r="E1109" s="38" t="s">
        <v>126</v>
      </c>
      <c r="F1109" s="35">
        <f t="shared" ref="F1109:G1109" si="878">F1110+F1111</f>
        <v>0</v>
      </c>
      <c r="G1109" s="32">
        <f t="shared" si="878"/>
        <v>0</v>
      </c>
      <c r="H1109" s="32"/>
      <c r="I1109" s="32"/>
      <c r="J1109" s="32"/>
      <c r="K1109" s="32">
        <f t="shared" ref="K1109:P1109" si="879">K1110+K1111</f>
        <v>0</v>
      </c>
      <c r="L1109" s="32">
        <f t="shared" si="879"/>
        <v>0</v>
      </c>
      <c r="M1109" s="32">
        <f t="shared" si="879"/>
        <v>0</v>
      </c>
      <c r="N1109" s="32">
        <f t="shared" si="879"/>
        <v>0</v>
      </c>
      <c r="O1109" s="32">
        <f t="shared" si="879"/>
        <v>0</v>
      </c>
      <c r="P1109" s="33">
        <f t="shared" si="879"/>
        <v>0</v>
      </c>
    </row>
    <row r="1110" spans="1:16" ht="15.5" outlineLevel="1" x14ac:dyDescent="0.35">
      <c r="A1110" s="44"/>
      <c r="B1110" s="20"/>
      <c r="C1110" s="21"/>
      <c r="D1110" s="22"/>
      <c r="E1110" s="34" t="s">
        <v>113</v>
      </c>
      <c r="F1110" s="35">
        <f>SUM(G1110:P1110)</f>
        <v>0</v>
      </c>
      <c r="G1110" s="32">
        <v>0</v>
      </c>
      <c r="H1110" s="32"/>
      <c r="I1110" s="32"/>
      <c r="J1110" s="32"/>
      <c r="K1110" s="32">
        <v>0</v>
      </c>
      <c r="L1110" s="32"/>
      <c r="M1110" s="32"/>
      <c r="N1110" s="32"/>
      <c r="O1110" s="32"/>
      <c r="P1110" s="33"/>
    </row>
    <row r="1111" spans="1:16" ht="39" outlineLevel="1" x14ac:dyDescent="0.35">
      <c r="A1111" s="44"/>
      <c r="B1111" s="20"/>
      <c r="C1111" s="21"/>
      <c r="D1111" s="22"/>
      <c r="E1111" s="34" t="s">
        <v>247</v>
      </c>
      <c r="F1111" s="35">
        <f>SUM(G1111:P1111)</f>
        <v>0</v>
      </c>
      <c r="G1111" s="32">
        <v>0</v>
      </c>
      <c r="H1111" s="32"/>
      <c r="I1111" s="32"/>
      <c r="J1111" s="32"/>
      <c r="K1111" s="32">
        <v>0</v>
      </c>
      <c r="L1111" s="32"/>
      <c r="M1111" s="32"/>
      <c r="N1111" s="32"/>
      <c r="O1111" s="32"/>
      <c r="P1111" s="33"/>
    </row>
    <row r="1112" spans="1:16" ht="15.5" outlineLevel="1" x14ac:dyDescent="0.35">
      <c r="A1112" s="44"/>
      <c r="B1112" s="20"/>
      <c r="C1112" s="21"/>
      <c r="D1112" s="22" t="s">
        <v>527</v>
      </c>
      <c r="E1112" s="38" t="s">
        <v>126</v>
      </c>
      <c r="F1112" s="35">
        <f t="shared" ref="F1112:G1112" si="880">F1113+F1114</f>
        <v>0</v>
      </c>
      <c r="G1112" s="32">
        <f t="shared" si="880"/>
        <v>0</v>
      </c>
      <c r="H1112" s="32"/>
      <c r="I1112" s="32"/>
      <c r="J1112" s="32"/>
      <c r="K1112" s="32">
        <f t="shared" ref="K1112:P1112" si="881">K1113+K1114</f>
        <v>0</v>
      </c>
      <c r="L1112" s="32">
        <f t="shared" si="881"/>
        <v>0</v>
      </c>
      <c r="M1112" s="32">
        <f t="shared" si="881"/>
        <v>0</v>
      </c>
      <c r="N1112" s="32">
        <f t="shared" si="881"/>
        <v>0</v>
      </c>
      <c r="O1112" s="32">
        <f t="shared" si="881"/>
        <v>0</v>
      </c>
      <c r="P1112" s="33">
        <f t="shared" si="881"/>
        <v>0</v>
      </c>
    </row>
    <row r="1113" spans="1:16" ht="15.5" outlineLevel="1" x14ac:dyDescent="0.35">
      <c r="A1113" s="44"/>
      <c r="B1113" s="20"/>
      <c r="C1113" s="21"/>
      <c r="D1113" s="22"/>
      <c r="E1113" s="34" t="s">
        <v>113</v>
      </c>
      <c r="F1113" s="35">
        <f>SUM(G1113:P1113)</f>
        <v>0</v>
      </c>
      <c r="G1113" s="32">
        <v>0</v>
      </c>
      <c r="H1113" s="32"/>
      <c r="I1113" s="32"/>
      <c r="J1113" s="32"/>
      <c r="K1113" s="32">
        <v>0</v>
      </c>
      <c r="L1113" s="32">
        <v>0</v>
      </c>
      <c r="M1113" s="32"/>
      <c r="N1113" s="32"/>
      <c r="O1113" s="32"/>
      <c r="P1113" s="33"/>
    </row>
    <row r="1114" spans="1:16" ht="39" outlineLevel="1" x14ac:dyDescent="0.35">
      <c r="A1114" s="44"/>
      <c r="B1114" s="20"/>
      <c r="C1114" s="21"/>
      <c r="D1114" s="22"/>
      <c r="E1114" s="34" t="s">
        <v>247</v>
      </c>
      <c r="F1114" s="35">
        <f>SUM(G1114:P1114)</f>
        <v>0</v>
      </c>
      <c r="G1114" s="32">
        <v>0</v>
      </c>
      <c r="H1114" s="32"/>
      <c r="I1114" s="32"/>
      <c r="J1114" s="32"/>
      <c r="K1114" s="32">
        <v>0</v>
      </c>
      <c r="L1114" s="32">
        <v>0</v>
      </c>
      <c r="M1114" s="32"/>
      <c r="N1114" s="32"/>
      <c r="O1114" s="32"/>
      <c r="P1114" s="33"/>
    </row>
    <row r="1115" spans="1:16" ht="15.5" outlineLevel="1" x14ac:dyDescent="0.35">
      <c r="A1115" s="44"/>
      <c r="B1115" s="20"/>
      <c r="C1115" s="21"/>
      <c r="D1115" s="22" t="s">
        <v>222</v>
      </c>
      <c r="E1115" s="38" t="s">
        <v>126</v>
      </c>
      <c r="F1115" s="35">
        <f t="shared" ref="F1115:G1115" si="882">F1116+F1117</f>
        <v>0</v>
      </c>
      <c r="G1115" s="32">
        <f t="shared" si="882"/>
        <v>0</v>
      </c>
      <c r="H1115" s="32"/>
      <c r="I1115" s="32"/>
      <c r="J1115" s="32"/>
      <c r="K1115" s="32">
        <f t="shared" ref="K1115:P1115" si="883">K1116+K1117</f>
        <v>0</v>
      </c>
      <c r="L1115" s="32">
        <f t="shared" si="883"/>
        <v>0</v>
      </c>
      <c r="M1115" s="32">
        <f t="shared" si="883"/>
        <v>0</v>
      </c>
      <c r="N1115" s="32">
        <f t="shared" si="883"/>
        <v>0</v>
      </c>
      <c r="O1115" s="32">
        <f t="shared" si="883"/>
        <v>0</v>
      </c>
      <c r="P1115" s="33">
        <f t="shared" si="883"/>
        <v>0</v>
      </c>
    </row>
    <row r="1116" spans="1:16" ht="15.5" outlineLevel="1" x14ac:dyDescent="0.35">
      <c r="A1116" s="44"/>
      <c r="B1116" s="20"/>
      <c r="C1116" s="21"/>
      <c r="D1116" s="22"/>
      <c r="E1116" s="34" t="s">
        <v>113</v>
      </c>
      <c r="F1116" s="35">
        <f>SUM(G1116:P1116)</f>
        <v>0</v>
      </c>
      <c r="G1116" s="32"/>
      <c r="H1116" s="32"/>
      <c r="I1116" s="32"/>
      <c r="J1116" s="32"/>
      <c r="K1116" s="32">
        <v>0</v>
      </c>
      <c r="L1116" s="32">
        <v>0</v>
      </c>
      <c r="M1116" s="32"/>
      <c r="N1116" s="32"/>
      <c r="O1116" s="32"/>
      <c r="P1116" s="33"/>
    </row>
    <row r="1117" spans="1:16" ht="39" outlineLevel="1" x14ac:dyDescent="0.35">
      <c r="A1117" s="44"/>
      <c r="B1117" s="20"/>
      <c r="C1117" s="21"/>
      <c r="D1117" s="22"/>
      <c r="E1117" s="34" t="s">
        <v>247</v>
      </c>
      <c r="F1117" s="35">
        <f>SUM(G1117:P1117)</f>
        <v>0</v>
      </c>
      <c r="G1117" s="32"/>
      <c r="H1117" s="32"/>
      <c r="I1117" s="32"/>
      <c r="J1117" s="32"/>
      <c r="K1117" s="32">
        <v>0</v>
      </c>
      <c r="L1117" s="32">
        <v>0</v>
      </c>
      <c r="M1117" s="32"/>
      <c r="N1117" s="32"/>
      <c r="O1117" s="32"/>
      <c r="P1117" s="33"/>
    </row>
    <row r="1118" spans="1:16" ht="15.5" outlineLevel="1" x14ac:dyDescent="0.35">
      <c r="A1118" s="44"/>
      <c r="B1118" s="20"/>
      <c r="C1118" s="21"/>
      <c r="D1118" s="22" t="s">
        <v>223</v>
      </c>
      <c r="E1118" s="38" t="s">
        <v>126</v>
      </c>
      <c r="F1118" s="35">
        <f t="shared" ref="F1118:G1118" si="884">F1119+F1120</f>
        <v>0</v>
      </c>
      <c r="G1118" s="32">
        <f t="shared" si="884"/>
        <v>0</v>
      </c>
      <c r="H1118" s="32"/>
      <c r="I1118" s="32"/>
      <c r="J1118" s="32"/>
      <c r="K1118" s="32">
        <f t="shared" ref="K1118:P1118" si="885">K1119+K1120</f>
        <v>0</v>
      </c>
      <c r="L1118" s="32">
        <f t="shared" si="885"/>
        <v>0</v>
      </c>
      <c r="M1118" s="32">
        <f t="shared" si="885"/>
        <v>0</v>
      </c>
      <c r="N1118" s="32">
        <f t="shared" si="885"/>
        <v>0</v>
      </c>
      <c r="O1118" s="32">
        <f t="shared" si="885"/>
        <v>0</v>
      </c>
      <c r="P1118" s="33">
        <f t="shared" si="885"/>
        <v>0</v>
      </c>
    </row>
    <row r="1119" spans="1:16" ht="15.5" outlineLevel="1" x14ac:dyDescent="0.35">
      <c r="A1119" s="44"/>
      <c r="B1119" s="20"/>
      <c r="C1119" s="21"/>
      <c r="D1119" s="22"/>
      <c r="E1119" s="34" t="s">
        <v>113</v>
      </c>
      <c r="F1119" s="35">
        <f>SUM(G1119:P1119)</f>
        <v>0</v>
      </c>
      <c r="G1119" s="32"/>
      <c r="H1119" s="32"/>
      <c r="I1119" s="32"/>
      <c r="J1119" s="32"/>
      <c r="K1119" s="32"/>
      <c r="L1119" s="32">
        <v>0</v>
      </c>
      <c r="M1119" s="32">
        <v>0</v>
      </c>
      <c r="N1119" s="32"/>
      <c r="O1119" s="32"/>
      <c r="P1119" s="33"/>
    </row>
    <row r="1120" spans="1:16" ht="39" outlineLevel="1" x14ac:dyDescent="0.35">
      <c r="A1120" s="44"/>
      <c r="B1120" s="20"/>
      <c r="C1120" s="21"/>
      <c r="D1120" s="22"/>
      <c r="E1120" s="34" t="s">
        <v>247</v>
      </c>
      <c r="F1120" s="35">
        <f>SUM(G1120:P1120)</f>
        <v>0</v>
      </c>
      <c r="G1120" s="32"/>
      <c r="H1120" s="32"/>
      <c r="I1120" s="32"/>
      <c r="J1120" s="32"/>
      <c r="K1120" s="32"/>
      <c r="L1120" s="32">
        <v>0</v>
      </c>
      <c r="M1120" s="32">
        <v>0</v>
      </c>
      <c r="N1120" s="32"/>
      <c r="O1120" s="32"/>
      <c r="P1120" s="33"/>
    </row>
    <row r="1121" spans="1:16" ht="15.5" outlineLevel="1" x14ac:dyDescent="0.35">
      <c r="A1121" s="44"/>
      <c r="B1121" s="20"/>
      <c r="C1121" s="21"/>
      <c r="D1121" s="22" t="s">
        <v>528</v>
      </c>
      <c r="E1121" s="38" t="s">
        <v>126</v>
      </c>
      <c r="F1121" s="35">
        <f t="shared" ref="F1121:G1121" si="886">F1122+F1123</f>
        <v>0</v>
      </c>
      <c r="G1121" s="32">
        <f t="shared" si="886"/>
        <v>0</v>
      </c>
      <c r="H1121" s="32"/>
      <c r="I1121" s="32"/>
      <c r="J1121" s="32"/>
      <c r="K1121" s="32">
        <f t="shared" ref="K1121:P1121" si="887">K1122+K1123</f>
        <v>0</v>
      </c>
      <c r="L1121" s="32">
        <f t="shared" si="887"/>
        <v>0</v>
      </c>
      <c r="M1121" s="32">
        <f t="shared" si="887"/>
        <v>0</v>
      </c>
      <c r="N1121" s="32">
        <f t="shared" si="887"/>
        <v>0</v>
      </c>
      <c r="O1121" s="32">
        <f t="shared" si="887"/>
        <v>0</v>
      </c>
      <c r="P1121" s="33">
        <f t="shared" si="887"/>
        <v>0</v>
      </c>
    </row>
    <row r="1122" spans="1:16" ht="15.5" outlineLevel="1" x14ac:dyDescent="0.35">
      <c r="A1122" s="44"/>
      <c r="B1122" s="20"/>
      <c r="C1122" s="21"/>
      <c r="D1122" s="22"/>
      <c r="E1122" s="34" t="s">
        <v>113</v>
      </c>
      <c r="F1122" s="35">
        <f>SUM(G1122:P1122)</f>
        <v>0</v>
      </c>
      <c r="G1122" s="32"/>
      <c r="H1122" s="32"/>
      <c r="I1122" s="32"/>
      <c r="J1122" s="32"/>
      <c r="K1122" s="32"/>
      <c r="L1122" s="32"/>
      <c r="M1122" s="32"/>
      <c r="N1122" s="32">
        <v>0</v>
      </c>
      <c r="O1122" s="32">
        <v>0</v>
      </c>
      <c r="P1122" s="33">
        <v>0</v>
      </c>
    </row>
    <row r="1123" spans="1:16" ht="39" outlineLevel="1" x14ac:dyDescent="0.35">
      <c r="A1123" s="44"/>
      <c r="B1123" s="20"/>
      <c r="C1123" s="21"/>
      <c r="D1123" s="22"/>
      <c r="E1123" s="34" t="s">
        <v>247</v>
      </c>
      <c r="F1123" s="35">
        <f>SUM(G1123:P1123)</f>
        <v>0</v>
      </c>
      <c r="G1123" s="32"/>
      <c r="H1123" s="32"/>
      <c r="I1123" s="32"/>
      <c r="J1123" s="32"/>
      <c r="K1123" s="32"/>
      <c r="L1123" s="32"/>
      <c r="M1123" s="32"/>
      <c r="N1123" s="32">
        <v>0</v>
      </c>
      <c r="O1123" s="32">
        <v>0</v>
      </c>
      <c r="P1123" s="33">
        <v>0</v>
      </c>
    </row>
    <row r="1124" spans="1:16" ht="15.5" outlineLevel="1" x14ac:dyDescent="0.35">
      <c r="A1124" s="44"/>
      <c r="B1124" s="20"/>
      <c r="C1124" s="21"/>
      <c r="D1124" s="22" t="s">
        <v>529</v>
      </c>
      <c r="E1124" s="38" t="s">
        <v>126</v>
      </c>
      <c r="F1124" s="35">
        <f t="shared" ref="F1124:G1124" si="888">F1125+F1126</f>
        <v>0</v>
      </c>
      <c r="G1124" s="32">
        <f t="shared" si="888"/>
        <v>0</v>
      </c>
      <c r="H1124" s="32"/>
      <c r="I1124" s="32"/>
      <c r="J1124" s="32"/>
      <c r="K1124" s="32">
        <f t="shared" ref="K1124:P1124" si="889">K1125+K1126</f>
        <v>0</v>
      </c>
      <c r="L1124" s="32">
        <f t="shared" si="889"/>
        <v>0</v>
      </c>
      <c r="M1124" s="32">
        <f t="shared" si="889"/>
        <v>0</v>
      </c>
      <c r="N1124" s="32">
        <f t="shared" si="889"/>
        <v>0</v>
      </c>
      <c r="O1124" s="32">
        <f t="shared" si="889"/>
        <v>0</v>
      </c>
      <c r="P1124" s="33">
        <f t="shared" si="889"/>
        <v>0</v>
      </c>
    </row>
    <row r="1125" spans="1:16" ht="15.5" outlineLevel="1" x14ac:dyDescent="0.35">
      <c r="A1125" s="44"/>
      <c r="B1125" s="20"/>
      <c r="C1125" s="21"/>
      <c r="D1125" s="22"/>
      <c r="E1125" s="34" t="s">
        <v>113</v>
      </c>
      <c r="F1125" s="35">
        <f>SUM(G1125:P1125)</f>
        <v>0</v>
      </c>
      <c r="G1125" s="32"/>
      <c r="H1125" s="32"/>
      <c r="I1125" s="32"/>
      <c r="J1125" s="32"/>
      <c r="K1125" s="32"/>
      <c r="L1125" s="32"/>
      <c r="M1125" s="32"/>
      <c r="N1125" s="32">
        <v>0</v>
      </c>
      <c r="O1125" s="32">
        <v>0</v>
      </c>
      <c r="P1125" s="33">
        <v>0</v>
      </c>
    </row>
    <row r="1126" spans="1:16" ht="39.5" outlineLevel="1" thickBot="1" x14ac:dyDescent="0.4">
      <c r="A1126" s="49"/>
      <c r="B1126" s="50"/>
      <c r="C1126" s="51"/>
      <c r="D1126" s="52"/>
      <c r="E1126" s="53" t="s">
        <v>247</v>
      </c>
      <c r="F1126" s="54">
        <f>SUM(G1126:P1126)</f>
        <v>0</v>
      </c>
      <c r="G1126" s="55"/>
      <c r="H1126" s="55"/>
      <c r="I1126" s="55"/>
      <c r="J1126" s="55"/>
      <c r="K1126" s="55"/>
      <c r="L1126" s="55"/>
      <c r="M1126" s="55"/>
      <c r="N1126" s="55">
        <v>0</v>
      </c>
      <c r="O1126" s="55">
        <v>0</v>
      </c>
      <c r="P1126" s="56">
        <v>0</v>
      </c>
    </row>
    <row r="1127" spans="1:16" ht="15.5" x14ac:dyDescent="0.35">
      <c r="A1127" s="57">
        <v>45</v>
      </c>
      <c r="B1127" s="11" t="s">
        <v>102</v>
      </c>
      <c r="C1127" s="12"/>
      <c r="D1127" s="13"/>
      <c r="E1127" s="14"/>
      <c r="F1127" s="15"/>
      <c r="G1127" s="16"/>
      <c r="H1127" s="16"/>
      <c r="I1127" s="16"/>
      <c r="J1127" s="16"/>
      <c r="K1127" s="16"/>
      <c r="L1127" s="16"/>
      <c r="M1127" s="16"/>
      <c r="N1127" s="16"/>
      <c r="O1127" s="16"/>
      <c r="P1127" s="17"/>
    </row>
    <row r="1128" spans="1:16" ht="15.5" x14ac:dyDescent="0.35">
      <c r="A1128" s="44"/>
      <c r="B1128" s="20"/>
      <c r="C1128" s="21"/>
      <c r="D1128" s="22"/>
      <c r="E1128" s="23" t="s">
        <v>119</v>
      </c>
      <c r="F1128" s="24">
        <f>SUM(F1133+F1134)</f>
        <v>0</v>
      </c>
      <c r="G1128" s="24">
        <f t="shared" ref="G1128" si="890">SUM(G1133+G1134)</f>
        <v>0</v>
      </c>
      <c r="H1128" s="24">
        <f t="shared" ref="H1128:P1128" si="891">SUM(H1133+H1134)</f>
        <v>0</v>
      </c>
      <c r="I1128" s="24">
        <f t="shared" si="891"/>
        <v>0</v>
      </c>
      <c r="J1128" s="24">
        <f t="shared" si="891"/>
        <v>0</v>
      </c>
      <c r="K1128" s="24">
        <f t="shared" si="891"/>
        <v>0</v>
      </c>
      <c r="L1128" s="24">
        <f t="shared" si="891"/>
        <v>0</v>
      </c>
      <c r="M1128" s="24">
        <f t="shared" si="891"/>
        <v>0</v>
      </c>
      <c r="N1128" s="24">
        <f t="shared" si="891"/>
        <v>0</v>
      </c>
      <c r="O1128" s="24">
        <f t="shared" si="891"/>
        <v>0</v>
      </c>
      <c r="P1128" s="25">
        <f t="shared" si="891"/>
        <v>0</v>
      </c>
    </row>
    <row r="1129" spans="1:16" ht="15.5" x14ac:dyDescent="0.35">
      <c r="A1129" s="44"/>
      <c r="B1129" s="20"/>
      <c r="C1129" s="21"/>
      <c r="D1129" s="22"/>
      <c r="E1129" s="26" t="s">
        <v>110</v>
      </c>
      <c r="F1129" s="27"/>
      <c r="G1129" s="28"/>
      <c r="H1129" s="28"/>
      <c r="I1129" s="28"/>
      <c r="J1129" s="28"/>
      <c r="K1129" s="28"/>
      <c r="L1129" s="28"/>
      <c r="M1129" s="28"/>
      <c r="N1129" s="28"/>
      <c r="O1129" s="28"/>
      <c r="P1129" s="29"/>
    </row>
    <row r="1130" spans="1:16" ht="15.5" x14ac:dyDescent="0.35">
      <c r="A1130" s="44"/>
      <c r="B1130" s="20"/>
      <c r="C1130" s="21"/>
      <c r="D1130" s="22"/>
      <c r="E1130" s="30" t="s">
        <v>111</v>
      </c>
      <c r="F1130" s="31"/>
      <c r="G1130" s="32"/>
      <c r="H1130" s="32"/>
      <c r="I1130" s="32"/>
      <c r="J1130" s="32"/>
      <c r="K1130" s="32"/>
      <c r="L1130" s="32"/>
      <c r="M1130" s="32"/>
      <c r="N1130" s="32"/>
      <c r="O1130" s="32"/>
      <c r="P1130" s="33"/>
    </row>
    <row r="1131" spans="1:16" ht="15.5" x14ac:dyDescent="0.35">
      <c r="A1131" s="44"/>
      <c r="B1131" s="20"/>
      <c r="C1131" s="21"/>
      <c r="D1131" s="22"/>
      <c r="E1131" s="30" t="s">
        <v>112</v>
      </c>
      <c r="F1131" s="31"/>
      <c r="G1131" s="32"/>
      <c r="H1131" s="32"/>
      <c r="I1131" s="32"/>
      <c r="J1131" s="32"/>
      <c r="K1131" s="32"/>
      <c r="L1131" s="32"/>
      <c r="M1131" s="32"/>
      <c r="N1131" s="32"/>
      <c r="O1131" s="32"/>
      <c r="P1131" s="33"/>
    </row>
    <row r="1132" spans="1:16" ht="15.5" x14ac:dyDescent="0.35">
      <c r="A1132" s="44"/>
      <c r="B1132" s="20"/>
      <c r="C1132" s="21"/>
      <c r="D1132" s="22"/>
      <c r="E1132" s="30" t="s">
        <v>120</v>
      </c>
      <c r="F1132" s="31"/>
      <c r="G1132" s="32"/>
      <c r="H1132" s="32"/>
      <c r="I1132" s="32"/>
      <c r="J1132" s="32"/>
      <c r="K1132" s="32"/>
      <c r="L1132" s="32"/>
      <c r="M1132" s="32"/>
      <c r="N1132" s="32"/>
      <c r="O1132" s="32"/>
      <c r="P1132" s="33"/>
    </row>
    <row r="1133" spans="1:16" ht="15.5" x14ac:dyDescent="0.35">
      <c r="A1133" s="44"/>
      <c r="B1133" s="20"/>
      <c r="C1133" s="21"/>
      <c r="D1133" s="22"/>
      <c r="E1133" s="34" t="s">
        <v>113</v>
      </c>
      <c r="F1133" s="35">
        <f>F1136</f>
        <v>0</v>
      </c>
      <c r="G1133" s="32">
        <f>G1136</f>
        <v>0</v>
      </c>
      <c r="H1133" s="32"/>
      <c r="I1133" s="32"/>
      <c r="J1133" s="32"/>
      <c r="K1133" s="32">
        <f t="shared" ref="K1133:P1133" si="892">K1136</f>
        <v>0</v>
      </c>
      <c r="L1133" s="32">
        <f t="shared" si="892"/>
        <v>0</v>
      </c>
      <c r="M1133" s="32">
        <f t="shared" si="892"/>
        <v>0</v>
      </c>
      <c r="N1133" s="32">
        <f t="shared" si="892"/>
        <v>0</v>
      </c>
      <c r="O1133" s="32">
        <f t="shared" si="892"/>
        <v>0</v>
      </c>
      <c r="P1133" s="33">
        <f t="shared" si="892"/>
        <v>0</v>
      </c>
    </row>
    <row r="1134" spans="1:16" ht="39" x14ac:dyDescent="0.35">
      <c r="A1134" s="44"/>
      <c r="B1134" s="20"/>
      <c r="C1134" s="21"/>
      <c r="D1134" s="22"/>
      <c r="E1134" s="34" t="s">
        <v>247</v>
      </c>
      <c r="F1134" s="35">
        <f>F1137</f>
        <v>0</v>
      </c>
      <c r="G1134" s="32">
        <f>G1137</f>
        <v>0</v>
      </c>
      <c r="H1134" s="32"/>
      <c r="I1134" s="32"/>
      <c r="J1134" s="32"/>
      <c r="K1134" s="32">
        <f t="shared" ref="K1134:P1134" si="893">K1137</f>
        <v>0</v>
      </c>
      <c r="L1134" s="32">
        <f t="shared" si="893"/>
        <v>0</v>
      </c>
      <c r="M1134" s="32">
        <f t="shared" si="893"/>
        <v>0</v>
      </c>
      <c r="N1134" s="32">
        <f t="shared" si="893"/>
        <v>0</v>
      </c>
      <c r="O1134" s="32">
        <f t="shared" si="893"/>
        <v>0</v>
      </c>
      <c r="P1134" s="33">
        <f t="shared" si="893"/>
        <v>0</v>
      </c>
    </row>
    <row r="1135" spans="1:16" ht="15.5" x14ac:dyDescent="0.35">
      <c r="A1135" s="44"/>
      <c r="B1135" s="20"/>
      <c r="C1135" s="36" t="s">
        <v>1</v>
      </c>
      <c r="D1135" s="37" t="s">
        <v>131</v>
      </c>
      <c r="E1135" s="38" t="s">
        <v>126</v>
      </c>
      <c r="F1135" s="39">
        <f t="shared" ref="F1135:G1135" si="894">F1136+F1137</f>
        <v>0</v>
      </c>
      <c r="G1135" s="40">
        <f t="shared" si="894"/>
        <v>0</v>
      </c>
      <c r="H1135" s="40"/>
      <c r="I1135" s="40"/>
      <c r="J1135" s="40"/>
      <c r="K1135" s="40">
        <f t="shared" ref="K1135:P1135" si="895">K1136+K1137</f>
        <v>0</v>
      </c>
      <c r="L1135" s="40">
        <f t="shared" si="895"/>
        <v>0</v>
      </c>
      <c r="M1135" s="40">
        <f t="shared" si="895"/>
        <v>0</v>
      </c>
      <c r="N1135" s="40">
        <f t="shared" si="895"/>
        <v>0</v>
      </c>
      <c r="O1135" s="40">
        <f t="shared" si="895"/>
        <v>0</v>
      </c>
      <c r="P1135" s="41">
        <f t="shared" si="895"/>
        <v>0</v>
      </c>
    </row>
    <row r="1136" spans="1:16" ht="15.5" x14ac:dyDescent="0.35">
      <c r="A1136" s="44"/>
      <c r="B1136" s="20"/>
      <c r="C1136" s="21"/>
      <c r="D1136" s="22"/>
      <c r="E1136" s="34" t="s">
        <v>113</v>
      </c>
      <c r="F1136" s="35">
        <f>SUM(G1136:P1136)</f>
        <v>0</v>
      </c>
      <c r="G1136" s="32">
        <f>G1139+G1142+G1145+G1148+G1151+G1154+G1157+G1160+G1163</f>
        <v>0</v>
      </c>
      <c r="H1136" s="32"/>
      <c r="I1136" s="32"/>
      <c r="J1136" s="32"/>
      <c r="K1136" s="32">
        <f t="shared" ref="K1136:P1136" si="896">K1139+K1142+K1145+K1148+K1151+K1154+K1157+K1160+K1163</f>
        <v>0</v>
      </c>
      <c r="L1136" s="32">
        <f t="shared" si="896"/>
        <v>0</v>
      </c>
      <c r="M1136" s="32">
        <f t="shared" si="896"/>
        <v>0</v>
      </c>
      <c r="N1136" s="32">
        <f t="shared" si="896"/>
        <v>0</v>
      </c>
      <c r="O1136" s="32">
        <f t="shared" si="896"/>
        <v>0</v>
      </c>
      <c r="P1136" s="33">
        <f t="shared" si="896"/>
        <v>0</v>
      </c>
    </row>
    <row r="1137" spans="1:16" ht="39" x14ac:dyDescent="0.35">
      <c r="A1137" s="44"/>
      <c r="B1137" s="20"/>
      <c r="C1137" s="21"/>
      <c r="D1137" s="22"/>
      <c r="E1137" s="34" t="s">
        <v>247</v>
      </c>
      <c r="F1137" s="35">
        <f>SUM(G1137:P1137)</f>
        <v>0</v>
      </c>
      <c r="G1137" s="32">
        <f>G1140+G1143+G1146+G1149+G1152+G1155+G1158+G1161+G1164</f>
        <v>0</v>
      </c>
      <c r="H1137" s="32"/>
      <c r="I1137" s="32"/>
      <c r="J1137" s="32"/>
      <c r="K1137" s="32">
        <f t="shared" ref="K1137:P1137" si="897">K1140+K1143+K1146+K1149+K1152+K1155+K1158+K1161+K1164</f>
        <v>0</v>
      </c>
      <c r="L1137" s="32">
        <f t="shared" si="897"/>
        <v>0</v>
      </c>
      <c r="M1137" s="32">
        <f t="shared" si="897"/>
        <v>0</v>
      </c>
      <c r="N1137" s="32">
        <f t="shared" si="897"/>
        <v>0</v>
      </c>
      <c r="O1137" s="32">
        <f t="shared" si="897"/>
        <v>0</v>
      </c>
      <c r="P1137" s="33">
        <f t="shared" si="897"/>
        <v>0</v>
      </c>
    </row>
    <row r="1138" spans="1:16" ht="28" outlineLevel="1" x14ac:dyDescent="0.35">
      <c r="A1138" s="44"/>
      <c r="B1138" s="20"/>
      <c r="C1138" s="43" t="s">
        <v>248</v>
      </c>
      <c r="D1138" s="22" t="s">
        <v>224</v>
      </c>
      <c r="E1138" s="38" t="s">
        <v>126</v>
      </c>
      <c r="F1138" s="35">
        <f t="shared" ref="F1138:G1138" si="898">F1139+F1140</f>
        <v>0</v>
      </c>
      <c r="G1138" s="32">
        <f t="shared" si="898"/>
        <v>0</v>
      </c>
      <c r="H1138" s="32"/>
      <c r="I1138" s="32"/>
      <c r="J1138" s="32"/>
      <c r="K1138" s="32">
        <f t="shared" ref="K1138:P1138" si="899">K1139+K1140</f>
        <v>0</v>
      </c>
      <c r="L1138" s="32">
        <f t="shared" si="899"/>
        <v>0</v>
      </c>
      <c r="M1138" s="32">
        <f t="shared" si="899"/>
        <v>0</v>
      </c>
      <c r="N1138" s="32">
        <f t="shared" si="899"/>
        <v>0</v>
      </c>
      <c r="O1138" s="32">
        <f t="shared" si="899"/>
        <v>0</v>
      </c>
      <c r="P1138" s="33">
        <f t="shared" si="899"/>
        <v>0</v>
      </c>
    </row>
    <row r="1139" spans="1:16" ht="15.5" outlineLevel="1" x14ac:dyDescent="0.35">
      <c r="A1139" s="44"/>
      <c r="B1139" s="20"/>
      <c r="C1139" s="21"/>
      <c r="D1139" s="22"/>
      <c r="E1139" s="34" t="s">
        <v>113</v>
      </c>
      <c r="F1139" s="35">
        <f>SUM(G1139:P1139)</f>
        <v>0</v>
      </c>
      <c r="G1139" s="32">
        <v>0</v>
      </c>
      <c r="H1139" s="32"/>
      <c r="I1139" s="32"/>
      <c r="J1139" s="32"/>
      <c r="K1139" s="32">
        <v>0</v>
      </c>
      <c r="L1139" s="32">
        <v>0</v>
      </c>
      <c r="M1139" s="32">
        <v>0</v>
      </c>
      <c r="N1139" s="32">
        <v>0</v>
      </c>
      <c r="O1139" s="32">
        <v>0</v>
      </c>
      <c r="P1139" s="33">
        <v>0</v>
      </c>
    </row>
    <row r="1140" spans="1:16" ht="39" outlineLevel="1" x14ac:dyDescent="0.35">
      <c r="A1140" s="44"/>
      <c r="B1140" s="20"/>
      <c r="C1140" s="21"/>
      <c r="D1140" s="22"/>
      <c r="E1140" s="34" t="s">
        <v>247</v>
      </c>
      <c r="F1140" s="35">
        <f>SUM(G1140:P1140)</f>
        <v>0</v>
      </c>
      <c r="G1140" s="32">
        <v>0</v>
      </c>
      <c r="H1140" s="32"/>
      <c r="I1140" s="32"/>
      <c r="J1140" s="32"/>
      <c r="K1140" s="32">
        <v>0</v>
      </c>
      <c r="L1140" s="32">
        <v>0</v>
      </c>
      <c r="M1140" s="32">
        <v>0</v>
      </c>
      <c r="N1140" s="32">
        <v>0</v>
      </c>
      <c r="O1140" s="32">
        <v>0</v>
      </c>
      <c r="P1140" s="33">
        <v>0</v>
      </c>
    </row>
    <row r="1141" spans="1:16" ht="15.5" outlineLevel="1" x14ac:dyDescent="0.35">
      <c r="A1141" s="44"/>
      <c r="B1141" s="20"/>
      <c r="C1141" s="21"/>
      <c r="D1141" s="22" t="s">
        <v>225</v>
      </c>
      <c r="E1141" s="38" t="s">
        <v>126</v>
      </c>
      <c r="F1141" s="35">
        <f t="shared" ref="F1141:G1141" si="900">F1142+F1143</f>
        <v>0</v>
      </c>
      <c r="G1141" s="32">
        <f t="shared" si="900"/>
        <v>0</v>
      </c>
      <c r="H1141" s="32"/>
      <c r="I1141" s="32"/>
      <c r="J1141" s="32"/>
      <c r="K1141" s="32">
        <f t="shared" ref="K1141:P1141" si="901">K1142+K1143</f>
        <v>0</v>
      </c>
      <c r="L1141" s="32">
        <f t="shared" si="901"/>
        <v>0</v>
      </c>
      <c r="M1141" s="32">
        <f t="shared" si="901"/>
        <v>0</v>
      </c>
      <c r="N1141" s="32">
        <f t="shared" si="901"/>
        <v>0</v>
      </c>
      <c r="O1141" s="32">
        <f t="shared" si="901"/>
        <v>0</v>
      </c>
      <c r="P1141" s="33">
        <f t="shared" si="901"/>
        <v>0</v>
      </c>
    </row>
    <row r="1142" spans="1:16" ht="15.5" outlineLevel="1" x14ac:dyDescent="0.35">
      <c r="A1142" s="44"/>
      <c r="B1142" s="20"/>
      <c r="C1142" s="21"/>
      <c r="D1142" s="22"/>
      <c r="E1142" s="34" t="s">
        <v>113</v>
      </c>
      <c r="F1142" s="35">
        <f>SUM(G1142:P1142)</f>
        <v>0</v>
      </c>
      <c r="G1142" s="32">
        <v>0</v>
      </c>
      <c r="H1142" s="32"/>
      <c r="I1142" s="32"/>
      <c r="J1142" s="32"/>
      <c r="K1142" s="32">
        <v>0</v>
      </c>
      <c r="L1142" s="32"/>
      <c r="M1142" s="32"/>
      <c r="N1142" s="32"/>
      <c r="O1142" s="32"/>
      <c r="P1142" s="33"/>
    </row>
    <row r="1143" spans="1:16" ht="39" outlineLevel="1" x14ac:dyDescent="0.35">
      <c r="A1143" s="44"/>
      <c r="B1143" s="20"/>
      <c r="C1143" s="21"/>
      <c r="D1143" s="22"/>
      <c r="E1143" s="34" t="s">
        <v>247</v>
      </c>
      <c r="F1143" s="35">
        <f>SUM(G1143:P1143)</f>
        <v>0</v>
      </c>
      <c r="G1143" s="32">
        <v>0</v>
      </c>
      <c r="H1143" s="32"/>
      <c r="I1143" s="32"/>
      <c r="J1143" s="32"/>
      <c r="K1143" s="32">
        <v>0</v>
      </c>
      <c r="L1143" s="32"/>
      <c r="M1143" s="32"/>
      <c r="N1143" s="32"/>
      <c r="O1143" s="32"/>
      <c r="P1143" s="33"/>
    </row>
    <row r="1144" spans="1:16" ht="15.5" outlineLevel="1" x14ac:dyDescent="0.35">
      <c r="A1144" s="44"/>
      <c r="B1144" s="20"/>
      <c r="C1144" s="21"/>
      <c r="D1144" s="22" t="s">
        <v>226</v>
      </c>
      <c r="E1144" s="38" t="s">
        <v>126</v>
      </c>
      <c r="F1144" s="35">
        <f t="shared" ref="F1144:G1144" si="902">F1145+F1146</f>
        <v>0</v>
      </c>
      <c r="G1144" s="32">
        <f t="shared" si="902"/>
        <v>0</v>
      </c>
      <c r="H1144" s="32"/>
      <c r="I1144" s="32"/>
      <c r="J1144" s="32"/>
      <c r="K1144" s="32">
        <f t="shared" ref="K1144:P1144" si="903">K1145+K1146</f>
        <v>0</v>
      </c>
      <c r="L1144" s="32">
        <f t="shared" si="903"/>
        <v>0</v>
      </c>
      <c r="M1144" s="32">
        <f t="shared" si="903"/>
        <v>0</v>
      </c>
      <c r="N1144" s="32">
        <f t="shared" si="903"/>
        <v>0</v>
      </c>
      <c r="O1144" s="32">
        <f t="shared" si="903"/>
        <v>0</v>
      </c>
      <c r="P1144" s="33">
        <f t="shared" si="903"/>
        <v>0</v>
      </c>
    </row>
    <row r="1145" spans="1:16" ht="15.5" outlineLevel="1" x14ac:dyDescent="0.35">
      <c r="A1145" s="44"/>
      <c r="B1145" s="20"/>
      <c r="C1145" s="21"/>
      <c r="D1145" s="22"/>
      <c r="E1145" s="34" t="s">
        <v>113</v>
      </c>
      <c r="F1145" s="35">
        <f>SUM(G1145:P1145)</f>
        <v>0</v>
      </c>
      <c r="G1145" s="32">
        <v>0</v>
      </c>
      <c r="H1145" s="32"/>
      <c r="I1145" s="32"/>
      <c r="J1145" s="32"/>
      <c r="K1145" s="32">
        <v>0</v>
      </c>
      <c r="L1145" s="32"/>
      <c r="M1145" s="32"/>
      <c r="N1145" s="32"/>
      <c r="O1145" s="32"/>
      <c r="P1145" s="33"/>
    </row>
    <row r="1146" spans="1:16" ht="39" outlineLevel="1" x14ac:dyDescent="0.35">
      <c r="A1146" s="44"/>
      <c r="B1146" s="20"/>
      <c r="C1146" s="21"/>
      <c r="D1146" s="22"/>
      <c r="E1146" s="34" t="s">
        <v>247</v>
      </c>
      <c r="F1146" s="35">
        <f>SUM(G1146:P1146)</f>
        <v>0</v>
      </c>
      <c r="G1146" s="32">
        <v>0</v>
      </c>
      <c r="H1146" s="32"/>
      <c r="I1146" s="32"/>
      <c r="J1146" s="32"/>
      <c r="K1146" s="32">
        <v>0</v>
      </c>
      <c r="L1146" s="32"/>
      <c r="M1146" s="32"/>
      <c r="N1146" s="32"/>
      <c r="O1146" s="32"/>
      <c r="P1146" s="33"/>
    </row>
    <row r="1147" spans="1:16" ht="15.5" outlineLevel="1" x14ac:dyDescent="0.35">
      <c r="A1147" s="44"/>
      <c r="B1147" s="20"/>
      <c r="C1147" s="21"/>
      <c r="D1147" s="22" t="s">
        <v>530</v>
      </c>
      <c r="E1147" s="38" t="s">
        <v>126</v>
      </c>
      <c r="F1147" s="35">
        <f t="shared" ref="F1147:G1147" si="904">F1148+F1149</f>
        <v>0</v>
      </c>
      <c r="G1147" s="32">
        <f t="shared" si="904"/>
        <v>0</v>
      </c>
      <c r="H1147" s="32"/>
      <c r="I1147" s="32"/>
      <c r="J1147" s="32"/>
      <c r="K1147" s="32">
        <f t="shared" ref="K1147:P1147" si="905">K1148+K1149</f>
        <v>0</v>
      </c>
      <c r="L1147" s="32">
        <f t="shared" si="905"/>
        <v>0</v>
      </c>
      <c r="M1147" s="32">
        <f t="shared" si="905"/>
        <v>0</v>
      </c>
      <c r="N1147" s="32">
        <f t="shared" si="905"/>
        <v>0</v>
      </c>
      <c r="O1147" s="32">
        <f t="shared" si="905"/>
        <v>0</v>
      </c>
      <c r="P1147" s="33">
        <f t="shared" si="905"/>
        <v>0</v>
      </c>
    </row>
    <row r="1148" spans="1:16" ht="15.5" outlineLevel="1" x14ac:dyDescent="0.35">
      <c r="A1148" s="44"/>
      <c r="B1148" s="20"/>
      <c r="C1148" s="21"/>
      <c r="D1148" s="22"/>
      <c r="E1148" s="34" t="s">
        <v>113</v>
      </c>
      <c r="F1148" s="35">
        <f>SUM(G1148:P1148)</f>
        <v>0</v>
      </c>
      <c r="G1148" s="32"/>
      <c r="H1148" s="32"/>
      <c r="I1148" s="32"/>
      <c r="J1148" s="32"/>
      <c r="K1148" s="32">
        <v>0</v>
      </c>
      <c r="L1148" s="32">
        <v>0</v>
      </c>
      <c r="M1148" s="32"/>
      <c r="N1148" s="32"/>
      <c r="O1148" s="32"/>
      <c r="P1148" s="33"/>
    </row>
    <row r="1149" spans="1:16" ht="39" outlineLevel="1" x14ac:dyDescent="0.35">
      <c r="A1149" s="44"/>
      <c r="B1149" s="20"/>
      <c r="C1149" s="21"/>
      <c r="D1149" s="22"/>
      <c r="E1149" s="34" t="s">
        <v>247</v>
      </c>
      <c r="F1149" s="35">
        <f>SUM(G1149:P1149)</f>
        <v>0</v>
      </c>
      <c r="G1149" s="32"/>
      <c r="H1149" s="32"/>
      <c r="I1149" s="32"/>
      <c r="J1149" s="32"/>
      <c r="K1149" s="32">
        <v>0</v>
      </c>
      <c r="L1149" s="32">
        <v>0</v>
      </c>
      <c r="M1149" s="32"/>
      <c r="N1149" s="32"/>
      <c r="O1149" s="32"/>
      <c r="P1149" s="33"/>
    </row>
    <row r="1150" spans="1:16" ht="15.5" outlineLevel="1" x14ac:dyDescent="0.35">
      <c r="A1150" s="44"/>
      <c r="B1150" s="20"/>
      <c r="C1150" s="21"/>
      <c r="D1150" s="22" t="s">
        <v>227</v>
      </c>
      <c r="E1150" s="38" t="s">
        <v>126</v>
      </c>
      <c r="F1150" s="35">
        <f t="shared" ref="F1150:G1150" si="906">F1151+F1152</f>
        <v>0</v>
      </c>
      <c r="G1150" s="32">
        <f t="shared" si="906"/>
        <v>0</v>
      </c>
      <c r="H1150" s="32"/>
      <c r="I1150" s="32"/>
      <c r="J1150" s="32"/>
      <c r="K1150" s="32">
        <f t="shared" ref="K1150:P1150" si="907">K1151+K1152</f>
        <v>0</v>
      </c>
      <c r="L1150" s="32">
        <f t="shared" si="907"/>
        <v>0</v>
      </c>
      <c r="M1150" s="32">
        <f t="shared" si="907"/>
        <v>0</v>
      </c>
      <c r="N1150" s="32">
        <f t="shared" si="907"/>
        <v>0</v>
      </c>
      <c r="O1150" s="32">
        <f t="shared" si="907"/>
        <v>0</v>
      </c>
      <c r="P1150" s="33">
        <f t="shared" si="907"/>
        <v>0</v>
      </c>
    </row>
    <row r="1151" spans="1:16" ht="15.5" outlineLevel="1" x14ac:dyDescent="0.35">
      <c r="A1151" s="44"/>
      <c r="B1151" s="20"/>
      <c r="C1151" s="21"/>
      <c r="D1151" s="22"/>
      <c r="E1151" s="34" t="s">
        <v>113</v>
      </c>
      <c r="F1151" s="35">
        <f>SUM(G1151:P1151)</f>
        <v>0</v>
      </c>
      <c r="G1151" s="32"/>
      <c r="H1151" s="32"/>
      <c r="I1151" s="32"/>
      <c r="J1151" s="32"/>
      <c r="K1151" s="32"/>
      <c r="L1151" s="32"/>
      <c r="M1151" s="32"/>
      <c r="N1151" s="32">
        <v>0</v>
      </c>
      <c r="O1151" s="32">
        <v>0</v>
      </c>
      <c r="P1151" s="33"/>
    </row>
    <row r="1152" spans="1:16" ht="39" outlineLevel="1" x14ac:dyDescent="0.35">
      <c r="A1152" s="44"/>
      <c r="B1152" s="20"/>
      <c r="C1152" s="21"/>
      <c r="D1152" s="22"/>
      <c r="E1152" s="34" t="s">
        <v>247</v>
      </c>
      <c r="F1152" s="35">
        <f>SUM(G1152:P1152)</f>
        <v>0</v>
      </c>
      <c r="G1152" s="32"/>
      <c r="H1152" s="32"/>
      <c r="I1152" s="32"/>
      <c r="J1152" s="32"/>
      <c r="K1152" s="32"/>
      <c r="L1152" s="32"/>
      <c r="M1152" s="32"/>
      <c r="N1152" s="32">
        <v>0</v>
      </c>
      <c r="O1152" s="32">
        <v>0</v>
      </c>
      <c r="P1152" s="33"/>
    </row>
    <row r="1153" spans="1:16" ht="15.5" outlineLevel="1" x14ac:dyDescent="0.35">
      <c r="A1153" s="44"/>
      <c r="B1153" s="20"/>
      <c r="C1153" s="21"/>
      <c r="D1153" s="22" t="s">
        <v>228</v>
      </c>
      <c r="E1153" s="38" t="s">
        <v>126</v>
      </c>
      <c r="F1153" s="35">
        <f t="shared" ref="F1153:G1153" si="908">F1154+F1155</f>
        <v>0</v>
      </c>
      <c r="G1153" s="32">
        <f t="shared" si="908"/>
        <v>0</v>
      </c>
      <c r="H1153" s="32"/>
      <c r="I1153" s="32"/>
      <c r="J1153" s="32"/>
      <c r="K1153" s="32">
        <f t="shared" ref="K1153:P1153" si="909">K1154+K1155</f>
        <v>0</v>
      </c>
      <c r="L1153" s="32">
        <f t="shared" si="909"/>
        <v>0</v>
      </c>
      <c r="M1153" s="32">
        <f t="shared" si="909"/>
        <v>0</v>
      </c>
      <c r="N1153" s="32">
        <f t="shared" si="909"/>
        <v>0</v>
      </c>
      <c r="O1153" s="32">
        <f t="shared" si="909"/>
        <v>0</v>
      </c>
      <c r="P1153" s="33">
        <f t="shared" si="909"/>
        <v>0</v>
      </c>
    </row>
    <row r="1154" spans="1:16" ht="15.5" outlineLevel="1" x14ac:dyDescent="0.35">
      <c r="A1154" s="44"/>
      <c r="B1154" s="20"/>
      <c r="C1154" s="21"/>
      <c r="D1154" s="22"/>
      <c r="E1154" s="34" t="s">
        <v>113</v>
      </c>
      <c r="F1154" s="35">
        <f>SUM(G1154:P1154)</f>
        <v>0</v>
      </c>
      <c r="G1154" s="32"/>
      <c r="H1154" s="32"/>
      <c r="I1154" s="32"/>
      <c r="J1154" s="32"/>
      <c r="K1154" s="32"/>
      <c r="L1154" s="32"/>
      <c r="M1154" s="32"/>
      <c r="N1154" s="32">
        <v>0</v>
      </c>
      <c r="O1154" s="32">
        <v>0</v>
      </c>
      <c r="P1154" s="33"/>
    </row>
    <row r="1155" spans="1:16" ht="39" outlineLevel="1" x14ac:dyDescent="0.35">
      <c r="A1155" s="44"/>
      <c r="B1155" s="20"/>
      <c r="C1155" s="21"/>
      <c r="D1155" s="22"/>
      <c r="E1155" s="34" t="s">
        <v>247</v>
      </c>
      <c r="F1155" s="35">
        <f>SUM(G1155:P1155)</f>
        <v>0</v>
      </c>
      <c r="G1155" s="32"/>
      <c r="H1155" s="32"/>
      <c r="I1155" s="32"/>
      <c r="J1155" s="32"/>
      <c r="K1155" s="32"/>
      <c r="L1155" s="32"/>
      <c r="M1155" s="32"/>
      <c r="N1155" s="32">
        <v>0</v>
      </c>
      <c r="O1155" s="32">
        <v>0</v>
      </c>
      <c r="P1155" s="33"/>
    </row>
    <row r="1156" spans="1:16" ht="15.5" outlineLevel="1" x14ac:dyDescent="0.35">
      <c r="A1156" s="44"/>
      <c r="B1156" s="20"/>
      <c r="C1156" s="21"/>
      <c r="D1156" s="22">
        <v>45.7</v>
      </c>
      <c r="E1156" s="38" t="s">
        <v>126</v>
      </c>
      <c r="F1156" s="35">
        <f t="shared" ref="F1156:G1156" si="910">F1157+F1158</f>
        <v>0</v>
      </c>
      <c r="G1156" s="32">
        <f t="shared" si="910"/>
        <v>0</v>
      </c>
      <c r="H1156" s="32"/>
      <c r="I1156" s="32"/>
      <c r="J1156" s="32"/>
      <c r="K1156" s="32">
        <f t="shared" ref="K1156:P1156" si="911">K1157+K1158</f>
        <v>0</v>
      </c>
      <c r="L1156" s="32">
        <f t="shared" si="911"/>
        <v>0</v>
      </c>
      <c r="M1156" s="32">
        <f t="shared" si="911"/>
        <v>0</v>
      </c>
      <c r="N1156" s="32">
        <f t="shared" si="911"/>
        <v>0</v>
      </c>
      <c r="O1156" s="32">
        <f t="shared" si="911"/>
        <v>0</v>
      </c>
      <c r="P1156" s="33">
        <f t="shared" si="911"/>
        <v>0</v>
      </c>
    </row>
    <row r="1157" spans="1:16" ht="15.5" outlineLevel="1" x14ac:dyDescent="0.35">
      <c r="A1157" s="44"/>
      <c r="B1157" s="20"/>
      <c r="C1157" s="21"/>
      <c r="D1157" s="22"/>
      <c r="E1157" s="34" t="s">
        <v>113</v>
      </c>
      <c r="F1157" s="35">
        <f>SUM(G1157:P1157)</f>
        <v>0</v>
      </c>
      <c r="G1157" s="32"/>
      <c r="H1157" s="32"/>
      <c r="I1157" s="32"/>
      <c r="J1157" s="32"/>
      <c r="K1157" s="32"/>
      <c r="L1157" s="32"/>
      <c r="M1157" s="32"/>
      <c r="N1157" s="32">
        <v>0</v>
      </c>
      <c r="O1157" s="32">
        <v>0</v>
      </c>
      <c r="P1157" s="33"/>
    </row>
    <row r="1158" spans="1:16" ht="39" outlineLevel="1" x14ac:dyDescent="0.35">
      <c r="A1158" s="44"/>
      <c r="B1158" s="20"/>
      <c r="C1158" s="21"/>
      <c r="D1158" s="22"/>
      <c r="E1158" s="34" t="s">
        <v>247</v>
      </c>
      <c r="F1158" s="35">
        <f>SUM(G1158:P1158)</f>
        <v>0</v>
      </c>
      <c r="G1158" s="32"/>
      <c r="H1158" s="32"/>
      <c r="I1158" s="32"/>
      <c r="J1158" s="32"/>
      <c r="K1158" s="32"/>
      <c r="L1158" s="32"/>
      <c r="M1158" s="32"/>
      <c r="N1158" s="32">
        <v>0</v>
      </c>
      <c r="O1158" s="32">
        <v>0</v>
      </c>
      <c r="P1158" s="33"/>
    </row>
    <row r="1159" spans="1:16" ht="15.5" outlineLevel="1" x14ac:dyDescent="0.35">
      <c r="A1159" s="44"/>
      <c r="B1159" s="20"/>
      <c r="C1159" s="21"/>
      <c r="D1159" s="22" t="s">
        <v>531</v>
      </c>
      <c r="E1159" s="38" t="s">
        <v>126</v>
      </c>
      <c r="F1159" s="35">
        <f t="shared" ref="F1159:G1159" si="912">F1160+F1161</f>
        <v>0</v>
      </c>
      <c r="G1159" s="32">
        <f t="shared" si="912"/>
        <v>0</v>
      </c>
      <c r="H1159" s="32"/>
      <c r="I1159" s="32"/>
      <c r="J1159" s="32"/>
      <c r="K1159" s="32">
        <f t="shared" ref="K1159:P1159" si="913">K1160+K1161</f>
        <v>0</v>
      </c>
      <c r="L1159" s="32">
        <f t="shared" si="913"/>
        <v>0</v>
      </c>
      <c r="M1159" s="32">
        <f t="shared" si="913"/>
        <v>0</v>
      </c>
      <c r="N1159" s="32">
        <f t="shared" si="913"/>
        <v>0</v>
      </c>
      <c r="O1159" s="32">
        <f t="shared" si="913"/>
        <v>0</v>
      </c>
      <c r="P1159" s="33">
        <f t="shared" si="913"/>
        <v>0</v>
      </c>
    </row>
    <row r="1160" spans="1:16" ht="15.5" outlineLevel="1" x14ac:dyDescent="0.35">
      <c r="A1160" s="44"/>
      <c r="B1160" s="20"/>
      <c r="C1160" s="21"/>
      <c r="D1160" s="22"/>
      <c r="E1160" s="34" t="s">
        <v>113</v>
      </c>
      <c r="F1160" s="35">
        <f>SUM(G1160:P1160)</f>
        <v>0</v>
      </c>
      <c r="G1160" s="32"/>
      <c r="H1160" s="32"/>
      <c r="I1160" s="32"/>
      <c r="J1160" s="32"/>
      <c r="K1160" s="32"/>
      <c r="L1160" s="32"/>
      <c r="M1160" s="32"/>
      <c r="N1160" s="32">
        <v>0</v>
      </c>
      <c r="O1160" s="32">
        <v>0</v>
      </c>
      <c r="P1160" s="33"/>
    </row>
    <row r="1161" spans="1:16" ht="39" outlineLevel="1" x14ac:dyDescent="0.35">
      <c r="A1161" s="44"/>
      <c r="B1161" s="20"/>
      <c r="C1161" s="21"/>
      <c r="D1161" s="22"/>
      <c r="E1161" s="34" t="s">
        <v>247</v>
      </c>
      <c r="F1161" s="35">
        <f>SUM(G1161:P1161)</f>
        <v>0</v>
      </c>
      <c r="G1161" s="32"/>
      <c r="H1161" s="32"/>
      <c r="I1161" s="32"/>
      <c r="J1161" s="32"/>
      <c r="K1161" s="32"/>
      <c r="L1161" s="32"/>
      <c r="M1161" s="32"/>
      <c r="N1161" s="32">
        <v>0</v>
      </c>
      <c r="O1161" s="32">
        <v>0</v>
      </c>
      <c r="P1161" s="33"/>
    </row>
    <row r="1162" spans="1:16" ht="15.5" outlineLevel="1" x14ac:dyDescent="0.35">
      <c r="A1162" s="44"/>
      <c r="B1162" s="20"/>
      <c r="C1162" s="21"/>
      <c r="D1162" s="22" t="s">
        <v>229</v>
      </c>
      <c r="E1162" s="38" t="s">
        <v>126</v>
      </c>
      <c r="F1162" s="35">
        <f t="shared" ref="F1162:G1162" si="914">F1163+F1164</f>
        <v>0</v>
      </c>
      <c r="G1162" s="32">
        <f t="shared" si="914"/>
        <v>0</v>
      </c>
      <c r="H1162" s="32"/>
      <c r="I1162" s="32"/>
      <c r="J1162" s="32"/>
      <c r="K1162" s="32">
        <f t="shared" ref="K1162:P1162" si="915">K1163+K1164</f>
        <v>0</v>
      </c>
      <c r="L1162" s="32">
        <f t="shared" si="915"/>
        <v>0</v>
      </c>
      <c r="M1162" s="32">
        <f t="shared" si="915"/>
        <v>0</v>
      </c>
      <c r="N1162" s="32">
        <f t="shared" si="915"/>
        <v>0</v>
      </c>
      <c r="O1162" s="32">
        <f t="shared" si="915"/>
        <v>0</v>
      </c>
      <c r="P1162" s="33">
        <f t="shared" si="915"/>
        <v>0</v>
      </c>
    </row>
    <row r="1163" spans="1:16" ht="15.5" outlineLevel="1" x14ac:dyDescent="0.35">
      <c r="A1163" s="44"/>
      <c r="B1163" s="20"/>
      <c r="C1163" s="21"/>
      <c r="D1163" s="22"/>
      <c r="E1163" s="34" t="s">
        <v>113</v>
      </c>
      <c r="F1163" s="35">
        <f>SUM(G1163:P1163)</f>
        <v>0</v>
      </c>
      <c r="G1163" s="32"/>
      <c r="H1163" s="32"/>
      <c r="I1163" s="32"/>
      <c r="J1163" s="32"/>
      <c r="K1163" s="32"/>
      <c r="L1163" s="32"/>
      <c r="M1163" s="32"/>
      <c r="N1163" s="32">
        <v>0</v>
      </c>
      <c r="O1163" s="32">
        <v>0</v>
      </c>
      <c r="P1163" s="33"/>
    </row>
    <row r="1164" spans="1:16" ht="39.5" outlineLevel="1" thickBot="1" x14ac:dyDescent="0.4">
      <c r="A1164" s="49"/>
      <c r="B1164" s="50"/>
      <c r="C1164" s="51"/>
      <c r="D1164" s="52"/>
      <c r="E1164" s="53" t="s">
        <v>247</v>
      </c>
      <c r="F1164" s="54">
        <f>SUM(G1164:P1164)</f>
        <v>0</v>
      </c>
      <c r="G1164" s="55"/>
      <c r="H1164" s="55"/>
      <c r="I1164" s="55"/>
      <c r="J1164" s="55"/>
      <c r="K1164" s="55"/>
      <c r="L1164" s="55"/>
      <c r="M1164" s="55"/>
      <c r="N1164" s="55">
        <v>0</v>
      </c>
      <c r="O1164" s="55">
        <v>0</v>
      </c>
      <c r="P1164" s="56"/>
    </row>
    <row r="1165" spans="1:16" ht="15.5" x14ac:dyDescent="0.35">
      <c r="A1165" s="57">
        <v>46</v>
      </c>
      <c r="B1165" s="11" t="s">
        <v>103</v>
      </c>
      <c r="C1165" s="12"/>
      <c r="D1165" s="13"/>
      <c r="E1165" s="14"/>
      <c r="F1165" s="15"/>
      <c r="G1165" s="16"/>
      <c r="H1165" s="16"/>
      <c r="I1165" s="16"/>
      <c r="J1165" s="16"/>
      <c r="K1165" s="16"/>
      <c r="L1165" s="16"/>
      <c r="M1165" s="16"/>
      <c r="N1165" s="16"/>
      <c r="O1165" s="16"/>
      <c r="P1165" s="17"/>
    </row>
    <row r="1166" spans="1:16" ht="15.5" x14ac:dyDescent="0.35">
      <c r="A1166" s="44"/>
      <c r="B1166" s="20"/>
      <c r="C1166" s="21"/>
      <c r="D1166" s="22"/>
      <c r="E1166" s="23" t="s">
        <v>119</v>
      </c>
      <c r="F1166" s="24">
        <f>SUM(F1171+F1172)</f>
        <v>495947</v>
      </c>
      <c r="G1166" s="24">
        <f t="shared" ref="G1166" si="916">SUM(G1171+G1172)</f>
        <v>70849.571428571435</v>
      </c>
      <c r="H1166" s="24">
        <f t="shared" ref="H1166:P1166" si="917">SUM(H1171+H1172)</f>
        <v>0</v>
      </c>
      <c r="I1166" s="24">
        <f t="shared" si="917"/>
        <v>0</v>
      </c>
      <c r="J1166" s="24">
        <f t="shared" si="917"/>
        <v>0</v>
      </c>
      <c r="K1166" s="24">
        <f t="shared" si="917"/>
        <v>70849.571428571435</v>
      </c>
      <c r="L1166" s="24">
        <f t="shared" si="917"/>
        <v>70849.571428571435</v>
      </c>
      <c r="M1166" s="24">
        <f t="shared" si="917"/>
        <v>70849.571428571435</v>
      </c>
      <c r="N1166" s="24">
        <f t="shared" si="917"/>
        <v>70849.571428571435</v>
      </c>
      <c r="O1166" s="24">
        <f t="shared" si="917"/>
        <v>70849.571428571435</v>
      </c>
      <c r="P1166" s="25">
        <f t="shared" si="917"/>
        <v>70849.571428571435</v>
      </c>
    </row>
    <row r="1167" spans="1:16" ht="15.5" x14ac:dyDescent="0.35">
      <c r="A1167" s="44"/>
      <c r="B1167" s="20"/>
      <c r="C1167" s="21"/>
      <c r="D1167" s="22"/>
      <c r="E1167" s="26" t="s">
        <v>110</v>
      </c>
      <c r="F1167" s="27"/>
      <c r="G1167" s="28"/>
      <c r="H1167" s="28"/>
      <c r="I1167" s="28"/>
      <c r="J1167" s="28"/>
      <c r="K1167" s="28"/>
      <c r="L1167" s="28"/>
      <c r="M1167" s="28"/>
      <c r="N1167" s="28"/>
      <c r="O1167" s="28"/>
      <c r="P1167" s="29"/>
    </row>
    <row r="1168" spans="1:16" ht="15.5" x14ac:dyDescent="0.35">
      <c r="A1168" s="44"/>
      <c r="B1168" s="20"/>
      <c r="C1168" s="21"/>
      <c r="D1168" s="22"/>
      <c r="E1168" s="30" t="s">
        <v>111</v>
      </c>
      <c r="F1168" s="31"/>
      <c r="G1168" s="32"/>
      <c r="H1168" s="32"/>
      <c r="I1168" s="32"/>
      <c r="J1168" s="32"/>
      <c r="K1168" s="32"/>
      <c r="L1168" s="32"/>
      <c r="M1168" s="32"/>
      <c r="N1168" s="32"/>
      <c r="O1168" s="32"/>
      <c r="P1168" s="33"/>
    </row>
    <row r="1169" spans="1:16" ht="15.5" x14ac:dyDescent="0.35">
      <c r="A1169" s="44"/>
      <c r="B1169" s="20"/>
      <c r="C1169" s="21"/>
      <c r="D1169" s="22"/>
      <c r="E1169" s="30" t="s">
        <v>112</v>
      </c>
      <c r="F1169" s="31"/>
      <c r="G1169" s="32"/>
      <c r="H1169" s="32"/>
      <c r="I1169" s="32"/>
      <c r="J1169" s="32"/>
      <c r="K1169" s="32"/>
      <c r="L1169" s="32"/>
      <c r="M1169" s="32"/>
      <c r="N1169" s="32"/>
      <c r="O1169" s="32"/>
      <c r="P1169" s="33"/>
    </row>
    <row r="1170" spans="1:16" ht="15.5" x14ac:dyDescent="0.35">
      <c r="A1170" s="44"/>
      <c r="B1170" s="20"/>
      <c r="C1170" s="21"/>
      <c r="D1170" s="22"/>
      <c r="E1170" s="30" t="s">
        <v>120</v>
      </c>
      <c r="F1170" s="31"/>
      <c r="G1170" s="32"/>
      <c r="H1170" s="32"/>
      <c r="I1170" s="32"/>
      <c r="J1170" s="32"/>
      <c r="K1170" s="32"/>
      <c r="L1170" s="32"/>
      <c r="M1170" s="32"/>
      <c r="N1170" s="32"/>
      <c r="O1170" s="32"/>
      <c r="P1170" s="33"/>
    </row>
    <row r="1171" spans="1:16" ht="15.5" x14ac:dyDescent="0.35">
      <c r="A1171" s="44"/>
      <c r="B1171" s="20"/>
      <c r="C1171" s="21"/>
      <c r="D1171" s="22"/>
      <c r="E1171" s="34" t="s">
        <v>113</v>
      </c>
      <c r="F1171" s="35">
        <f>F1174</f>
        <v>0</v>
      </c>
      <c r="G1171" s="32">
        <f>G1174+G1192</f>
        <v>0</v>
      </c>
      <c r="H1171" s="32"/>
      <c r="I1171" s="32"/>
      <c r="J1171" s="32"/>
      <c r="K1171" s="32">
        <f t="shared" ref="K1171:P1171" si="918">K1174+K1192</f>
        <v>0</v>
      </c>
      <c r="L1171" s="32">
        <f t="shared" si="918"/>
        <v>0</v>
      </c>
      <c r="M1171" s="32">
        <f t="shared" si="918"/>
        <v>0</v>
      </c>
      <c r="N1171" s="32">
        <f t="shared" si="918"/>
        <v>0</v>
      </c>
      <c r="O1171" s="32">
        <f t="shared" si="918"/>
        <v>0</v>
      </c>
      <c r="P1171" s="33">
        <f t="shared" si="918"/>
        <v>0</v>
      </c>
    </row>
    <row r="1172" spans="1:16" ht="39" x14ac:dyDescent="0.35">
      <c r="A1172" s="44"/>
      <c r="B1172" s="20"/>
      <c r="C1172" s="21"/>
      <c r="D1172" s="22"/>
      <c r="E1172" s="34" t="s">
        <v>247</v>
      </c>
      <c r="F1172" s="35">
        <f>F1175</f>
        <v>495947</v>
      </c>
      <c r="G1172" s="32">
        <f>G1175+G1197+G1200</f>
        <v>70849.571428571435</v>
      </c>
      <c r="H1172" s="32"/>
      <c r="I1172" s="32"/>
      <c r="J1172" s="32"/>
      <c r="K1172" s="32">
        <f t="shared" ref="K1172:P1172" si="919">K1175+K1197+K1200</f>
        <v>70849.571428571435</v>
      </c>
      <c r="L1172" s="32">
        <f t="shared" si="919"/>
        <v>70849.571428571435</v>
      </c>
      <c r="M1172" s="32">
        <f t="shared" si="919"/>
        <v>70849.571428571435</v>
      </c>
      <c r="N1172" s="32">
        <f t="shared" si="919"/>
        <v>70849.571428571435</v>
      </c>
      <c r="O1172" s="32">
        <f t="shared" si="919"/>
        <v>70849.571428571435</v>
      </c>
      <c r="P1172" s="33">
        <f t="shared" si="919"/>
        <v>70849.571428571435</v>
      </c>
    </row>
    <row r="1173" spans="1:16" ht="15.5" x14ac:dyDescent="0.35">
      <c r="A1173" s="44"/>
      <c r="B1173" s="20"/>
      <c r="C1173" s="36" t="s">
        <v>1</v>
      </c>
      <c r="D1173" s="37" t="s">
        <v>131</v>
      </c>
      <c r="E1173" s="38" t="s">
        <v>126</v>
      </c>
      <c r="F1173" s="39">
        <f t="shared" ref="F1173:G1173" si="920">F1174+F1175</f>
        <v>495947</v>
      </c>
      <c r="G1173" s="40">
        <f t="shared" si="920"/>
        <v>70849.571428571435</v>
      </c>
      <c r="H1173" s="40"/>
      <c r="I1173" s="40"/>
      <c r="J1173" s="40"/>
      <c r="K1173" s="40">
        <f t="shared" ref="K1173:P1173" si="921">K1174+K1175</f>
        <v>70849.571428571435</v>
      </c>
      <c r="L1173" s="40">
        <f t="shared" si="921"/>
        <v>70849.571428571435</v>
      </c>
      <c r="M1173" s="40">
        <f t="shared" si="921"/>
        <v>70849.571428571435</v>
      </c>
      <c r="N1173" s="40">
        <f t="shared" si="921"/>
        <v>70849.571428571435</v>
      </c>
      <c r="O1173" s="40">
        <f t="shared" si="921"/>
        <v>70849.571428571435</v>
      </c>
      <c r="P1173" s="41">
        <f t="shared" si="921"/>
        <v>70849.571428571435</v>
      </c>
    </row>
    <row r="1174" spans="1:16" ht="15.5" x14ac:dyDescent="0.35">
      <c r="A1174" s="44"/>
      <c r="B1174" s="20"/>
      <c r="C1174" s="21"/>
      <c r="D1174" s="22"/>
      <c r="E1174" s="34" t="s">
        <v>113</v>
      </c>
      <c r="F1174" s="35">
        <f>SUM(G1174:P1174)</f>
        <v>0</v>
      </c>
      <c r="G1174" s="32">
        <f>G1177+G1180+G1183+G1186+G1189+G1192</f>
        <v>0</v>
      </c>
      <c r="H1174" s="32"/>
      <c r="I1174" s="32"/>
      <c r="J1174" s="32"/>
      <c r="K1174" s="32">
        <f t="shared" ref="K1174:P1174" si="922">K1177+K1180+K1183+K1186+K1189+K1192</f>
        <v>0</v>
      </c>
      <c r="L1174" s="32">
        <f t="shared" si="922"/>
        <v>0</v>
      </c>
      <c r="M1174" s="32">
        <f t="shared" si="922"/>
        <v>0</v>
      </c>
      <c r="N1174" s="32">
        <f t="shared" si="922"/>
        <v>0</v>
      </c>
      <c r="O1174" s="32">
        <f t="shared" si="922"/>
        <v>0</v>
      </c>
      <c r="P1174" s="33">
        <f t="shared" si="922"/>
        <v>0</v>
      </c>
    </row>
    <row r="1175" spans="1:16" ht="39" x14ac:dyDescent="0.35">
      <c r="A1175" s="44"/>
      <c r="B1175" s="20"/>
      <c r="C1175" s="21"/>
      <c r="D1175" s="22"/>
      <c r="E1175" s="34" t="s">
        <v>247</v>
      </c>
      <c r="F1175" s="35">
        <f>495947</f>
        <v>495947</v>
      </c>
      <c r="G1175" s="32">
        <f>$F$1175/7</f>
        <v>70849.571428571435</v>
      </c>
      <c r="H1175" s="32"/>
      <c r="I1175" s="32"/>
      <c r="J1175" s="32"/>
      <c r="K1175" s="32">
        <f t="shared" ref="K1175:P1175" si="923">$F$1175/7</f>
        <v>70849.571428571435</v>
      </c>
      <c r="L1175" s="32">
        <f t="shared" si="923"/>
        <v>70849.571428571435</v>
      </c>
      <c r="M1175" s="32">
        <f t="shared" si="923"/>
        <v>70849.571428571435</v>
      </c>
      <c r="N1175" s="32">
        <f t="shared" si="923"/>
        <v>70849.571428571435</v>
      </c>
      <c r="O1175" s="32">
        <f t="shared" si="923"/>
        <v>70849.571428571435</v>
      </c>
      <c r="P1175" s="33">
        <f t="shared" si="923"/>
        <v>70849.571428571435</v>
      </c>
    </row>
    <row r="1176" spans="1:16" ht="28" outlineLevel="1" x14ac:dyDescent="0.35">
      <c r="A1176" s="44"/>
      <c r="B1176" s="20"/>
      <c r="C1176" s="43" t="s">
        <v>248</v>
      </c>
      <c r="D1176" s="22" t="s">
        <v>230</v>
      </c>
      <c r="E1176" s="38" t="s">
        <v>126</v>
      </c>
      <c r="F1176" s="35">
        <f t="shared" ref="F1176:G1176" si="924">F1177+F1178</f>
        <v>0</v>
      </c>
      <c r="G1176" s="32">
        <f t="shared" si="924"/>
        <v>0</v>
      </c>
      <c r="H1176" s="32"/>
      <c r="I1176" s="32"/>
      <c r="J1176" s="32"/>
      <c r="K1176" s="32">
        <f t="shared" ref="K1176:P1176" si="925">K1177+K1178</f>
        <v>0</v>
      </c>
      <c r="L1176" s="32">
        <f t="shared" si="925"/>
        <v>0</v>
      </c>
      <c r="M1176" s="32">
        <f t="shared" si="925"/>
        <v>0</v>
      </c>
      <c r="N1176" s="32">
        <f t="shared" si="925"/>
        <v>0</v>
      </c>
      <c r="O1176" s="32">
        <f t="shared" si="925"/>
        <v>0</v>
      </c>
      <c r="P1176" s="33">
        <f t="shared" si="925"/>
        <v>0</v>
      </c>
    </row>
    <row r="1177" spans="1:16" ht="15.5" outlineLevel="1" x14ac:dyDescent="0.35">
      <c r="A1177" s="44"/>
      <c r="B1177" s="20"/>
      <c r="C1177" s="21"/>
      <c r="D1177" s="22"/>
      <c r="E1177" s="34" t="s">
        <v>113</v>
      </c>
      <c r="F1177" s="35">
        <f>SUM(G1177:P1177)</f>
        <v>0</v>
      </c>
      <c r="G1177" s="32">
        <v>0</v>
      </c>
      <c r="H1177" s="32"/>
      <c r="I1177" s="32"/>
      <c r="J1177" s="32"/>
      <c r="K1177" s="32">
        <v>0</v>
      </c>
      <c r="L1177" s="32">
        <v>0</v>
      </c>
      <c r="M1177" s="32">
        <v>0</v>
      </c>
      <c r="N1177" s="32">
        <v>0</v>
      </c>
      <c r="O1177" s="32">
        <v>0</v>
      </c>
      <c r="P1177" s="33">
        <v>0</v>
      </c>
    </row>
    <row r="1178" spans="1:16" ht="39" outlineLevel="1" x14ac:dyDescent="0.35">
      <c r="A1178" s="44"/>
      <c r="B1178" s="20"/>
      <c r="C1178" s="21"/>
      <c r="D1178" s="22"/>
      <c r="E1178" s="34" t="s">
        <v>247</v>
      </c>
      <c r="F1178" s="35">
        <f>SUM(G1178:P1178)</f>
        <v>0</v>
      </c>
      <c r="G1178" s="32">
        <v>0</v>
      </c>
      <c r="H1178" s="32"/>
      <c r="I1178" s="32"/>
      <c r="J1178" s="32"/>
      <c r="K1178" s="32">
        <v>0</v>
      </c>
      <c r="L1178" s="32">
        <v>0</v>
      </c>
      <c r="M1178" s="32">
        <v>0</v>
      </c>
      <c r="N1178" s="32">
        <v>0</v>
      </c>
      <c r="O1178" s="32">
        <v>0</v>
      </c>
      <c r="P1178" s="33">
        <v>0</v>
      </c>
    </row>
    <row r="1179" spans="1:16" ht="15.5" outlineLevel="1" x14ac:dyDescent="0.35">
      <c r="A1179" s="44"/>
      <c r="B1179" s="20"/>
      <c r="C1179" s="21"/>
      <c r="D1179" s="22" t="s">
        <v>104</v>
      </c>
      <c r="E1179" s="38" t="s">
        <v>126</v>
      </c>
      <c r="F1179" s="35">
        <f t="shared" ref="F1179:G1179" si="926">F1180+F1181</f>
        <v>310000</v>
      </c>
      <c r="G1179" s="32">
        <f t="shared" si="926"/>
        <v>0</v>
      </c>
      <c r="H1179" s="32"/>
      <c r="I1179" s="32"/>
      <c r="J1179" s="32"/>
      <c r="K1179" s="32">
        <f t="shared" ref="K1179:P1179" si="927">K1180+K1181</f>
        <v>0</v>
      </c>
      <c r="L1179" s="32">
        <f t="shared" si="927"/>
        <v>0</v>
      </c>
      <c r="M1179" s="32">
        <f t="shared" si="927"/>
        <v>0</v>
      </c>
      <c r="N1179" s="32">
        <f t="shared" si="927"/>
        <v>0</v>
      </c>
      <c r="O1179" s="32">
        <f t="shared" si="927"/>
        <v>155000</v>
      </c>
      <c r="P1179" s="33">
        <f t="shared" si="927"/>
        <v>155000</v>
      </c>
    </row>
    <row r="1180" spans="1:16" ht="15.5" outlineLevel="1" x14ac:dyDescent="0.35">
      <c r="A1180" s="44"/>
      <c r="B1180" s="20"/>
      <c r="C1180" s="21"/>
      <c r="D1180" s="22"/>
      <c r="E1180" s="34" t="s">
        <v>113</v>
      </c>
      <c r="F1180" s="35">
        <f>SUM(G1180:P1180)</f>
        <v>0</v>
      </c>
      <c r="G1180" s="32"/>
      <c r="H1180" s="32"/>
      <c r="I1180" s="32"/>
      <c r="J1180" s="32"/>
      <c r="K1180" s="32"/>
      <c r="L1180" s="32"/>
      <c r="M1180" s="32"/>
      <c r="N1180" s="32"/>
      <c r="O1180" s="32">
        <v>0</v>
      </c>
      <c r="P1180" s="33">
        <v>0</v>
      </c>
    </row>
    <row r="1181" spans="1:16" ht="39" outlineLevel="1" x14ac:dyDescent="0.35">
      <c r="A1181" s="44"/>
      <c r="B1181" s="20"/>
      <c r="C1181" s="21"/>
      <c r="D1181" s="22"/>
      <c r="E1181" s="34" t="s">
        <v>247</v>
      </c>
      <c r="F1181" s="35">
        <f>SUM(G1181:P1181)</f>
        <v>310000</v>
      </c>
      <c r="G1181" s="32"/>
      <c r="H1181" s="32"/>
      <c r="I1181" s="32"/>
      <c r="J1181" s="32"/>
      <c r="K1181" s="32"/>
      <c r="L1181" s="32"/>
      <c r="M1181" s="32"/>
      <c r="N1181" s="32"/>
      <c r="O1181" s="32">
        <v>155000</v>
      </c>
      <c r="P1181" s="33">
        <v>155000</v>
      </c>
    </row>
    <row r="1182" spans="1:16" ht="15.5" outlineLevel="1" x14ac:dyDescent="0.35">
      <c r="A1182" s="44"/>
      <c r="B1182" s="20"/>
      <c r="C1182" s="21"/>
      <c r="D1182" s="22" t="s">
        <v>231</v>
      </c>
      <c r="E1182" s="38" t="s">
        <v>126</v>
      </c>
      <c r="F1182" s="35">
        <f t="shared" ref="F1182:G1182" si="928">F1183+F1184</f>
        <v>0</v>
      </c>
      <c r="G1182" s="32">
        <f t="shared" si="928"/>
        <v>0</v>
      </c>
      <c r="H1182" s="32"/>
      <c r="I1182" s="32"/>
      <c r="J1182" s="32"/>
      <c r="K1182" s="32">
        <f t="shared" ref="K1182:P1182" si="929">K1183+K1184</f>
        <v>0</v>
      </c>
      <c r="L1182" s="32">
        <f t="shared" si="929"/>
        <v>0</v>
      </c>
      <c r="M1182" s="32">
        <f t="shared" si="929"/>
        <v>0</v>
      </c>
      <c r="N1182" s="32">
        <f t="shared" si="929"/>
        <v>0</v>
      </c>
      <c r="O1182" s="32">
        <f t="shared" si="929"/>
        <v>0</v>
      </c>
      <c r="P1182" s="33">
        <f t="shared" si="929"/>
        <v>0</v>
      </c>
    </row>
    <row r="1183" spans="1:16" ht="15.5" outlineLevel="1" x14ac:dyDescent="0.35">
      <c r="A1183" s="44"/>
      <c r="B1183" s="20"/>
      <c r="C1183" s="21"/>
      <c r="D1183" s="22"/>
      <c r="E1183" s="34" t="s">
        <v>113</v>
      </c>
      <c r="F1183" s="35">
        <f>SUM(G1183:P1183)</f>
        <v>0</v>
      </c>
      <c r="G1183" s="32">
        <v>0</v>
      </c>
      <c r="H1183" s="32"/>
      <c r="I1183" s="32"/>
      <c r="J1183" s="32"/>
      <c r="K1183" s="32">
        <v>0</v>
      </c>
      <c r="L1183" s="32">
        <v>0</v>
      </c>
      <c r="M1183" s="32">
        <v>0</v>
      </c>
      <c r="N1183" s="32">
        <v>0</v>
      </c>
      <c r="O1183" s="32">
        <v>0</v>
      </c>
      <c r="P1183" s="33">
        <v>0</v>
      </c>
    </row>
    <row r="1184" spans="1:16" ht="39" outlineLevel="1" x14ac:dyDescent="0.35">
      <c r="A1184" s="44"/>
      <c r="B1184" s="20"/>
      <c r="C1184" s="21"/>
      <c r="D1184" s="22"/>
      <c r="E1184" s="34" t="s">
        <v>247</v>
      </c>
      <c r="F1184" s="35">
        <f>SUM(G1184:P1184)</f>
        <v>0</v>
      </c>
      <c r="G1184" s="32">
        <v>0</v>
      </c>
      <c r="H1184" s="32"/>
      <c r="I1184" s="32"/>
      <c r="J1184" s="32"/>
      <c r="K1184" s="32">
        <v>0</v>
      </c>
      <c r="L1184" s="32">
        <v>0</v>
      </c>
      <c r="M1184" s="32">
        <v>0</v>
      </c>
      <c r="N1184" s="32">
        <v>0</v>
      </c>
      <c r="O1184" s="32">
        <v>0</v>
      </c>
      <c r="P1184" s="33">
        <v>0</v>
      </c>
    </row>
    <row r="1185" spans="1:16" ht="15.5" outlineLevel="1" x14ac:dyDescent="0.35">
      <c r="A1185" s="44"/>
      <c r="B1185" s="20"/>
      <c r="C1185" s="21"/>
      <c r="D1185" s="22" t="s">
        <v>482</v>
      </c>
      <c r="E1185" s="38" t="s">
        <v>126</v>
      </c>
      <c r="F1185" s="35">
        <f t="shared" ref="F1185:G1185" si="930">F1186+F1187</f>
        <v>170947</v>
      </c>
      <c r="G1185" s="32">
        <f t="shared" si="930"/>
        <v>24421</v>
      </c>
      <c r="H1185" s="32"/>
      <c r="I1185" s="32"/>
      <c r="J1185" s="32"/>
      <c r="K1185" s="32">
        <f t="shared" ref="K1185:P1185" si="931">K1186+K1187</f>
        <v>24421</v>
      </c>
      <c r="L1185" s="32">
        <f t="shared" si="931"/>
        <v>24421</v>
      </c>
      <c r="M1185" s="32">
        <f t="shared" si="931"/>
        <v>24421</v>
      </c>
      <c r="N1185" s="32">
        <f t="shared" si="931"/>
        <v>24421</v>
      </c>
      <c r="O1185" s="32">
        <f t="shared" si="931"/>
        <v>24421</v>
      </c>
      <c r="P1185" s="33">
        <f t="shared" si="931"/>
        <v>24421</v>
      </c>
    </row>
    <row r="1186" spans="1:16" ht="15.5" outlineLevel="1" x14ac:dyDescent="0.35">
      <c r="A1186" s="44"/>
      <c r="B1186" s="20"/>
      <c r="C1186" s="21"/>
      <c r="D1186" s="22"/>
      <c r="E1186" s="34" t="s">
        <v>113</v>
      </c>
      <c r="F1186" s="35">
        <f>SUM(G1186:P1186)</f>
        <v>0</v>
      </c>
      <c r="G1186" s="32">
        <v>0</v>
      </c>
      <c r="H1186" s="32"/>
      <c r="I1186" s="32"/>
      <c r="J1186" s="32"/>
      <c r="K1186" s="32">
        <v>0</v>
      </c>
      <c r="L1186" s="32">
        <v>0</v>
      </c>
      <c r="M1186" s="32">
        <v>0</v>
      </c>
      <c r="N1186" s="32">
        <v>0</v>
      </c>
      <c r="O1186" s="32">
        <v>0</v>
      </c>
      <c r="P1186" s="33">
        <v>0</v>
      </c>
    </row>
    <row r="1187" spans="1:16" ht="39" outlineLevel="1" x14ac:dyDescent="0.35">
      <c r="A1187" s="44"/>
      <c r="B1187" s="20"/>
      <c r="C1187" s="21"/>
      <c r="D1187" s="22"/>
      <c r="E1187" s="34" t="s">
        <v>247</v>
      </c>
      <c r="F1187" s="35">
        <f>SUM(G1187:P1187)</f>
        <v>170947</v>
      </c>
      <c r="G1187" s="32">
        <v>24421</v>
      </c>
      <c r="H1187" s="32"/>
      <c r="I1187" s="32"/>
      <c r="J1187" s="32"/>
      <c r="K1187" s="32">
        <v>24421</v>
      </c>
      <c r="L1187" s="32">
        <v>24421</v>
      </c>
      <c r="M1187" s="32">
        <v>24421</v>
      </c>
      <c r="N1187" s="32">
        <v>24421</v>
      </c>
      <c r="O1187" s="32">
        <v>24421</v>
      </c>
      <c r="P1187" s="33">
        <v>24421</v>
      </c>
    </row>
    <row r="1188" spans="1:16" ht="15.5" outlineLevel="1" x14ac:dyDescent="0.35">
      <c r="A1188" s="44"/>
      <c r="B1188" s="20"/>
      <c r="C1188" s="21"/>
      <c r="D1188" s="22" t="s">
        <v>232</v>
      </c>
      <c r="E1188" s="38" t="s">
        <v>126</v>
      </c>
      <c r="F1188" s="35">
        <f t="shared" ref="F1188:G1188" si="932">F1189+F1190</f>
        <v>0</v>
      </c>
      <c r="G1188" s="32">
        <f t="shared" si="932"/>
        <v>0</v>
      </c>
      <c r="H1188" s="32"/>
      <c r="I1188" s="32"/>
      <c r="J1188" s="32"/>
      <c r="K1188" s="32">
        <f t="shared" ref="K1188:P1188" si="933">K1189+K1190</f>
        <v>0</v>
      </c>
      <c r="L1188" s="32">
        <f t="shared" si="933"/>
        <v>0</v>
      </c>
      <c r="M1188" s="32">
        <f t="shared" si="933"/>
        <v>0</v>
      </c>
      <c r="N1188" s="32">
        <f t="shared" si="933"/>
        <v>0</v>
      </c>
      <c r="O1188" s="32">
        <f t="shared" si="933"/>
        <v>0</v>
      </c>
      <c r="P1188" s="33">
        <f t="shared" si="933"/>
        <v>0</v>
      </c>
    </row>
    <row r="1189" spans="1:16" ht="15.5" outlineLevel="1" x14ac:dyDescent="0.35">
      <c r="A1189" s="44"/>
      <c r="B1189" s="20"/>
      <c r="C1189" s="21"/>
      <c r="D1189" s="22"/>
      <c r="E1189" s="34" t="s">
        <v>113</v>
      </c>
      <c r="F1189" s="35">
        <f>SUM(G1189:P1189)</f>
        <v>0</v>
      </c>
      <c r="G1189" s="32">
        <v>0</v>
      </c>
      <c r="H1189" s="32"/>
      <c r="I1189" s="32"/>
      <c r="J1189" s="32"/>
      <c r="K1189" s="32">
        <v>0</v>
      </c>
      <c r="L1189" s="32">
        <v>0</v>
      </c>
      <c r="M1189" s="32">
        <v>0</v>
      </c>
      <c r="N1189" s="32">
        <v>0</v>
      </c>
      <c r="O1189" s="32">
        <v>0</v>
      </c>
      <c r="P1189" s="33">
        <v>0</v>
      </c>
    </row>
    <row r="1190" spans="1:16" ht="39" outlineLevel="1" x14ac:dyDescent="0.35">
      <c r="A1190" s="44"/>
      <c r="B1190" s="20"/>
      <c r="C1190" s="21"/>
      <c r="D1190" s="22"/>
      <c r="E1190" s="34" t="s">
        <v>247</v>
      </c>
      <c r="F1190" s="35">
        <f>SUM(G1190:P1190)</f>
        <v>0</v>
      </c>
      <c r="G1190" s="32">
        <v>0</v>
      </c>
      <c r="H1190" s="32"/>
      <c r="I1190" s="32"/>
      <c r="J1190" s="32"/>
      <c r="K1190" s="32">
        <v>0</v>
      </c>
      <c r="L1190" s="32">
        <v>0</v>
      </c>
      <c r="M1190" s="32">
        <v>0</v>
      </c>
      <c r="N1190" s="32">
        <v>0</v>
      </c>
      <c r="O1190" s="32">
        <v>0</v>
      </c>
      <c r="P1190" s="33">
        <v>0</v>
      </c>
    </row>
    <row r="1191" spans="1:16" ht="15.5" outlineLevel="1" x14ac:dyDescent="0.35">
      <c r="A1191" s="44"/>
      <c r="B1191" s="20"/>
      <c r="C1191" s="21"/>
      <c r="D1191" s="22" t="s">
        <v>116</v>
      </c>
      <c r="E1191" s="38" t="s">
        <v>126</v>
      </c>
      <c r="F1191" s="35">
        <f t="shared" ref="F1191:G1191" si="934">F1192+F1193</f>
        <v>15000</v>
      </c>
      <c r="G1191" s="32">
        <f t="shared" si="934"/>
        <v>0</v>
      </c>
      <c r="H1191" s="32"/>
      <c r="I1191" s="32"/>
      <c r="J1191" s="32"/>
      <c r="K1191" s="32">
        <f t="shared" ref="K1191:P1191" si="935">K1192+K1193</f>
        <v>0</v>
      </c>
      <c r="L1191" s="32">
        <f t="shared" si="935"/>
        <v>0</v>
      </c>
      <c r="M1191" s="32">
        <f t="shared" si="935"/>
        <v>0</v>
      </c>
      <c r="N1191" s="32">
        <f t="shared" si="935"/>
        <v>15000</v>
      </c>
      <c r="O1191" s="32">
        <f t="shared" si="935"/>
        <v>0</v>
      </c>
      <c r="P1191" s="33">
        <f t="shared" si="935"/>
        <v>0</v>
      </c>
    </row>
    <row r="1192" spans="1:16" ht="15.5" outlineLevel="1" x14ac:dyDescent="0.35">
      <c r="A1192" s="44"/>
      <c r="B1192" s="20"/>
      <c r="C1192" s="21"/>
      <c r="D1192" s="22"/>
      <c r="E1192" s="34" t="s">
        <v>113</v>
      </c>
      <c r="F1192" s="35">
        <f>SUM(G1192:P1192)</f>
        <v>0</v>
      </c>
      <c r="G1192" s="32"/>
      <c r="H1192" s="32"/>
      <c r="I1192" s="32"/>
      <c r="J1192" s="32"/>
      <c r="K1192" s="32"/>
      <c r="L1192" s="32"/>
      <c r="M1192" s="32"/>
      <c r="N1192" s="32">
        <v>0</v>
      </c>
      <c r="O1192" s="32"/>
      <c r="P1192" s="33"/>
    </row>
    <row r="1193" spans="1:16" ht="39.5" outlineLevel="1" thickBot="1" x14ac:dyDescent="0.4">
      <c r="A1193" s="49"/>
      <c r="B1193" s="50"/>
      <c r="C1193" s="51"/>
      <c r="D1193" s="52"/>
      <c r="E1193" s="53" t="s">
        <v>247</v>
      </c>
      <c r="F1193" s="54">
        <f>SUM(G1193:P1193)</f>
        <v>15000</v>
      </c>
      <c r="G1193" s="55"/>
      <c r="H1193" s="55"/>
      <c r="I1193" s="55"/>
      <c r="J1193" s="55"/>
      <c r="K1193" s="55"/>
      <c r="L1193" s="55"/>
      <c r="M1193" s="55"/>
      <c r="N1193" s="55">
        <v>15000</v>
      </c>
      <c r="O1193" s="55"/>
      <c r="P1193" s="56"/>
    </row>
    <row r="1194" spans="1:16" ht="16" thickBot="1" x14ac:dyDescent="0.4">
      <c r="A1194" s="87">
        <v>47</v>
      </c>
      <c r="B1194" s="88" t="s">
        <v>105</v>
      </c>
      <c r="C1194" s="89"/>
      <c r="D1194" s="90"/>
      <c r="E1194" s="91"/>
      <c r="F1194" s="92"/>
      <c r="G1194" s="93"/>
      <c r="H1194" s="94"/>
      <c r="I1194" s="94"/>
      <c r="J1194" s="93"/>
      <c r="K1194" s="93"/>
      <c r="L1194" s="93"/>
      <c r="M1194" s="93"/>
      <c r="N1194" s="93"/>
      <c r="O1194" s="93"/>
      <c r="P1194" s="95"/>
    </row>
    <row r="1195" spans="1:16" ht="15.5" x14ac:dyDescent="0.35">
      <c r="A1195" s="96"/>
      <c r="B1195" s="97"/>
      <c r="C1195" s="98"/>
      <c r="D1195" s="99"/>
      <c r="E1195" s="100" t="s">
        <v>119</v>
      </c>
      <c r="F1195" s="101">
        <f>SUM(F1200+F1201)</f>
        <v>50000</v>
      </c>
      <c r="G1195" s="101">
        <f t="shared" ref="G1195" si="936">SUM(G1200+G1201)</f>
        <v>0</v>
      </c>
      <c r="H1195" s="101">
        <f t="shared" ref="H1195:P1195" si="937">SUM(H1200+H1201)</f>
        <v>0</v>
      </c>
      <c r="I1195" s="101">
        <f t="shared" si="937"/>
        <v>0</v>
      </c>
      <c r="J1195" s="101">
        <f t="shared" si="937"/>
        <v>0</v>
      </c>
      <c r="K1195" s="101">
        <f t="shared" si="937"/>
        <v>0</v>
      </c>
      <c r="L1195" s="101">
        <f t="shared" si="937"/>
        <v>25000</v>
      </c>
      <c r="M1195" s="101">
        <f t="shared" si="937"/>
        <v>25000</v>
      </c>
      <c r="N1195" s="101">
        <f t="shared" si="937"/>
        <v>0</v>
      </c>
      <c r="O1195" s="101">
        <f t="shared" si="937"/>
        <v>0</v>
      </c>
      <c r="P1195" s="102">
        <f t="shared" si="937"/>
        <v>0</v>
      </c>
    </row>
    <row r="1196" spans="1:16" ht="15.5" x14ac:dyDescent="0.35">
      <c r="A1196" s="44"/>
      <c r="B1196" s="20"/>
      <c r="C1196" s="21"/>
      <c r="D1196" s="22"/>
      <c r="E1196" s="26" t="s">
        <v>110</v>
      </c>
      <c r="F1196" s="27"/>
      <c r="G1196" s="28"/>
      <c r="H1196" s="28"/>
      <c r="I1196" s="28"/>
      <c r="J1196" s="28"/>
      <c r="K1196" s="28"/>
      <c r="L1196" s="28"/>
      <c r="M1196" s="28"/>
      <c r="N1196" s="28"/>
      <c r="O1196" s="28"/>
      <c r="P1196" s="29"/>
    </row>
    <row r="1197" spans="1:16" ht="15.5" x14ac:dyDescent="0.35">
      <c r="A1197" s="44"/>
      <c r="B1197" s="20"/>
      <c r="C1197" s="21"/>
      <c r="D1197" s="22"/>
      <c r="E1197" s="30" t="s">
        <v>111</v>
      </c>
      <c r="F1197" s="31"/>
      <c r="G1197" s="32"/>
      <c r="H1197" s="32"/>
      <c r="I1197" s="32"/>
      <c r="J1197" s="32"/>
      <c r="K1197" s="32"/>
      <c r="L1197" s="32"/>
      <c r="M1197" s="32"/>
      <c r="N1197" s="32"/>
      <c r="O1197" s="32"/>
      <c r="P1197" s="33"/>
    </row>
    <row r="1198" spans="1:16" ht="15.5" x14ac:dyDescent="0.35">
      <c r="A1198" s="44"/>
      <c r="B1198" s="20"/>
      <c r="C1198" s="21"/>
      <c r="D1198" s="22"/>
      <c r="E1198" s="30" t="s">
        <v>112</v>
      </c>
      <c r="F1198" s="31"/>
      <c r="G1198" s="32"/>
      <c r="H1198" s="32"/>
      <c r="I1198" s="32"/>
      <c r="J1198" s="32"/>
      <c r="K1198" s="32"/>
      <c r="L1198" s="32"/>
      <c r="M1198" s="32"/>
      <c r="N1198" s="32"/>
      <c r="O1198" s="32"/>
      <c r="P1198" s="33"/>
    </row>
    <row r="1199" spans="1:16" ht="15.5" x14ac:dyDescent="0.35">
      <c r="A1199" s="44"/>
      <c r="B1199" s="20"/>
      <c r="C1199" s="21"/>
      <c r="D1199" s="22"/>
      <c r="E1199" s="30" t="s">
        <v>120</v>
      </c>
      <c r="F1199" s="31"/>
      <c r="G1199" s="32"/>
      <c r="H1199" s="32"/>
      <c r="I1199" s="32"/>
      <c r="J1199" s="32"/>
      <c r="K1199" s="32"/>
      <c r="L1199" s="32"/>
      <c r="M1199" s="32"/>
      <c r="N1199" s="32"/>
      <c r="O1199" s="32"/>
      <c r="P1199" s="33"/>
    </row>
    <row r="1200" spans="1:16" ht="15.5" x14ac:dyDescent="0.35">
      <c r="A1200" s="44"/>
      <c r="B1200" s="20"/>
      <c r="C1200" s="21"/>
      <c r="D1200" s="22"/>
      <c r="E1200" s="34" t="s">
        <v>113</v>
      </c>
      <c r="F1200" s="35">
        <f>F1203</f>
        <v>0</v>
      </c>
      <c r="G1200" s="32">
        <f>G1203+G1221</f>
        <v>0</v>
      </c>
      <c r="H1200" s="32"/>
      <c r="I1200" s="32"/>
      <c r="J1200" s="32"/>
      <c r="K1200" s="32">
        <f t="shared" ref="K1200:P1200" si="938">K1203+K1221</f>
        <v>0</v>
      </c>
      <c r="L1200" s="32">
        <f t="shared" si="938"/>
        <v>0</v>
      </c>
      <c r="M1200" s="32">
        <f t="shared" si="938"/>
        <v>0</v>
      </c>
      <c r="N1200" s="32">
        <f t="shared" si="938"/>
        <v>0</v>
      </c>
      <c r="O1200" s="32">
        <f t="shared" si="938"/>
        <v>0</v>
      </c>
      <c r="P1200" s="33">
        <f t="shared" si="938"/>
        <v>0</v>
      </c>
    </row>
    <row r="1201" spans="1:16" ht="39" x14ac:dyDescent="0.35">
      <c r="A1201" s="44"/>
      <c r="B1201" s="20"/>
      <c r="C1201" s="21"/>
      <c r="D1201" s="22"/>
      <c r="E1201" s="34" t="s">
        <v>247</v>
      </c>
      <c r="F1201" s="35">
        <f>F1204</f>
        <v>50000</v>
      </c>
      <c r="G1201" s="32">
        <f>G1204+G1226+G1229</f>
        <v>0</v>
      </c>
      <c r="H1201" s="32"/>
      <c r="I1201" s="32"/>
      <c r="J1201" s="32"/>
      <c r="K1201" s="32">
        <f t="shared" ref="K1201:P1201" si="939">K1204+K1226+K1229</f>
        <v>0</v>
      </c>
      <c r="L1201" s="32">
        <f t="shared" si="939"/>
        <v>25000</v>
      </c>
      <c r="M1201" s="32">
        <f t="shared" si="939"/>
        <v>25000</v>
      </c>
      <c r="N1201" s="32">
        <f t="shared" si="939"/>
        <v>0</v>
      </c>
      <c r="O1201" s="32">
        <f t="shared" si="939"/>
        <v>0</v>
      </c>
      <c r="P1201" s="33">
        <f t="shared" si="939"/>
        <v>0</v>
      </c>
    </row>
    <row r="1202" spans="1:16" ht="15.5" x14ac:dyDescent="0.35">
      <c r="A1202" s="44"/>
      <c r="B1202" s="20"/>
      <c r="C1202" s="36" t="s">
        <v>1</v>
      </c>
      <c r="D1202" s="37" t="s">
        <v>131</v>
      </c>
      <c r="E1202" s="38" t="s">
        <v>126</v>
      </c>
      <c r="F1202" s="39">
        <f t="shared" ref="F1202:G1202" si="940">F1203+F1204</f>
        <v>50000</v>
      </c>
      <c r="G1202" s="40">
        <f t="shared" si="940"/>
        <v>0</v>
      </c>
      <c r="H1202" s="40"/>
      <c r="I1202" s="40"/>
      <c r="J1202" s="40"/>
      <c r="K1202" s="40">
        <f t="shared" ref="K1202:P1202" si="941">K1203+K1204</f>
        <v>0</v>
      </c>
      <c r="L1202" s="40">
        <f t="shared" si="941"/>
        <v>25000</v>
      </c>
      <c r="M1202" s="40">
        <f t="shared" si="941"/>
        <v>25000</v>
      </c>
      <c r="N1202" s="40">
        <f t="shared" si="941"/>
        <v>0</v>
      </c>
      <c r="O1202" s="40">
        <f t="shared" si="941"/>
        <v>0</v>
      </c>
      <c r="P1202" s="41">
        <f t="shared" si="941"/>
        <v>0</v>
      </c>
    </row>
    <row r="1203" spans="1:16" ht="15.5" x14ac:dyDescent="0.35">
      <c r="A1203" s="44"/>
      <c r="B1203" s="20"/>
      <c r="C1203" s="21"/>
      <c r="D1203" s="22"/>
      <c r="E1203" s="34" t="s">
        <v>113</v>
      </c>
      <c r="F1203" s="35">
        <f>SUM(G1203:P1203)</f>
        <v>0</v>
      </c>
      <c r="G1203" s="32">
        <f>G1206+G1209+G1212+G1215+G1218+G1221+G1224+G1227</f>
        <v>0</v>
      </c>
      <c r="H1203" s="32"/>
      <c r="I1203" s="32"/>
      <c r="J1203" s="32"/>
      <c r="K1203" s="32">
        <f t="shared" ref="K1203:P1203" si="942">K1206+K1209+K1212+K1215+K1218+K1221+K1224+K1227</f>
        <v>0</v>
      </c>
      <c r="L1203" s="32">
        <f t="shared" si="942"/>
        <v>0</v>
      </c>
      <c r="M1203" s="32">
        <f t="shared" si="942"/>
        <v>0</v>
      </c>
      <c r="N1203" s="32">
        <f t="shared" si="942"/>
        <v>0</v>
      </c>
      <c r="O1203" s="32">
        <f t="shared" si="942"/>
        <v>0</v>
      </c>
      <c r="P1203" s="33">
        <f t="shared" si="942"/>
        <v>0</v>
      </c>
    </row>
    <row r="1204" spans="1:16" ht="39" x14ac:dyDescent="0.35">
      <c r="A1204" s="44"/>
      <c r="B1204" s="20"/>
      <c r="C1204" s="21"/>
      <c r="D1204" s="22"/>
      <c r="E1204" s="34" t="s">
        <v>247</v>
      </c>
      <c r="F1204" s="35">
        <v>50000</v>
      </c>
      <c r="G1204" s="32">
        <f>G1207+G1210+G1213+G1216+G1219+G1222+G1225+G1228</f>
        <v>0</v>
      </c>
      <c r="H1204" s="32"/>
      <c r="I1204" s="32"/>
      <c r="J1204" s="32"/>
      <c r="K1204" s="32">
        <f t="shared" ref="K1204:P1204" si="943">K1207+K1210+K1213+K1216+K1219+K1222+K1225+K1228</f>
        <v>0</v>
      </c>
      <c r="L1204" s="32">
        <f t="shared" si="943"/>
        <v>25000</v>
      </c>
      <c r="M1204" s="32">
        <f t="shared" si="943"/>
        <v>25000</v>
      </c>
      <c r="N1204" s="32">
        <f t="shared" si="943"/>
        <v>0</v>
      </c>
      <c r="O1204" s="32">
        <f t="shared" si="943"/>
        <v>0</v>
      </c>
      <c r="P1204" s="33">
        <f t="shared" si="943"/>
        <v>0</v>
      </c>
    </row>
    <row r="1205" spans="1:16" ht="28" outlineLevel="1" x14ac:dyDescent="0.35">
      <c r="A1205" s="44"/>
      <c r="B1205" s="20"/>
      <c r="C1205" s="43" t="s">
        <v>248</v>
      </c>
      <c r="D1205" s="22" t="s">
        <v>233</v>
      </c>
      <c r="E1205" s="38" t="s">
        <v>126</v>
      </c>
      <c r="F1205" s="35">
        <f t="shared" ref="F1205:G1205" si="944">F1206+F1207</f>
        <v>0</v>
      </c>
      <c r="G1205" s="32">
        <f t="shared" si="944"/>
        <v>0</v>
      </c>
      <c r="H1205" s="32"/>
      <c r="I1205" s="32"/>
      <c r="J1205" s="32"/>
      <c r="K1205" s="32">
        <f t="shared" ref="K1205:P1205" si="945">K1206+K1207</f>
        <v>0</v>
      </c>
      <c r="L1205" s="32">
        <f t="shared" si="945"/>
        <v>0</v>
      </c>
      <c r="M1205" s="32">
        <f t="shared" si="945"/>
        <v>0</v>
      </c>
      <c r="N1205" s="32">
        <f t="shared" si="945"/>
        <v>0</v>
      </c>
      <c r="O1205" s="32">
        <f t="shared" si="945"/>
        <v>0</v>
      </c>
      <c r="P1205" s="33">
        <f t="shared" si="945"/>
        <v>0</v>
      </c>
    </row>
    <row r="1206" spans="1:16" ht="15.5" outlineLevel="1" x14ac:dyDescent="0.35">
      <c r="A1206" s="44"/>
      <c r="B1206" s="20"/>
      <c r="C1206" s="21"/>
      <c r="D1206" s="22"/>
      <c r="E1206" s="34" t="s">
        <v>113</v>
      </c>
      <c r="F1206" s="35">
        <f>SUM(G1206:P1206)</f>
        <v>0</v>
      </c>
      <c r="G1206" s="32">
        <v>0</v>
      </c>
      <c r="H1206" s="32"/>
      <c r="I1206" s="32"/>
      <c r="J1206" s="32"/>
      <c r="K1206" s="32">
        <v>0</v>
      </c>
      <c r="L1206" s="32">
        <v>0</v>
      </c>
      <c r="M1206" s="32">
        <v>0</v>
      </c>
      <c r="N1206" s="32">
        <v>0</v>
      </c>
      <c r="O1206" s="32">
        <v>0</v>
      </c>
      <c r="P1206" s="33">
        <v>0</v>
      </c>
    </row>
    <row r="1207" spans="1:16" ht="39" outlineLevel="1" x14ac:dyDescent="0.35">
      <c r="A1207" s="44"/>
      <c r="B1207" s="20"/>
      <c r="C1207" s="21"/>
      <c r="D1207" s="22"/>
      <c r="E1207" s="34" t="s">
        <v>247</v>
      </c>
      <c r="F1207" s="35">
        <f>SUM(G1207:P1207)</f>
        <v>0</v>
      </c>
      <c r="G1207" s="32">
        <v>0</v>
      </c>
      <c r="H1207" s="32"/>
      <c r="I1207" s="32"/>
      <c r="J1207" s="32"/>
      <c r="K1207" s="32">
        <v>0</v>
      </c>
      <c r="L1207" s="32">
        <v>0</v>
      </c>
      <c r="M1207" s="32">
        <v>0</v>
      </c>
      <c r="N1207" s="32">
        <v>0</v>
      </c>
      <c r="O1207" s="32">
        <v>0</v>
      </c>
      <c r="P1207" s="33">
        <v>0</v>
      </c>
    </row>
    <row r="1208" spans="1:16" ht="15.5" outlineLevel="1" x14ac:dyDescent="0.35">
      <c r="A1208" s="44"/>
      <c r="B1208" s="20"/>
      <c r="C1208" s="21"/>
      <c r="D1208" s="22" t="s">
        <v>106</v>
      </c>
      <c r="E1208" s="38" t="s">
        <v>126</v>
      </c>
      <c r="F1208" s="35">
        <f t="shared" ref="F1208:G1208" si="946">F1209+F1210</f>
        <v>50000</v>
      </c>
      <c r="G1208" s="32">
        <f t="shared" si="946"/>
        <v>0</v>
      </c>
      <c r="H1208" s="32"/>
      <c r="I1208" s="32"/>
      <c r="J1208" s="32"/>
      <c r="K1208" s="32">
        <f t="shared" ref="K1208:P1208" si="947">K1209+K1210</f>
        <v>0</v>
      </c>
      <c r="L1208" s="32">
        <f t="shared" si="947"/>
        <v>25000</v>
      </c>
      <c r="M1208" s="32">
        <f t="shared" si="947"/>
        <v>25000</v>
      </c>
      <c r="N1208" s="32">
        <f t="shared" si="947"/>
        <v>0</v>
      </c>
      <c r="O1208" s="32">
        <f t="shared" si="947"/>
        <v>0</v>
      </c>
      <c r="P1208" s="33">
        <f t="shared" si="947"/>
        <v>0</v>
      </c>
    </row>
    <row r="1209" spans="1:16" ht="15.5" outlineLevel="1" x14ac:dyDescent="0.35">
      <c r="A1209" s="44"/>
      <c r="B1209" s="20"/>
      <c r="C1209" s="21"/>
      <c r="D1209" s="22"/>
      <c r="E1209" s="34" t="s">
        <v>113</v>
      </c>
      <c r="F1209" s="35">
        <f>SUM(G1209:P1209)</f>
        <v>0</v>
      </c>
      <c r="G1209" s="32"/>
      <c r="H1209" s="32"/>
      <c r="I1209" s="32"/>
      <c r="J1209" s="32"/>
      <c r="K1209" s="32"/>
      <c r="L1209" s="32">
        <v>0</v>
      </c>
      <c r="M1209" s="32">
        <v>0</v>
      </c>
      <c r="N1209" s="32"/>
      <c r="O1209" s="32"/>
      <c r="P1209" s="33"/>
    </row>
    <row r="1210" spans="1:16" ht="39" outlineLevel="1" x14ac:dyDescent="0.35">
      <c r="A1210" s="44"/>
      <c r="B1210" s="20"/>
      <c r="C1210" s="21"/>
      <c r="D1210" s="22"/>
      <c r="E1210" s="34" t="s">
        <v>247</v>
      </c>
      <c r="F1210" s="35">
        <f>SUM(G1210:P1210)</f>
        <v>50000</v>
      </c>
      <c r="G1210" s="32"/>
      <c r="H1210" s="32"/>
      <c r="I1210" s="32"/>
      <c r="J1210" s="32"/>
      <c r="K1210" s="32"/>
      <c r="L1210" s="32">
        <v>25000</v>
      </c>
      <c r="M1210" s="32">
        <v>25000</v>
      </c>
      <c r="N1210" s="32"/>
      <c r="O1210" s="32"/>
      <c r="P1210" s="33"/>
    </row>
    <row r="1211" spans="1:16" ht="15.5" outlineLevel="1" x14ac:dyDescent="0.35">
      <c r="A1211" s="44"/>
      <c r="B1211" s="20"/>
      <c r="C1211" s="21"/>
      <c r="D1211" s="22" t="s">
        <v>234</v>
      </c>
      <c r="E1211" s="38" t="s">
        <v>126</v>
      </c>
      <c r="F1211" s="35">
        <f t="shared" ref="F1211:G1211" si="948">F1212+F1213</f>
        <v>0</v>
      </c>
      <c r="G1211" s="32">
        <f t="shared" si="948"/>
        <v>0</v>
      </c>
      <c r="H1211" s="32"/>
      <c r="I1211" s="32"/>
      <c r="J1211" s="32"/>
      <c r="K1211" s="32">
        <f t="shared" ref="K1211:P1211" si="949">K1212+K1213</f>
        <v>0</v>
      </c>
      <c r="L1211" s="32">
        <f t="shared" si="949"/>
        <v>0</v>
      </c>
      <c r="M1211" s="32">
        <f t="shared" si="949"/>
        <v>0</v>
      </c>
      <c r="N1211" s="32">
        <f t="shared" si="949"/>
        <v>0</v>
      </c>
      <c r="O1211" s="32">
        <f t="shared" si="949"/>
        <v>0</v>
      </c>
      <c r="P1211" s="33">
        <f t="shared" si="949"/>
        <v>0</v>
      </c>
    </row>
    <row r="1212" spans="1:16" ht="15.5" outlineLevel="1" x14ac:dyDescent="0.35">
      <c r="A1212" s="44"/>
      <c r="B1212" s="20"/>
      <c r="C1212" s="21"/>
      <c r="D1212" s="22"/>
      <c r="E1212" s="34" t="s">
        <v>113</v>
      </c>
      <c r="F1212" s="35">
        <f>SUM(G1212:P1212)</f>
        <v>0</v>
      </c>
      <c r="G1212" s="32">
        <v>0</v>
      </c>
      <c r="H1212" s="32"/>
      <c r="I1212" s="32"/>
      <c r="J1212" s="32"/>
      <c r="K1212" s="32">
        <v>0</v>
      </c>
      <c r="L1212" s="32">
        <v>0</v>
      </c>
      <c r="M1212" s="32">
        <v>0</v>
      </c>
      <c r="N1212" s="32">
        <v>0</v>
      </c>
      <c r="O1212" s="32">
        <v>0</v>
      </c>
      <c r="P1212" s="33">
        <v>0</v>
      </c>
    </row>
    <row r="1213" spans="1:16" ht="39" outlineLevel="1" x14ac:dyDescent="0.35">
      <c r="A1213" s="44"/>
      <c r="B1213" s="20"/>
      <c r="C1213" s="21"/>
      <c r="D1213" s="22"/>
      <c r="E1213" s="34" t="s">
        <v>247</v>
      </c>
      <c r="F1213" s="35">
        <f>SUM(G1213:P1213)</f>
        <v>0</v>
      </c>
      <c r="G1213" s="32">
        <v>0</v>
      </c>
      <c r="H1213" s="32"/>
      <c r="I1213" s="32"/>
      <c r="J1213" s="32"/>
      <c r="K1213" s="32">
        <v>0</v>
      </c>
      <c r="L1213" s="32">
        <v>0</v>
      </c>
      <c r="M1213" s="32">
        <v>0</v>
      </c>
      <c r="N1213" s="32">
        <v>0</v>
      </c>
      <c r="O1213" s="32">
        <v>0</v>
      </c>
      <c r="P1213" s="33">
        <v>0</v>
      </c>
    </row>
    <row r="1214" spans="1:16" ht="15.5" outlineLevel="1" x14ac:dyDescent="0.35">
      <c r="A1214" s="44"/>
      <c r="B1214" s="20"/>
      <c r="C1214" s="21"/>
      <c r="D1214" s="22" t="s">
        <v>532</v>
      </c>
      <c r="E1214" s="38" t="s">
        <v>126</v>
      </c>
      <c r="F1214" s="35">
        <f t="shared" ref="F1214:G1214" si="950">F1215+F1216</f>
        <v>0</v>
      </c>
      <c r="G1214" s="32">
        <f t="shared" si="950"/>
        <v>0</v>
      </c>
      <c r="H1214" s="32"/>
      <c r="I1214" s="32"/>
      <c r="J1214" s="32"/>
      <c r="K1214" s="32">
        <f t="shared" ref="K1214:P1214" si="951">K1215+K1216</f>
        <v>0</v>
      </c>
      <c r="L1214" s="32">
        <f t="shared" si="951"/>
        <v>0</v>
      </c>
      <c r="M1214" s="32">
        <f t="shared" si="951"/>
        <v>0</v>
      </c>
      <c r="N1214" s="32">
        <f t="shared" si="951"/>
        <v>0</v>
      </c>
      <c r="O1214" s="32">
        <f t="shared" si="951"/>
        <v>0</v>
      </c>
      <c r="P1214" s="33">
        <f t="shared" si="951"/>
        <v>0</v>
      </c>
    </row>
    <row r="1215" spans="1:16" ht="15.5" outlineLevel="1" x14ac:dyDescent="0.35">
      <c r="A1215" s="44"/>
      <c r="B1215" s="20"/>
      <c r="C1215" s="21"/>
      <c r="D1215" s="22"/>
      <c r="E1215" s="34" t="s">
        <v>113</v>
      </c>
      <c r="F1215" s="35">
        <f>SUM(G1215:P1215)</f>
        <v>0</v>
      </c>
      <c r="G1215" s="32">
        <v>0</v>
      </c>
      <c r="H1215" s="32"/>
      <c r="I1215" s="32"/>
      <c r="J1215" s="32"/>
      <c r="K1215" s="32">
        <v>0</v>
      </c>
      <c r="L1215" s="32">
        <v>0</v>
      </c>
      <c r="M1215" s="32">
        <v>0</v>
      </c>
      <c r="N1215" s="32">
        <v>0</v>
      </c>
      <c r="O1215" s="32">
        <v>0</v>
      </c>
      <c r="P1215" s="33">
        <v>0</v>
      </c>
    </row>
    <row r="1216" spans="1:16" ht="39" outlineLevel="1" x14ac:dyDescent="0.35">
      <c r="A1216" s="44"/>
      <c r="B1216" s="20"/>
      <c r="C1216" s="21"/>
      <c r="D1216" s="22"/>
      <c r="E1216" s="34" t="s">
        <v>247</v>
      </c>
      <c r="F1216" s="35">
        <f>SUM(G1216:P1216)</f>
        <v>0</v>
      </c>
      <c r="G1216" s="32">
        <v>0</v>
      </c>
      <c r="H1216" s="32"/>
      <c r="I1216" s="32"/>
      <c r="J1216" s="32"/>
      <c r="K1216" s="32">
        <v>0</v>
      </c>
      <c r="L1216" s="32">
        <v>0</v>
      </c>
      <c r="M1216" s="32">
        <v>0</v>
      </c>
      <c r="N1216" s="32">
        <v>0</v>
      </c>
      <c r="O1216" s="32">
        <v>0</v>
      </c>
      <c r="P1216" s="33">
        <v>0</v>
      </c>
    </row>
    <row r="1217" spans="1:16" ht="15.5" outlineLevel="1" x14ac:dyDescent="0.35">
      <c r="A1217" s="44"/>
      <c r="B1217" s="20"/>
      <c r="C1217" s="21"/>
      <c r="D1217" s="22" t="s">
        <v>235</v>
      </c>
      <c r="E1217" s="38" t="s">
        <v>126</v>
      </c>
      <c r="F1217" s="35">
        <f t="shared" ref="F1217:G1217" si="952">F1218+F1219</f>
        <v>0</v>
      </c>
      <c r="G1217" s="32">
        <f t="shared" si="952"/>
        <v>0</v>
      </c>
      <c r="H1217" s="32"/>
      <c r="I1217" s="32"/>
      <c r="J1217" s="32"/>
      <c r="K1217" s="32">
        <f t="shared" ref="K1217:P1217" si="953">K1218+K1219</f>
        <v>0</v>
      </c>
      <c r="L1217" s="32">
        <f t="shared" si="953"/>
        <v>0</v>
      </c>
      <c r="M1217" s="32">
        <f t="shared" si="953"/>
        <v>0</v>
      </c>
      <c r="N1217" s="32">
        <f t="shared" si="953"/>
        <v>0</v>
      </c>
      <c r="O1217" s="32">
        <f t="shared" si="953"/>
        <v>0</v>
      </c>
      <c r="P1217" s="33">
        <f t="shared" si="953"/>
        <v>0</v>
      </c>
    </row>
    <row r="1218" spans="1:16" ht="15.5" outlineLevel="1" x14ac:dyDescent="0.35">
      <c r="A1218" s="44"/>
      <c r="B1218" s="20"/>
      <c r="C1218" s="21"/>
      <c r="D1218" s="22"/>
      <c r="E1218" s="34" t="s">
        <v>113</v>
      </c>
      <c r="F1218" s="35">
        <f>SUM(G1218:P1218)</f>
        <v>0</v>
      </c>
      <c r="G1218" s="32">
        <v>0</v>
      </c>
      <c r="H1218" s="32"/>
      <c r="I1218" s="32"/>
      <c r="J1218" s="32"/>
      <c r="K1218" s="32">
        <v>0</v>
      </c>
      <c r="L1218" s="32">
        <v>0</v>
      </c>
      <c r="M1218" s="32">
        <v>0</v>
      </c>
      <c r="N1218" s="32">
        <v>0</v>
      </c>
      <c r="O1218" s="32">
        <v>0</v>
      </c>
      <c r="P1218" s="33">
        <v>0</v>
      </c>
    </row>
    <row r="1219" spans="1:16" ht="39" outlineLevel="1" x14ac:dyDescent="0.35">
      <c r="A1219" s="44"/>
      <c r="B1219" s="20"/>
      <c r="C1219" s="21"/>
      <c r="D1219" s="22"/>
      <c r="E1219" s="34" t="s">
        <v>247</v>
      </c>
      <c r="F1219" s="35">
        <f>SUM(G1219:P1219)</f>
        <v>0</v>
      </c>
      <c r="G1219" s="32">
        <v>0</v>
      </c>
      <c r="H1219" s="32"/>
      <c r="I1219" s="32"/>
      <c r="J1219" s="32"/>
      <c r="K1219" s="32">
        <v>0</v>
      </c>
      <c r="L1219" s="32">
        <v>0</v>
      </c>
      <c r="M1219" s="32">
        <v>0</v>
      </c>
      <c r="N1219" s="32">
        <v>0</v>
      </c>
      <c r="O1219" s="32">
        <v>0</v>
      </c>
      <c r="P1219" s="33">
        <v>0</v>
      </c>
    </row>
    <row r="1220" spans="1:16" ht="15.5" outlineLevel="1" x14ac:dyDescent="0.35">
      <c r="A1220" s="44"/>
      <c r="B1220" s="20"/>
      <c r="C1220" s="21"/>
      <c r="D1220" s="22" t="s">
        <v>236</v>
      </c>
      <c r="E1220" s="38" t="s">
        <v>126</v>
      </c>
      <c r="F1220" s="35">
        <f t="shared" ref="F1220:G1220" si="954">F1221+F1222</f>
        <v>0</v>
      </c>
      <c r="G1220" s="32">
        <f t="shared" si="954"/>
        <v>0</v>
      </c>
      <c r="H1220" s="32"/>
      <c r="I1220" s="32"/>
      <c r="J1220" s="32"/>
      <c r="K1220" s="32">
        <f t="shared" ref="K1220:P1220" si="955">K1221+K1222</f>
        <v>0</v>
      </c>
      <c r="L1220" s="32">
        <f t="shared" si="955"/>
        <v>0</v>
      </c>
      <c r="M1220" s="32">
        <f t="shared" si="955"/>
        <v>0</v>
      </c>
      <c r="N1220" s="32">
        <f t="shared" si="955"/>
        <v>0</v>
      </c>
      <c r="O1220" s="32">
        <f t="shared" si="955"/>
        <v>0</v>
      </c>
      <c r="P1220" s="33">
        <f t="shared" si="955"/>
        <v>0</v>
      </c>
    </row>
    <row r="1221" spans="1:16" ht="15.5" outlineLevel="1" x14ac:dyDescent="0.35">
      <c r="A1221" s="44"/>
      <c r="B1221" s="20"/>
      <c r="C1221" s="21"/>
      <c r="D1221" s="22"/>
      <c r="E1221" s="34" t="s">
        <v>113</v>
      </c>
      <c r="F1221" s="35">
        <f>SUM(G1221:P1221)</f>
        <v>0</v>
      </c>
      <c r="G1221" s="32">
        <v>0</v>
      </c>
      <c r="H1221" s="32"/>
      <c r="I1221" s="32"/>
      <c r="J1221" s="32"/>
      <c r="K1221" s="32">
        <v>0</v>
      </c>
      <c r="L1221" s="32">
        <v>0</v>
      </c>
      <c r="M1221" s="32">
        <v>0</v>
      </c>
      <c r="N1221" s="32">
        <v>0</v>
      </c>
      <c r="O1221" s="32">
        <v>0</v>
      </c>
      <c r="P1221" s="33">
        <v>0</v>
      </c>
    </row>
    <row r="1222" spans="1:16" ht="39" outlineLevel="1" x14ac:dyDescent="0.35">
      <c r="A1222" s="44"/>
      <c r="B1222" s="20"/>
      <c r="C1222" s="21"/>
      <c r="D1222" s="22"/>
      <c r="E1222" s="34" t="s">
        <v>247</v>
      </c>
      <c r="F1222" s="35">
        <f>SUM(G1222:P1222)</f>
        <v>0</v>
      </c>
      <c r="G1222" s="32">
        <v>0</v>
      </c>
      <c r="H1222" s="32"/>
      <c r="I1222" s="32"/>
      <c r="J1222" s="32"/>
      <c r="K1222" s="32">
        <v>0</v>
      </c>
      <c r="L1222" s="32">
        <v>0</v>
      </c>
      <c r="M1222" s="32">
        <v>0</v>
      </c>
      <c r="N1222" s="32">
        <v>0</v>
      </c>
      <c r="O1222" s="32">
        <v>0</v>
      </c>
      <c r="P1222" s="33">
        <v>0</v>
      </c>
    </row>
    <row r="1223" spans="1:16" ht="15.5" outlineLevel="1" x14ac:dyDescent="0.35">
      <c r="A1223" s="44"/>
      <c r="B1223" s="20"/>
      <c r="C1223" s="21"/>
      <c r="D1223" s="22" t="s">
        <v>486</v>
      </c>
      <c r="E1223" s="38" t="s">
        <v>126</v>
      </c>
      <c r="F1223" s="35">
        <f t="shared" ref="F1223:G1223" si="956">F1224+F1225</f>
        <v>0</v>
      </c>
      <c r="G1223" s="32">
        <f t="shared" si="956"/>
        <v>0</v>
      </c>
      <c r="H1223" s="32"/>
      <c r="I1223" s="32"/>
      <c r="J1223" s="32"/>
      <c r="K1223" s="32">
        <f t="shared" ref="K1223:P1223" si="957">K1224+K1225</f>
        <v>0</v>
      </c>
      <c r="L1223" s="32">
        <f t="shared" si="957"/>
        <v>0</v>
      </c>
      <c r="M1223" s="32">
        <f t="shared" si="957"/>
        <v>0</v>
      </c>
      <c r="N1223" s="32">
        <f t="shared" si="957"/>
        <v>0</v>
      </c>
      <c r="O1223" s="32">
        <f t="shared" si="957"/>
        <v>0</v>
      </c>
      <c r="P1223" s="33">
        <f t="shared" si="957"/>
        <v>0</v>
      </c>
    </row>
    <row r="1224" spans="1:16" ht="15.5" outlineLevel="1" x14ac:dyDescent="0.35">
      <c r="A1224" s="44"/>
      <c r="B1224" s="20"/>
      <c r="C1224" s="21"/>
      <c r="D1224" s="22"/>
      <c r="E1224" s="34" t="s">
        <v>113</v>
      </c>
      <c r="F1224" s="35">
        <f>SUM(G1224:P1224)</f>
        <v>0</v>
      </c>
      <c r="G1224" s="32"/>
      <c r="H1224" s="32"/>
      <c r="I1224" s="32"/>
      <c r="J1224" s="32"/>
      <c r="K1224" s="32">
        <v>0</v>
      </c>
      <c r="L1224" s="32">
        <v>0</v>
      </c>
      <c r="M1224" s="32"/>
      <c r="N1224" s="32"/>
      <c r="O1224" s="32"/>
      <c r="P1224" s="33"/>
    </row>
    <row r="1225" spans="1:16" ht="39" outlineLevel="1" x14ac:dyDescent="0.35">
      <c r="A1225" s="44"/>
      <c r="B1225" s="20"/>
      <c r="C1225" s="21"/>
      <c r="D1225" s="22"/>
      <c r="E1225" s="34" t="s">
        <v>247</v>
      </c>
      <c r="F1225" s="35">
        <f>SUM(G1225:P1225)</f>
        <v>0</v>
      </c>
      <c r="G1225" s="32"/>
      <c r="H1225" s="32"/>
      <c r="I1225" s="32"/>
      <c r="J1225" s="32"/>
      <c r="K1225" s="32">
        <v>0</v>
      </c>
      <c r="L1225" s="32">
        <v>0</v>
      </c>
      <c r="M1225" s="32"/>
      <c r="N1225" s="32"/>
      <c r="O1225" s="32"/>
      <c r="P1225" s="33"/>
    </row>
    <row r="1226" spans="1:16" ht="15.5" outlineLevel="1" x14ac:dyDescent="0.35">
      <c r="A1226" s="44"/>
      <c r="B1226" s="20"/>
      <c r="C1226" s="21"/>
      <c r="D1226" s="22" t="s">
        <v>489</v>
      </c>
      <c r="E1226" s="38" t="s">
        <v>126</v>
      </c>
      <c r="F1226" s="35">
        <f t="shared" ref="F1226:G1226" si="958">F1227+F1228</f>
        <v>0</v>
      </c>
      <c r="G1226" s="32">
        <f t="shared" si="958"/>
        <v>0</v>
      </c>
      <c r="H1226" s="32"/>
      <c r="I1226" s="32"/>
      <c r="J1226" s="32"/>
      <c r="K1226" s="32">
        <f t="shared" ref="K1226:P1226" si="959">K1227+K1228</f>
        <v>0</v>
      </c>
      <c r="L1226" s="32">
        <f t="shared" si="959"/>
        <v>0</v>
      </c>
      <c r="M1226" s="32">
        <f t="shared" si="959"/>
        <v>0</v>
      </c>
      <c r="N1226" s="32">
        <f t="shared" si="959"/>
        <v>0</v>
      </c>
      <c r="O1226" s="32">
        <f t="shared" si="959"/>
        <v>0</v>
      </c>
      <c r="P1226" s="33">
        <f t="shared" si="959"/>
        <v>0</v>
      </c>
    </row>
    <row r="1227" spans="1:16" ht="15.5" outlineLevel="1" x14ac:dyDescent="0.35">
      <c r="A1227" s="44"/>
      <c r="B1227" s="20"/>
      <c r="C1227" s="21"/>
      <c r="D1227" s="22"/>
      <c r="E1227" s="34" t="s">
        <v>113</v>
      </c>
      <c r="F1227" s="35">
        <f>SUM(G1227:P1227)</f>
        <v>0</v>
      </c>
      <c r="G1227" s="32"/>
      <c r="H1227" s="32"/>
      <c r="I1227" s="32"/>
      <c r="J1227" s="32"/>
      <c r="K1227" s="32">
        <v>0</v>
      </c>
      <c r="L1227" s="32">
        <v>0</v>
      </c>
      <c r="M1227" s="32"/>
      <c r="N1227" s="32"/>
      <c r="O1227" s="32"/>
      <c r="P1227" s="33"/>
    </row>
    <row r="1228" spans="1:16" ht="39.5" outlineLevel="1" thickBot="1" x14ac:dyDescent="0.4">
      <c r="A1228" s="49"/>
      <c r="B1228" s="50"/>
      <c r="C1228" s="51"/>
      <c r="D1228" s="52"/>
      <c r="E1228" s="53" t="s">
        <v>247</v>
      </c>
      <c r="F1228" s="54">
        <f>SUM(G1228:P1228)</f>
        <v>0</v>
      </c>
      <c r="G1228" s="55"/>
      <c r="H1228" s="55"/>
      <c r="I1228" s="55"/>
      <c r="J1228" s="55"/>
      <c r="K1228" s="55">
        <v>0</v>
      </c>
      <c r="L1228" s="55">
        <v>0</v>
      </c>
      <c r="M1228" s="55"/>
      <c r="N1228" s="55"/>
      <c r="O1228" s="55"/>
      <c r="P1228" s="56"/>
    </row>
    <row r="1229" spans="1:16" ht="15.5" x14ac:dyDescent="0.35">
      <c r="A1229" s="57">
        <v>48</v>
      </c>
      <c r="B1229" s="11" t="s">
        <v>107</v>
      </c>
      <c r="C1229" s="12"/>
      <c r="D1229" s="13"/>
      <c r="E1229" s="14"/>
      <c r="F1229" s="15"/>
      <c r="G1229" s="16"/>
      <c r="H1229" s="16"/>
      <c r="I1229" s="16"/>
      <c r="J1229" s="16"/>
      <c r="K1229" s="16"/>
      <c r="L1229" s="16"/>
      <c r="M1229" s="16"/>
      <c r="N1229" s="16"/>
      <c r="O1229" s="16"/>
      <c r="P1229" s="17"/>
    </row>
    <row r="1230" spans="1:16" ht="15.5" x14ac:dyDescent="0.35">
      <c r="A1230" s="44"/>
      <c r="B1230" s="20"/>
      <c r="C1230" s="21"/>
      <c r="D1230" s="22"/>
      <c r="E1230" s="23" t="s">
        <v>119</v>
      </c>
      <c r="F1230" s="24">
        <f>SUM(F1235+F1236)</f>
        <v>0</v>
      </c>
      <c r="G1230" s="24">
        <f t="shared" ref="G1230" si="960">SUM(G1235+G1236)</f>
        <v>0</v>
      </c>
      <c r="H1230" s="24">
        <f t="shared" ref="H1230:P1230" si="961">SUM(H1235+H1236)</f>
        <v>0</v>
      </c>
      <c r="I1230" s="24">
        <f t="shared" si="961"/>
        <v>0</v>
      </c>
      <c r="J1230" s="24">
        <f t="shared" si="961"/>
        <v>0</v>
      </c>
      <c r="K1230" s="24">
        <f t="shared" si="961"/>
        <v>0</v>
      </c>
      <c r="L1230" s="24">
        <f t="shared" si="961"/>
        <v>0</v>
      </c>
      <c r="M1230" s="24">
        <f t="shared" si="961"/>
        <v>0</v>
      </c>
      <c r="N1230" s="24">
        <f t="shared" si="961"/>
        <v>0</v>
      </c>
      <c r="O1230" s="24">
        <f t="shared" si="961"/>
        <v>0</v>
      </c>
      <c r="P1230" s="25">
        <f t="shared" si="961"/>
        <v>0</v>
      </c>
    </row>
    <row r="1231" spans="1:16" ht="15.5" x14ac:dyDescent="0.35">
      <c r="A1231" s="44"/>
      <c r="B1231" s="20"/>
      <c r="C1231" s="21"/>
      <c r="D1231" s="22"/>
      <c r="E1231" s="26" t="s">
        <v>110</v>
      </c>
      <c r="F1231" s="27"/>
      <c r="G1231" s="28"/>
      <c r="H1231" s="28"/>
      <c r="I1231" s="28"/>
      <c r="J1231" s="28"/>
      <c r="K1231" s="28"/>
      <c r="L1231" s="28"/>
      <c r="M1231" s="28"/>
      <c r="N1231" s="28"/>
      <c r="O1231" s="28"/>
      <c r="P1231" s="29"/>
    </row>
    <row r="1232" spans="1:16" ht="15.5" x14ac:dyDescent="0.35">
      <c r="A1232" s="44"/>
      <c r="B1232" s="20"/>
      <c r="C1232" s="21"/>
      <c r="D1232" s="22"/>
      <c r="E1232" s="30" t="s">
        <v>111</v>
      </c>
      <c r="F1232" s="31"/>
      <c r="G1232" s="32"/>
      <c r="H1232" s="32"/>
      <c r="I1232" s="32"/>
      <c r="J1232" s="32"/>
      <c r="K1232" s="32"/>
      <c r="L1232" s="32"/>
      <c r="M1232" s="32"/>
      <c r="N1232" s="32"/>
      <c r="O1232" s="32"/>
      <c r="P1232" s="33"/>
    </row>
    <row r="1233" spans="1:16" ht="15.5" x14ac:dyDescent="0.35">
      <c r="A1233" s="44"/>
      <c r="B1233" s="20"/>
      <c r="C1233" s="21"/>
      <c r="D1233" s="22"/>
      <c r="E1233" s="30" t="s">
        <v>112</v>
      </c>
      <c r="F1233" s="31"/>
      <c r="G1233" s="32"/>
      <c r="H1233" s="32"/>
      <c r="I1233" s="32"/>
      <c r="J1233" s="32"/>
      <c r="K1233" s="32"/>
      <c r="L1233" s="32"/>
      <c r="M1233" s="32"/>
      <c r="N1233" s="32"/>
      <c r="O1233" s="32"/>
      <c r="P1233" s="33"/>
    </row>
    <row r="1234" spans="1:16" ht="15.5" x14ac:dyDescent="0.35">
      <c r="A1234" s="44"/>
      <c r="B1234" s="20"/>
      <c r="C1234" s="21"/>
      <c r="D1234" s="22"/>
      <c r="E1234" s="30" t="s">
        <v>120</v>
      </c>
      <c r="F1234" s="31"/>
      <c r="G1234" s="32"/>
      <c r="H1234" s="32"/>
      <c r="I1234" s="32"/>
      <c r="J1234" s="32"/>
      <c r="K1234" s="32"/>
      <c r="L1234" s="32"/>
      <c r="M1234" s="32"/>
      <c r="N1234" s="32"/>
      <c r="O1234" s="32"/>
      <c r="P1234" s="33"/>
    </row>
    <row r="1235" spans="1:16" ht="15.5" x14ac:dyDescent="0.35">
      <c r="A1235" s="44"/>
      <c r="B1235" s="20"/>
      <c r="C1235" s="21"/>
      <c r="D1235" s="22"/>
      <c r="E1235" s="34" t="s">
        <v>113</v>
      </c>
      <c r="F1235" s="35">
        <f>F1238</f>
        <v>0</v>
      </c>
      <c r="G1235" s="32">
        <f>G1238</f>
        <v>0</v>
      </c>
      <c r="H1235" s="32"/>
      <c r="I1235" s="32"/>
      <c r="J1235" s="32"/>
      <c r="K1235" s="32">
        <f t="shared" ref="K1235:P1235" si="962">K1238</f>
        <v>0</v>
      </c>
      <c r="L1235" s="32">
        <f t="shared" si="962"/>
        <v>0</v>
      </c>
      <c r="M1235" s="32">
        <f t="shared" si="962"/>
        <v>0</v>
      </c>
      <c r="N1235" s="32">
        <f t="shared" si="962"/>
        <v>0</v>
      </c>
      <c r="O1235" s="32">
        <f t="shared" si="962"/>
        <v>0</v>
      </c>
      <c r="P1235" s="33">
        <f t="shared" si="962"/>
        <v>0</v>
      </c>
    </row>
    <row r="1236" spans="1:16" ht="36.75" customHeight="1" x14ac:dyDescent="0.35">
      <c r="A1236" s="44"/>
      <c r="B1236" s="20"/>
      <c r="C1236" s="21"/>
      <c r="D1236" s="22"/>
      <c r="E1236" s="34" t="s">
        <v>247</v>
      </c>
      <c r="F1236" s="35">
        <f>F1239</f>
        <v>0</v>
      </c>
      <c r="G1236" s="32">
        <f>G1239</f>
        <v>0</v>
      </c>
      <c r="H1236" s="32"/>
      <c r="I1236" s="32"/>
      <c r="J1236" s="32"/>
      <c r="K1236" s="32">
        <f t="shared" ref="K1236:P1236" si="963">K1239</f>
        <v>0</v>
      </c>
      <c r="L1236" s="32">
        <f t="shared" si="963"/>
        <v>0</v>
      </c>
      <c r="M1236" s="32">
        <f t="shared" si="963"/>
        <v>0</v>
      </c>
      <c r="N1236" s="32">
        <f t="shared" si="963"/>
        <v>0</v>
      </c>
      <c r="O1236" s="32">
        <f t="shared" si="963"/>
        <v>0</v>
      </c>
      <c r="P1236" s="33">
        <f t="shared" si="963"/>
        <v>0</v>
      </c>
    </row>
    <row r="1237" spans="1:16" ht="15.5" x14ac:dyDescent="0.35">
      <c r="A1237" s="44"/>
      <c r="B1237" s="20"/>
      <c r="C1237" s="36" t="s">
        <v>1</v>
      </c>
      <c r="D1237" s="37" t="s">
        <v>131</v>
      </c>
      <c r="E1237" s="38" t="s">
        <v>126</v>
      </c>
      <c r="F1237" s="39">
        <f t="shared" ref="F1237:G1237" si="964">F1238+F1239</f>
        <v>0</v>
      </c>
      <c r="G1237" s="40">
        <f t="shared" si="964"/>
        <v>0</v>
      </c>
      <c r="H1237" s="40"/>
      <c r="I1237" s="40"/>
      <c r="J1237" s="40"/>
      <c r="K1237" s="40">
        <f t="shared" ref="K1237:P1237" si="965">K1238+K1239</f>
        <v>0</v>
      </c>
      <c r="L1237" s="40">
        <f t="shared" si="965"/>
        <v>0</v>
      </c>
      <c r="M1237" s="40">
        <f t="shared" si="965"/>
        <v>0</v>
      </c>
      <c r="N1237" s="40">
        <f t="shared" si="965"/>
        <v>0</v>
      </c>
      <c r="O1237" s="40">
        <f t="shared" si="965"/>
        <v>0</v>
      </c>
      <c r="P1237" s="41">
        <f t="shared" si="965"/>
        <v>0</v>
      </c>
    </row>
    <row r="1238" spans="1:16" ht="15.5" x14ac:dyDescent="0.35">
      <c r="A1238" s="44"/>
      <c r="B1238" s="20"/>
      <c r="C1238" s="21"/>
      <c r="D1238" s="22"/>
      <c r="E1238" s="34" t="s">
        <v>113</v>
      </c>
      <c r="F1238" s="35">
        <f>SUM(G1238:P1238)</f>
        <v>0</v>
      </c>
      <c r="G1238" s="32">
        <f>G1241+G1244+G1247+G1250</f>
        <v>0</v>
      </c>
      <c r="H1238" s="32"/>
      <c r="I1238" s="32"/>
      <c r="J1238" s="32"/>
      <c r="K1238" s="32">
        <f t="shared" ref="K1238:P1238" si="966">K1241+K1244+K1247+K1250</f>
        <v>0</v>
      </c>
      <c r="L1238" s="32">
        <f t="shared" si="966"/>
        <v>0</v>
      </c>
      <c r="M1238" s="32">
        <f t="shared" si="966"/>
        <v>0</v>
      </c>
      <c r="N1238" s="32">
        <f t="shared" si="966"/>
        <v>0</v>
      </c>
      <c r="O1238" s="32">
        <f t="shared" si="966"/>
        <v>0</v>
      </c>
      <c r="P1238" s="33">
        <f t="shared" si="966"/>
        <v>0</v>
      </c>
    </row>
    <row r="1239" spans="1:16" ht="39" x14ac:dyDescent="0.35">
      <c r="A1239" s="44"/>
      <c r="B1239" s="20"/>
      <c r="C1239" s="21"/>
      <c r="D1239" s="22"/>
      <c r="E1239" s="34" t="s">
        <v>247</v>
      </c>
      <c r="F1239" s="35">
        <f>SUM(G1239:P1239)</f>
        <v>0</v>
      </c>
      <c r="G1239" s="32">
        <f>G1242+G1245+G1248+G1251</f>
        <v>0</v>
      </c>
      <c r="H1239" s="32"/>
      <c r="I1239" s="32"/>
      <c r="J1239" s="32"/>
      <c r="K1239" s="32">
        <f t="shared" ref="K1239:P1239" si="967">K1242+K1245+K1248+K1251</f>
        <v>0</v>
      </c>
      <c r="L1239" s="32">
        <f t="shared" si="967"/>
        <v>0</v>
      </c>
      <c r="M1239" s="32">
        <f t="shared" si="967"/>
        <v>0</v>
      </c>
      <c r="N1239" s="32">
        <f t="shared" si="967"/>
        <v>0</v>
      </c>
      <c r="O1239" s="32">
        <f t="shared" si="967"/>
        <v>0</v>
      </c>
      <c r="P1239" s="33">
        <f t="shared" si="967"/>
        <v>0</v>
      </c>
    </row>
    <row r="1240" spans="1:16" ht="28" outlineLevel="1" x14ac:dyDescent="0.35">
      <c r="A1240" s="44"/>
      <c r="B1240" s="20"/>
      <c r="C1240" s="43" t="s">
        <v>248</v>
      </c>
      <c r="D1240" s="22" t="s">
        <v>237</v>
      </c>
      <c r="E1240" s="38" t="s">
        <v>126</v>
      </c>
      <c r="F1240" s="35">
        <f t="shared" ref="F1240:G1240" si="968">F1241+F1242</f>
        <v>0</v>
      </c>
      <c r="G1240" s="32">
        <f t="shared" si="968"/>
        <v>0</v>
      </c>
      <c r="H1240" s="32"/>
      <c r="I1240" s="32"/>
      <c r="J1240" s="32"/>
      <c r="K1240" s="32">
        <f t="shared" ref="K1240:P1240" si="969">K1241+K1242</f>
        <v>0</v>
      </c>
      <c r="L1240" s="32">
        <f t="shared" si="969"/>
        <v>0</v>
      </c>
      <c r="M1240" s="32">
        <f t="shared" si="969"/>
        <v>0</v>
      </c>
      <c r="N1240" s="32">
        <f t="shared" si="969"/>
        <v>0</v>
      </c>
      <c r="O1240" s="32">
        <f t="shared" si="969"/>
        <v>0</v>
      </c>
      <c r="P1240" s="33">
        <f t="shared" si="969"/>
        <v>0</v>
      </c>
    </row>
    <row r="1241" spans="1:16" ht="15.5" outlineLevel="1" x14ac:dyDescent="0.35">
      <c r="A1241" s="44"/>
      <c r="B1241" s="20"/>
      <c r="C1241" s="21"/>
      <c r="D1241" s="22"/>
      <c r="E1241" s="34" t="s">
        <v>113</v>
      </c>
      <c r="F1241" s="35">
        <f>SUM(G1241:P1241)</f>
        <v>0</v>
      </c>
      <c r="G1241" s="32">
        <v>0</v>
      </c>
      <c r="H1241" s="32"/>
      <c r="I1241" s="32"/>
      <c r="J1241" s="32"/>
      <c r="K1241" s="32">
        <v>0</v>
      </c>
      <c r="L1241" s="32">
        <v>0</v>
      </c>
      <c r="M1241" s="32">
        <v>0</v>
      </c>
      <c r="N1241" s="32">
        <v>0</v>
      </c>
      <c r="O1241" s="32">
        <v>0</v>
      </c>
      <c r="P1241" s="33">
        <v>0</v>
      </c>
    </row>
    <row r="1242" spans="1:16" ht="39" outlineLevel="1" x14ac:dyDescent="0.35">
      <c r="A1242" s="44"/>
      <c r="B1242" s="20"/>
      <c r="C1242" s="21"/>
      <c r="D1242" s="22"/>
      <c r="E1242" s="34" t="s">
        <v>247</v>
      </c>
      <c r="F1242" s="35">
        <f>SUM(G1242:P1242)</f>
        <v>0</v>
      </c>
      <c r="G1242" s="32">
        <v>0</v>
      </c>
      <c r="H1242" s="32"/>
      <c r="I1242" s="32"/>
      <c r="J1242" s="32"/>
      <c r="K1242" s="32">
        <v>0</v>
      </c>
      <c r="L1242" s="32">
        <v>0</v>
      </c>
      <c r="M1242" s="32">
        <v>0</v>
      </c>
      <c r="N1242" s="32">
        <v>0</v>
      </c>
      <c r="O1242" s="32">
        <v>0</v>
      </c>
      <c r="P1242" s="33">
        <v>0</v>
      </c>
    </row>
    <row r="1243" spans="1:16" ht="15.5" outlineLevel="1" x14ac:dyDescent="0.35">
      <c r="A1243" s="44"/>
      <c r="B1243" s="20"/>
      <c r="C1243" s="21"/>
      <c r="D1243" s="22" t="s">
        <v>238</v>
      </c>
      <c r="E1243" s="38" t="s">
        <v>126</v>
      </c>
      <c r="F1243" s="35">
        <f t="shared" ref="F1243:G1243" si="970">F1244+F1245</f>
        <v>0</v>
      </c>
      <c r="G1243" s="32">
        <f t="shared" si="970"/>
        <v>0</v>
      </c>
      <c r="H1243" s="32"/>
      <c r="I1243" s="32"/>
      <c r="J1243" s="32"/>
      <c r="K1243" s="32">
        <f t="shared" ref="K1243:P1243" si="971">K1244+K1245</f>
        <v>0</v>
      </c>
      <c r="L1243" s="32">
        <f t="shared" si="971"/>
        <v>0</v>
      </c>
      <c r="M1243" s="32">
        <f t="shared" si="971"/>
        <v>0</v>
      </c>
      <c r="N1243" s="32">
        <f t="shared" si="971"/>
        <v>0</v>
      </c>
      <c r="O1243" s="32">
        <f t="shared" si="971"/>
        <v>0</v>
      </c>
      <c r="P1243" s="33">
        <f t="shared" si="971"/>
        <v>0</v>
      </c>
    </row>
    <row r="1244" spans="1:16" ht="15.5" outlineLevel="1" x14ac:dyDescent="0.35">
      <c r="A1244" s="44"/>
      <c r="B1244" s="20"/>
      <c r="C1244" s="21"/>
      <c r="D1244" s="22"/>
      <c r="E1244" s="34" t="s">
        <v>113</v>
      </c>
      <c r="F1244" s="35">
        <f>SUM(G1244:P1244)</f>
        <v>0</v>
      </c>
      <c r="G1244" s="32">
        <v>0</v>
      </c>
      <c r="H1244" s="32"/>
      <c r="I1244" s="32"/>
      <c r="J1244" s="32"/>
      <c r="K1244" s="32">
        <v>0</v>
      </c>
      <c r="L1244" s="32">
        <v>0</v>
      </c>
      <c r="M1244" s="32">
        <v>0</v>
      </c>
      <c r="N1244" s="32">
        <v>0</v>
      </c>
      <c r="O1244" s="32">
        <v>0</v>
      </c>
      <c r="P1244" s="33">
        <v>0</v>
      </c>
    </row>
    <row r="1245" spans="1:16" ht="39" outlineLevel="1" x14ac:dyDescent="0.35">
      <c r="A1245" s="44"/>
      <c r="B1245" s="20"/>
      <c r="C1245" s="21"/>
      <c r="D1245" s="22"/>
      <c r="E1245" s="34" t="s">
        <v>247</v>
      </c>
      <c r="F1245" s="35">
        <f>SUM(G1245:P1245)</f>
        <v>0</v>
      </c>
      <c r="G1245" s="32">
        <v>0</v>
      </c>
      <c r="H1245" s="32"/>
      <c r="I1245" s="32"/>
      <c r="J1245" s="32"/>
      <c r="K1245" s="32">
        <v>0</v>
      </c>
      <c r="L1245" s="32">
        <v>0</v>
      </c>
      <c r="M1245" s="32">
        <v>0</v>
      </c>
      <c r="N1245" s="32">
        <v>0</v>
      </c>
      <c r="O1245" s="32">
        <v>0</v>
      </c>
      <c r="P1245" s="33">
        <v>0</v>
      </c>
    </row>
    <row r="1246" spans="1:16" ht="15.5" outlineLevel="1" x14ac:dyDescent="0.35">
      <c r="A1246" s="44"/>
      <c r="B1246" s="20"/>
      <c r="C1246" s="21"/>
      <c r="D1246" s="22" t="s">
        <v>239</v>
      </c>
      <c r="E1246" s="38" t="s">
        <v>126</v>
      </c>
      <c r="F1246" s="35">
        <f t="shared" ref="F1246:G1246" si="972">F1247+F1248</f>
        <v>0</v>
      </c>
      <c r="G1246" s="32">
        <f t="shared" si="972"/>
        <v>0</v>
      </c>
      <c r="H1246" s="32"/>
      <c r="I1246" s="32"/>
      <c r="J1246" s="32"/>
      <c r="K1246" s="32">
        <f t="shared" ref="K1246:P1246" si="973">K1247+K1248</f>
        <v>0</v>
      </c>
      <c r="L1246" s="32">
        <f t="shared" si="973"/>
        <v>0</v>
      </c>
      <c r="M1246" s="32">
        <f t="shared" si="973"/>
        <v>0</v>
      </c>
      <c r="N1246" s="32">
        <f t="shared" si="973"/>
        <v>0</v>
      </c>
      <c r="O1246" s="32">
        <f t="shared" si="973"/>
        <v>0</v>
      </c>
      <c r="P1246" s="33">
        <f t="shared" si="973"/>
        <v>0</v>
      </c>
    </row>
    <row r="1247" spans="1:16" ht="15.5" outlineLevel="1" x14ac:dyDescent="0.35">
      <c r="A1247" s="44"/>
      <c r="B1247" s="20"/>
      <c r="C1247" s="21"/>
      <c r="D1247" s="22"/>
      <c r="E1247" s="34" t="s">
        <v>113</v>
      </c>
      <c r="F1247" s="35">
        <f>SUM(G1247:P1247)</f>
        <v>0</v>
      </c>
      <c r="G1247" s="32"/>
      <c r="H1247" s="32"/>
      <c r="I1247" s="32"/>
      <c r="J1247" s="32"/>
      <c r="K1247" s="32"/>
      <c r="L1247" s="32"/>
      <c r="M1247" s="32"/>
      <c r="N1247" s="32"/>
      <c r="O1247" s="32">
        <v>0</v>
      </c>
      <c r="P1247" s="33"/>
    </row>
    <row r="1248" spans="1:16" ht="39" outlineLevel="1" x14ac:dyDescent="0.35">
      <c r="A1248" s="44"/>
      <c r="B1248" s="20"/>
      <c r="C1248" s="21"/>
      <c r="D1248" s="22"/>
      <c r="E1248" s="34" t="s">
        <v>247</v>
      </c>
      <c r="F1248" s="35">
        <f>SUM(G1248:P1248)</f>
        <v>0</v>
      </c>
      <c r="G1248" s="32"/>
      <c r="H1248" s="32"/>
      <c r="I1248" s="32"/>
      <c r="J1248" s="32"/>
      <c r="K1248" s="32"/>
      <c r="L1248" s="32"/>
      <c r="M1248" s="32"/>
      <c r="N1248" s="32"/>
      <c r="O1248" s="32">
        <v>0</v>
      </c>
      <c r="P1248" s="33"/>
    </row>
    <row r="1249" spans="1:16" ht="15.5" outlineLevel="1" x14ac:dyDescent="0.35">
      <c r="A1249" s="44"/>
      <c r="B1249" s="20"/>
      <c r="C1249" s="21"/>
      <c r="D1249" s="22" t="s">
        <v>533</v>
      </c>
      <c r="E1249" s="38" t="s">
        <v>126</v>
      </c>
      <c r="F1249" s="35">
        <f t="shared" ref="F1249:G1249" si="974">F1250+F1251</f>
        <v>0</v>
      </c>
      <c r="G1249" s="32">
        <f t="shared" si="974"/>
        <v>0</v>
      </c>
      <c r="H1249" s="32"/>
      <c r="I1249" s="32"/>
      <c r="J1249" s="32"/>
      <c r="K1249" s="32">
        <f t="shared" ref="K1249:P1249" si="975">K1250+K1251</f>
        <v>0</v>
      </c>
      <c r="L1249" s="32">
        <f t="shared" si="975"/>
        <v>0</v>
      </c>
      <c r="M1249" s="32">
        <f t="shared" si="975"/>
        <v>0</v>
      </c>
      <c r="N1249" s="32">
        <f t="shared" si="975"/>
        <v>0</v>
      </c>
      <c r="O1249" s="32">
        <f t="shared" si="975"/>
        <v>0</v>
      </c>
      <c r="P1249" s="33">
        <f t="shared" si="975"/>
        <v>0</v>
      </c>
    </row>
    <row r="1250" spans="1:16" ht="15.5" outlineLevel="1" x14ac:dyDescent="0.35">
      <c r="A1250" s="44"/>
      <c r="B1250" s="20"/>
      <c r="C1250" s="21"/>
      <c r="D1250" s="22"/>
      <c r="E1250" s="34" t="s">
        <v>113</v>
      </c>
      <c r="F1250" s="35">
        <f>SUM(G1250:P1250)</f>
        <v>0</v>
      </c>
      <c r="G1250" s="32">
        <v>0</v>
      </c>
      <c r="H1250" s="32"/>
      <c r="I1250" s="32"/>
      <c r="J1250" s="32"/>
      <c r="K1250" s="32">
        <v>0</v>
      </c>
      <c r="L1250" s="32"/>
      <c r="M1250" s="32">
        <v>0</v>
      </c>
      <c r="N1250" s="32">
        <v>0</v>
      </c>
      <c r="O1250" s="32"/>
      <c r="P1250" s="33"/>
    </row>
    <row r="1251" spans="1:16" ht="39.5" outlineLevel="1" thickBot="1" x14ac:dyDescent="0.4">
      <c r="A1251" s="49"/>
      <c r="B1251" s="50"/>
      <c r="C1251" s="51"/>
      <c r="D1251" s="52"/>
      <c r="E1251" s="53" t="s">
        <v>247</v>
      </c>
      <c r="F1251" s="54">
        <f>SUM(G1251:P1251)</f>
        <v>0</v>
      </c>
      <c r="G1251" s="55">
        <v>0</v>
      </c>
      <c r="H1251" s="55"/>
      <c r="I1251" s="55"/>
      <c r="J1251" s="55"/>
      <c r="K1251" s="55">
        <v>0</v>
      </c>
      <c r="L1251" s="55"/>
      <c r="M1251" s="55">
        <v>0</v>
      </c>
      <c r="N1251" s="55">
        <v>0</v>
      </c>
      <c r="O1251" s="55"/>
      <c r="P1251" s="56"/>
    </row>
    <row r="1252" spans="1:16" ht="15.5" x14ac:dyDescent="0.35">
      <c r="A1252" s="57">
        <v>49</v>
      </c>
      <c r="B1252" s="11" t="s">
        <v>108</v>
      </c>
      <c r="C1252" s="12"/>
      <c r="D1252" s="13"/>
      <c r="E1252" s="14"/>
      <c r="F1252" s="15"/>
      <c r="G1252" s="16"/>
      <c r="H1252" s="16"/>
      <c r="I1252" s="16"/>
      <c r="J1252" s="16"/>
      <c r="K1252" s="16"/>
      <c r="L1252" s="16"/>
      <c r="M1252" s="16"/>
      <c r="N1252" s="16"/>
      <c r="O1252" s="16"/>
      <c r="P1252" s="17"/>
    </row>
    <row r="1253" spans="1:16" ht="15.5" x14ac:dyDescent="0.35">
      <c r="A1253" s="44"/>
      <c r="B1253" s="20"/>
      <c r="C1253" s="21"/>
      <c r="D1253" s="22"/>
      <c r="E1253" s="23" t="s">
        <v>119</v>
      </c>
      <c r="F1253" s="24">
        <f>SUM(F1258+F1259)</f>
        <v>0</v>
      </c>
      <c r="G1253" s="24">
        <f t="shared" ref="G1253" si="976">SUM(G1258+G1259)</f>
        <v>0</v>
      </c>
      <c r="H1253" s="24">
        <f t="shared" ref="H1253:P1253" si="977">SUM(H1258+H1259)</f>
        <v>0</v>
      </c>
      <c r="I1253" s="24">
        <f t="shared" si="977"/>
        <v>0</v>
      </c>
      <c r="J1253" s="24">
        <f t="shared" si="977"/>
        <v>0</v>
      </c>
      <c r="K1253" s="24">
        <f t="shared" si="977"/>
        <v>0</v>
      </c>
      <c r="L1253" s="24">
        <f t="shared" si="977"/>
        <v>0</v>
      </c>
      <c r="M1253" s="24">
        <f t="shared" si="977"/>
        <v>0</v>
      </c>
      <c r="N1253" s="24">
        <f t="shared" si="977"/>
        <v>0</v>
      </c>
      <c r="O1253" s="24">
        <f t="shared" si="977"/>
        <v>0</v>
      </c>
      <c r="P1253" s="25">
        <f t="shared" si="977"/>
        <v>0</v>
      </c>
    </row>
    <row r="1254" spans="1:16" ht="15.5" x14ac:dyDescent="0.35">
      <c r="A1254" s="44"/>
      <c r="B1254" s="20"/>
      <c r="C1254" s="21"/>
      <c r="D1254" s="22"/>
      <c r="E1254" s="26" t="s">
        <v>110</v>
      </c>
      <c r="F1254" s="27"/>
      <c r="G1254" s="28"/>
      <c r="H1254" s="28"/>
      <c r="I1254" s="28"/>
      <c r="J1254" s="28"/>
      <c r="K1254" s="28"/>
      <c r="L1254" s="28"/>
      <c r="M1254" s="28"/>
      <c r="N1254" s="28"/>
      <c r="O1254" s="28"/>
      <c r="P1254" s="29"/>
    </row>
    <row r="1255" spans="1:16" ht="15.5" x14ac:dyDescent="0.35">
      <c r="A1255" s="44"/>
      <c r="B1255" s="20"/>
      <c r="C1255" s="21"/>
      <c r="D1255" s="22"/>
      <c r="E1255" s="30" t="s">
        <v>111</v>
      </c>
      <c r="F1255" s="31"/>
      <c r="G1255" s="32"/>
      <c r="H1255" s="32"/>
      <c r="I1255" s="32"/>
      <c r="J1255" s="32"/>
      <c r="K1255" s="32"/>
      <c r="L1255" s="32"/>
      <c r="M1255" s="32"/>
      <c r="N1255" s="32"/>
      <c r="O1255" s="32"/>
      <c r="P1255" s="33"/>
    </row>
    <row r="1256" spans="1:16" ht="15.5" x14ac:dyDescent="0.35">
      <c r="A1256" s="44"/>
      <c r="B1256" s="20"/>
      <c r="C1256" s="21"/>
      <c r="D1256" s="22"/>
      <c r="E1256" s="30" t="s">
        <v>112</v>
      </c>
      <c r="F1256" s="31"/>
      <c r="G1256" s="32"/>
      <c r="H1256" s="32"/>
      <c r="I1256" s="32"/>
      <c r="J1256" s="32"/>
      <c r="K1256" s="32"/>
      <c r="L1256" s="32"/>
      <c r="M1256" s="32"/>
      <c r="N1256" s="32"/>
      <c r="O1256" s="32"/>
      <c r="P1256" s="33"/>
    </row>
    <row r="1257" spans="1:16" ht="15.5" x14ac:dyDescent="0.35">
      <c r="A1257" s="44"/>
      <c r="B1257" s="20"/>
      <c r="C1257" s="21"/>
      <c r="D1257" s="22"/>
      <c r="E1257" s="30" t="s">
        <v>120</v>
      </c>
      <c r="F1257" s="31"/>
      <c r="G1257" s="32"/>
      <c r="H1257" s="32"/>
      <c r="I1257" s="32"/>
      <c r="J1257" s="32"/>
      <c r="K1257" s="32"/>
      <c r="L1257" s="32"/>
      <c r="M1257" s="32"/>
      <c r="N1257" s="32"/>
      <c r="O1257" s="32"/>
      <c r="P1257" s="33"/>
    </row>
    <row r="1258" spans="1:16" ht="15.5" x14ac:dyDescent="0.35">
      <c r="A1258" s="44"/>
      <c r="B1258" s="20"/>
      <c r="C1258" s="21"/>
      <c r="D1258" s="22"/>
      <c r="E1258" s="34" t="s">
        <v>113</v>
      </c>
      <c r="F1258" s="35">
        <f>F1261</f>
        <v>0</v>
      </c>
      <c r="G1258" s="32">
        <f>G1261</f>
        <v>0</v>
      </c>
      <c r="H1258" s="32"/>
      <c r="I1258" s="32"/>
      <c r="J1258" s="32"/>
      <c r="K1258" s="32">
        <f t="shared" ref="K1258:P1258" si="978">K1261</f>
        <v>0</v>
      </c>
      <c r="L1258" s="32">
        <f t="shared" si="978"/>
        <v>0</v>
      </c>
      <c r="M1258" s="32">
        <f t="shared" si="978"/>
        <v>0</v>
      </c>
      <c r="N1258" s="32">
        <f t="shared" si="978"/>
        <v>0</v>
      </c>
      <c r="O1258" s="32">
        <f t="shared" si="978"/>
        <v>0</v>
      </c>
      <c r="P1258" s="33">
        <f t="shared" si="978"/>
        <v>0</v>
      </c>
    </row>
    <row r="1259" spans="1:16" ht="45.75" customHeight="1" x14ac:dyDescent="0.35">
      <c r="A1259" s="44"/>
      <c r="B1259" s="20"/>
      <c r="C1259" s="21"/>
      <c r="D1259" s="22"/>
      <c r="E1259" s="34" t="s">
        <v>247</v>
      </c>
      <c r="F1259" s="35">
        <f>F1262</f>
        <v>0</v>
      </c>
      <c r="G1259" s="32">
        <f>G1262</f>
        <v>0</v>
      </c>
      <c r="H1259" s="32"/>
      <c r="I1259" s="32"/>
      <c r="J1259" s="32"/>
      <c r="K1259" s="32">
        <f t="shared" ref="K1259:P1259" si="979">K1262</f>
        <v>0</v>
      </c>
      <c r="L1259" s="32">
        <f t="shared" si="979"/>
        <v>0</v>
      </c>
      <c r="M1259" s="32">
        <f t="shared" si="979"/>
        <v>0</v>
      </c>
      <c r="N1259" s="32">
        <f t="shared" si="979"/>
        <v>0</v>
      </c>
      <c r="O1259" s="32">
        <f t="shared" si="979"/>
        <v>0</v>
      </c>
      <c r="P1259" s="33">
        <f t="shared" si="979"/>
        <v>0</v>
      </c>
    </row>
    <row r="1260" spans="1:16" ht="15.5" x14ac:dyDescent="0.35">
      <c r="A1260" s="44"/>
      <c r="B1260" s="20"/>
      <c r="C1260" s="36" t="s">
        <v>1</v>
      </c>
      <c r="D1260" s="37" t="s">
        <v>131</v>
      </c>
      <c r="E1260" s="38" t="s">
        <v>126</v>
      </c>
      <c r="F1260" s="39">
        <f t="shared" ref="F1260:G1260" si="980">F1261+F1262</f>
        <v>0</v>
      </c>
      <c r="G1260" s="40">
        <f t="shared" si="980"/>
        <v>0</v>
      </c>
      <c r="H1260" s="40"/>
      <c r="I1260" s="40"/>
      <c r="J1260" s="40"/>
      <c r="K1260" s="40">
        <f t="shared" ref="K1260:P1260" si="981">K1261+K1262</f>
        <v>0</v>
      </c>
      <c r="L1260" s="40">
        <f t="shared" si="981"/>
        <v>0</v>
      </c>
      <c r="M1260" s="40">
        <f t="shared" si="981"/>
        <v>0</v>
      </c>
      <c r="N1260" s="40">
        <f t="shared" si="981"/>
        <v>0</v>
      </c>
      <c r="O1260" s="40">
        <f t="shared" si="981"/>
        <v>0</v>
      </c>
      <c r="P1260" s="41">
        <f t="shared" si="981"/>
        <v>0</v>
      </c>
    </row>
    <row r="1261" spans="1:16" ht="15.5" x14ac:dyDescent="0.35">
      <c r="A1261" s="44"/>
      <c r="B1261" s="20"/>
      <c r="C1261" s="21"/>
      <c r="D1261" s="22"/>
      <c r="E1261" s="34" t="s">
        <v>113</v>
      </c>
      <c r="F1261" s="35">
        <f>SUM(G1261:P1261)</f>
        <v>0</v>
      </c>
      <c r="G1261" s="32">
        <f>G1264+G1267+G1270+G1273+G1276+G1279+G1282+G1285+G1288</f>
        <v>0</v>
      </c>
      <c r="H1261" s="32"/>
      <c r="I1261" s="32"/>
      <c r="J1261" s="32"/>
      <c r="K1261" s="32">
        <f t="shared" ref="K1261:P1261" si="982">K1264+K1267+K1270+K1273+K1276+K1279+K1282+K1285+K1288</f>
        <v>0</v>
      </c>
      <c r="L1261" s="32">
        <f t="shared" si="982"/>
        <v>0</v>
      </c>
      <c r="M1261" s="32">
        <f t="shared" si="982"/>
        <v>0</v>
      </c>
      <c r="N1261" s="32">
        <f t="shared" si="982"/>
        <v>0</v>
      </c>
      <c r="O1261" s="32">
        <f t="shared" si="982"/>
        <v>0</v>
      </c>
      <c r="P1261" s="33">
        <f t="shared" si="982"/>
        <v>0</v>
      </c>
    </row>
    <row r="1262" spans="1:16" ht="39" x14ac:dyDescent="0.35">
      <c r="A1262" s="44"/>
      <c r="B1262" s="20"/>
      <c r="C1262" s="21"/>
      <c r="D1262" s="22"/>
      <c r="E1262" s="34" t="s">
        <v>247</v>
      </c>
      <c r="F1262" s="35">
        <f>SUM(G1262:P1262)</f>
        <v>0</v>
      </c>
      <c r="G1262" s="32">
        <f>G1265+G1268+G1271+G1274+G1277+G1280+G1283+G1286+G1289</f>
        <v>0</v>
      </c>
      <c r="H1262" s="32"/>
      <c r="I1262" s="32"/>
      <c r="J1262" s="32"/>
      <c r="K1262" s="32">
        <f t="shared" ref="K1262:P1262" si="983">K1265+K1268+K1271+K1274+K1277+K1280+K1283+K1286+K1289</f>
        <v>0</v>
      </c>
      <c r="L1262" s="32">
        <f t="shared" si="983"/>
        <v>0</v>
      </c>
      <c r="M1262" s="32">
        <f t="shared" si="983"/>
        <v>0</v>
      </c>
      <c r="N1262" s="32">
        <f t="shared" si="983"/>
        <v>0</v>
      </c>
      <c r="O1262" s="32">
        <f t="shared" si="983"/>
        <v>0</v>
      </c>
      <c r="P1262" s="33">
        <f t="shared" si="983"/>
        <v>0</v>
      </c>
    </row>
    <row r="1263" spans="1:16" ht="28" outlineLevel="1" x14ac:dyDescent="0.35">
      <c r="A1263" s="44"/>
      <c r="B1263" s="20"/>
      <c r="C1263" s="43" t="s">
        <v>248</v>
      </c>
      <c r="D1263" s="22" t="s">
        <v>240</v>
      </c>
      <c r="E1263" s="38" t="s">
        <v>126</v>
      </c>
      <c r="F1263" s="35">
        <f t="shared" ref="F1263:G1263" si="984">F1264+F1265</f>
        <v>0</v>
      </c>
      <c r="G1263" s="32">
        <f t="shared" si="984"/>
        <v>0</v>
      </c>
      <c r="H1263" s="32"/>
      <c r="I1263" s="32"/>
      <c r="J1263" s="32"/>
      <c r="K1263" s="32">
        <f t="shared" ref="K1263:P1263" si="985">K1264+K1265</f>
        <v>0</v>
      </c>
      <c r="L1263" s="32">
        <f t="shared" si="985"/>
        <v>0</v>
      </c>
      <c r="M1263" s="32">
        <f t="shared" si="985"/>
        <v>0</v>
      </c>
      <c r="N1263" s="32">
        <f t="shared" si="985"/>
        <v>0</v>
      </c>
      <c r="O1263" s="32">
        <f t="shared" si="985"/>
        <v>0</v>
      </c>
      <c r="P1263" s="33">
        <f t="shared" si="985"/>
        <v>0</v>
      </c>
    </row>
    <row r="1264" spans="1:16" ht="15.5" outlineLevel="1" x14ac:dyDescent="0.35">
      <c r="A1264" s="44"/>
      <c r="B1264" s="20"/>
      <c r="C1264" s="21"/>
      <c r="D1264" s="22"/>
      <c r="E1264" s="34" t="s">
        <v>113</v>
      </c>
      <c r="F1264" s="35">
        <f>SUM(G1264:P1264)</f>
        <v>0</v>
      </c>
      <c r="G1264" s="32">
        <v>0</v>
      </c>
      <c r="H1264" s="32"/>
      <c r="I1264" s="32"/>
      <c r="J1264" s="32"/>
      <c r="K1264" s="32">
        <v>0</v>
      </c>
      <c r="L1264" s="32">
        <v>0</v>
      </c>
      <c r="M1264" s="32">
        <v>0</v>
      </c>
      <c r="N1264" s="32">
        <v>0</v>
      </c>
      <c r="O1264" s="32">
        <v>0</v>
      </c>
      <c r="P1264" s="33">
        <v>0</v>
      </c>
    </row>
    <row r="1265" spans="1:16" ht="39" outlineLevel="1" x14ac:dyDescent="0.35">
      <c r="A1265" s="44"/>
      <c r="B1265" s="20"/>
      <c r="C1265" s="21"/>
      <c r="D1265" s="22"/>
      <c r="E1265" s="34" t="s">
        <v>247</v>
      </c>
      <c r="F1265" s="35">
        <f>SUM(G1265:P1265)</f>
        <v>0</v>
      </c>
      <c r="G1265" s="32">
        <v>0</v>
      </c>
      <c r="H1265" s="32"/>
      <c r="I1265" s="32"/>
      <c r="J1265" s="32"/>
      <c r="K1265" s="32">
        <v>0</v>
      </c>
      <c r="L1265" s="32">
        <v>0</v>
      </c>
      <c r="M1265" s="32">
        <v>0</v>
      </c>
      <c r="N1265" s="32">
        <v>0</v>
      </c>
      <c r="O1265" s="32">
        <v>0</v>
      </c>
      <c r="P1265" s="33">
        <v>0</v>
      </c>
    </row>
    <row r="1266" spans="1:16" ht="15.5" outlineLevel="1" x14ac:dyDescent="0.35">
      <c r="A1266" s="44"/>
      <c r="B1266" s="20"/>
      <c r="C1266" s="21"/>
      <c r="D1266" s="22" t="s">
        <v>241</v>
      </c>
      <c r="E1266" s="38" t="s">
        <v>126</v>
      </c>
      <c r="F1266" s="35">
        <f t="shared" ref="F1266:G1266" si="986">F1267+F1268</f>
        <v>0</v>
      </c>
      <c r="G1266" s="32">
        <f t="shared" si="986"/>
        <v>0</v>
      </c>
      <c r="H1266" s="32"/>
      <c r="I1266" s="32"/>
      <c r="J1266" s="32"/>
      <c r="K1266" s="32">
        <f t="shared" ref="K1266:P1266" si="987">K1267+K1268</f>
        <v>0</v>
      </c>
      <c r="L1266" s="32">
        <f t="shared" si="987"/>
        <v>0</v>
      </c>
      <c r="M1266" s="32">
        <f t="shared" si="987"/>
        <v>0</v>
      </c>
      <c r="N1266" s="32">
        <f t="shared" si="987"/>
        <v>0</v>
      </c>
      <c r="O1266" s="32">
        <f t="shared" si="987"/>
        <v>0</v>
      </c>
      <c r="P1266" s="33">
        <f t="shared" si="987"/>
        <v>0</v>
      </c>
    </row>
    <row r="1267" spans="1:16" ht="15.5" outlineLevel="1" x14ac:dyDescent="0.35">
      <c r="A1267" s="44"/>
      <c r="B1267" s="20"/>
      <c r="C1267" s="21"/>
      <c r="D1267" s="22"/>
      <c r="E1267" s="34" t="s">
        <v>113</v>
      </c>
      <c r="F1267" s="35">
        <f>SUM(G1267:P1267)</f>
        <v>0</v>
      </c>
      <c r="G1267" s="32">
        <v>0</v>
      </c>
      <c r="H1267" s="32"/>
      <c r="I1267" s="32"/>
      <c r="J1267" s="32"/>
      <c r="K1267" s="32">
        <v>0</v>
      </c>
      <c r="L1267" s="32">
        <v>0</v>
      </c>
      <c r="M1267" s="32">
        <v>0</v>
      </c>
      <c r="N1267" s="32">
        <v>0</v>
      </c>
      <c r="O1267" s="32">
        <v>0</v>
      </c>
      <c r="P1267" s="33">
        <v>0</v>
      </c>
    </row>
    <row r="1268" spans="1:16" ht="39" outlineLevel="1" x14ac:dyDescent="0.35">
      <c r="A1268" s="44"/>
      <c r="B1268" s="20"/>
      <c r="C1268" s="21"/>
      <c r="D1268" s="22"/>
      <c r="E1268" s="34" t="s">
        <v>247</v>
      </c>
      <c r="F1268" s="35">
        <f>SUM(G1268:P1268)</f>
        <v>0</v>
      </c>
      <c r="G1268" s="32">
        <v>0</v>
      </c>
      <c r="H1268" s="32"/>
      <c r="I1268" s="32"/>
      <c r="J1268" s="32"/>
      <c r="K1268" s="32">
        <v>0</v>
      </c>
      <c r="L1268" s="32">
        <v>0</v>
      </c>
      <c r="M1268" s="32">
        <v>0</v>
      </c>
      <c r="N1268" s="32">
        <v>0</v>
      </c>
      <c r="O1268" s="32">
        <v>0</v>
      </c>
      <c r="P1268" s="33">
        <v>0</v>
      </c>
    </row>
    <row r="1269" spans="1:16" ht="15.5" outlineLevel="1" x14ac:dyDescent="0.35">
      <c r="A1269" s="44"/>
      <c r="B1269" s="20"/>
      <c r="C1269" s="21"/>
      <c r="D1269" s="22" t="s">
        <v>242</v>
      </c>
      <c r="E1269" s="38" t="s">
        <v>126</v>
      </c>
      <c r="F1269" s="35">
        <f t="shared" ref="F1269:G1269" si="988">F1270+F1271</f>
        <v>0</v>
      </c>
      <c r="G1269" s="32">
        <f t="shared" si="988"/>
        <v>0</v>
      </c>
      <c r="H1269" s="32"/>
      <c r="I1269" s="32"/>
      <c r="J1269" s="32"/>
      <c r="K1269" s="32">
        <f t="shared" ref="K1269:P1269" si="989">K1270+K1271</f>
        <v>0</v>
      </c>
      <c r="L1269" s="32">
        <f t="shared" si="989"/>
        <v>0</v>
      </c>
      <c r="M1269" s="32">
        <f t="shared" si="989"/>
        <v>0</v>
      </c>
      <c r="N1269" s="32">
        <f t="shared" si="989"/>
        <v>0</v>
      </c>
      <c r="O1269" s="32">
        <f t="shared" si="989"/>
        <v>0</v>
      </c>
      <c r="P1269" s="33">
        <f t="shared" si="989"/>
        <v>0</v>
      </c>
    </row>
    <row r="1270" spans="1:16" ht="15.5" outlineLevel="1" x14ac:dyDescent="0.35">
      <c r="A1270" s="44"/>
      <c r="B1270" s="20"/>
      <c r="C1270" s="21"/>
      <c r="D1270" s="22"/>
      <c r="E1270" s="34" t="s">
        <v>113</v>
      </c>
      <c r="F1270" s="35">
        <f>SUM(G1270:P1270)</f>
        <v>0</v>
      </c>
      <c r="G1270" s="32">
        <v>0</v>
      </c>
      <c r="H1270" s="32"/>
      <c r="I1270" s="32"/>
      <c r="J1270" s="32"/>
      <c r="K1270" s="32">
        <v>0</v>
      </c>
      <c r="L1270" s="32">
        <v>0</v>
      </c>
      <c r="M1270" s="32">
        <v>0</v>
      </c>
      <c r="N1270" s="32">
        <v>0</v>
      </c>
      <c r="O1270" s="32">
        <v>0</v>
      </c>
      <c r="P1270" s="33">
        <v>0</v>
      </c>
    </row>
    <row r="1271" spans="1:16" ht="39" outlineLevel="1" x14ac:dyDescent="0.35">
      <c r="A1271" s="44"/>
      <c r="B1271" s="20"/>
      <c r="C1271" s="21"/>
      <c r="D1271" s="22"/>
      <c r="E1271" s="34" t="s">
        <v>247</v>
      </c>
      <c r="F1271" s="35">
        <f>SUM(G1271:P1271)</f>
        <v>0</v>
      </c>
      <c r="G1271" s="32">
        <v>0</v>
      </c>
      <c r="H1271" s="32"/>
      <c r="I1271" s="32"/>
      <c r="J1271" s="32"/>
      <c r="K1271" s="32">
        <v>0</v>
      </c>
      <c r="L1271" s="32">
        <v>0</v>
      </c>
      <c r="M1271" s="32">
        <v>0</v>
      </c>
      <c r="N1271" s="32">
        <v>0</v>
      </c>
      <c r="O1271" s="32">
        <v>0</v>
      </c>
      <c r="P1271" s="33">
        <v>0</v>
      </c>
    </row>
    <row r="1272" spans="1:16" ht="15.5" outlineLevel="1" x14ac:dyDescent="0.35">
      <c r="A1272" s="44"/>
      <c r="B1272" s="20"/>
      <c r="C1272" s="21"/>
      <c r="D1272" s="22" t="s">
        <v>534</v>
      </c>
      <c r="E1272" s="38" t="s">
        <v>126</v>
      </c>
      <c r="F1272" s="35">
        <f t="shared" ref="F1272:G1272" si="990">F1273+F1274</f>
        <v>0</v>
      </c>
      <c r="G1272" s="32">
        <f t="shared" si="990"/>
        <v>0</v>
      </c>
      <c r="H1272" s="32"/>
      <c r="I1272" s="32"/>
      <c r="J1272" s="32"/>
      <c r="K1272" s="32">
        <f t="shared" ref="K1272:P1272" si="991">K1273+K1274</f>
        <v>0</v>
      </c>
      <c r="L1272" s="32">
        <f t="shared" si="991"/>
        <v>0</v>
      </c>
      <c r="M1272" s="32">
        <f t="shared" si="991"/>
        <v>0</v>
      </c>
      <c r="N1272" s="32">
        <f t="shared" si="991"/>
        <v>0</v>
      </c>
      <c r="O1272" s="32">
        <f t="shared" si="991"/>
        <v>0</v>
      </c>
      <c r="P1272" s="33">
        <f t="shared" si="991"/>
        <v>0</v>
      </c>
    </row>
    <row r="1273" spans="1:16" ht="15.5" outlineLevel="1" x14ac:dyDescent="0.35">
      <c r="A1273" s="44"/>
      <c r="B1273" s="20"/>
      <c r="C1273" s="21"/>
      <c r="D1273" s="22"/>
      <c r="E1273" s="34" t="s">
        <v>113</v>
      </c>
      <c r="F1273" s="35">
        <f>SUM(G1273:P1273)</f>
        <v>0</v>
      </c>
      <c r="G1273" s="32">
        <v>0</v>
      </c>
      <c r="H1273" s="32"/>
      <c r="I1273" s="32"/>
      <c r="J1273" s="32"/>
      <c r="K1273" s="32">
        <v>0</v>
      </c>
      <c r="L1273" s="32">
        <v>0</v>
      </c>
      <c r="M1273" s="32">
        <v>0</v>
      </c>
      <c r="N1273" s="32">
        <v>0</v>
      </c>
      <c r="O1273" s="32">
        <v>0</v>
      </c>
      <c r="P1273" s="33">
        <v>0</v>
      </c>
    </row>
    <row r="1274" spans="1:16" ht="39" outlineLevel="1" x14ac:dyDescent="0.35">
      <c r="A1274" s="44"/>
      <c r="B1274" s="20"/>
      <c r="C1274" s="21"/>
      <c r="D1274" s="22"/>
      <c r="E1274" s="34" t="s">
        <v>247</v>
      </c>
      <c r="F1274" s="35">
        <f>SUM(G1274:P1274)</f>
        <v>0</v>
      </c>
      <c r="G1274" s="32">
        <v>0</v>
      </c>
      <c r="H1274" s="32"/>
      <c r="I1274" s="32"/>
      <c r="J1274" s="32"/>
      <c r="K1274" s="32">
        <v>0</v>
      </c>
      <c r="L1274" s="32">
        <v>0</v>
      </c>
      <c r="M1274" s="32">
        <v>0</v>
      </c>
      <c r="N1274" s="32">
        <v>0</v>
      </c>
      <c r="O1274" s="32">
        <v>0</v>
      </c>
      <c r="P1274" s="33">
        <v>0</v>
      </c>
    </row>
    <row r="1275" spans="1:16" ht="15.5" outlineLevel="1" x14ac:dyDescent="0.35">
      <c r="A1275" s="44"/>
      <c r="B1275" s="20"/>
      <c r="C1275" s="21"/>
      <c r="D1275" s="22" t="s">
        <v>243</v>
      </c>
      <c r="E1275" s="38" t="s">
        <v>126</v>
      </c>
      <c r="F1275" s="35">
        <f t="shared" ref="F1275:G1275" si="992">F1276+F1277</f>
        <v>0</v>
      </c>
      <c r="G1275" s="32">
        <f t="shared" si="992"/>
        <v>0</v>
      </c>
      <c r="H1275" s="32"/>
      <c r="I1275" s="32"/>
      <c r="J1275" s="32"/>
      <c r="K1275" s="32">
        <f t="shared" ref="K1275:P1275" si="993">K1276+K1277</f>
        <v>0</v>
      </c>
      <c r="L1275" s="32">
        <f t="shared" si="993"/>
        <v>0</v>
      </c>
      <c r="M1275" s="32">
        <f t="shared" si="993"/>
        <v>0</v>
      </c>
      <c r="N1275" s="32">
        <f t="shared" si="993"/>
        <v>0</v>
      </c>
      <c r="O1275" s="32">
        <f t="shared" si="993"/>
        <v>0</v>
      </c>
      <c r="P1275" s="33">
        <f t="shared" si="993"/>
        <v>0</v>
      </c>
    </row>
    <row r="1276" spans="1:16" ht="15.5" outlineLevel="1" x14ac:dyDescent="0.35">
      <c r="A1276" s="44"/>
      <c r="B1276" s="20"/>
      <c r="C1276" s="21"/>
      <c r="D1276" s="22"/>
      <c r="E1276" s="34" t="s">
        <v>113</v>
      </c>
      <c r="F1276" s="35">
        <f>SUM(G1276:P1276)</f>
        <v>0</v>
      </c>
      <c r="G1276" s="32">
        <v>0</v>
      </c>
      <c r="H1276" s="32"/>
      <c r="I1276" s="32"/>
      <c r="J1276" s="32"/>
      <c r="K1276" s="32">
        <v>0</v>
      </c>
      <c r="L1276" s="32">
        <v>0</v>
      </c>
      <c r="M1276" s="32">
        <v>0</v>
      </c>
      <c r="N1276" s="32">
        <v>0</v>
      </c>
      <c r="O1276" s="32">
        <v>0</v>
      </c>
      <c r="P1276" s="33">
        <v>0</v>
      </c>
    </row>
    <row r="1277" spans="1:16" ht="39" outlineLevel="1" x14ac:dyDescent="0.35">
      <c r="A1277" s="44"/>
      <c r="B1277" s="20"/>
      <c r="C1277" s="21"/>
      <c r="D1277" s="22"/>
      <c r="E1277" s="34" t="s">
        <v>247</v>
      </c>
      <c r="F1277" s="35">
        <f>SUM(G1277:P1277)</f>
        <v>0</v>
      </c>
      <c r="G1277" s="32">
        <v>0</v>
      </c>
      <c r="H1277" s="32"/>
      <c r="I1277" s="32"/>
      <c r="J1277" s="32"/>
      <c r="K1277" s="32">
        <v>0</v>
      </c>
      <c r="L1277" s="32">
        <v>0</v>
      </c>
      <c r="M1277" s="32">
        <v>0</v>
      </c>
      <c r="N1277" s="32">
        <v>0</v>
      </c>
      <c r="O1277" s="32">
        <v>0</v>
      </c>
      <c r="P1277" s="33">
        <v>0</v>
      </c>
    </row>
    <row r="1278" spans="1:16" ht="15.5" outlineLevel="1" x14ac:dyDescent="0.35">
      <c r="A1278" s="44"/>
      <c r="B1278" s="20"/>
      <c r="C1278" s="21"/>
      <c r="D1278" s="22" t="s">
        <v>244</v>
      </c>
      <c r="E1278" s="38" t="s">
        <v>126</v>
      </c>
      <c r="F1278" s="35">
        <f t="shared" ref="F1278:G1278" si="994">F1279+F1280</f>
        <v>0</v>
      </c>
      <c r="G1278" s="32">
        <f t="shared" si="994"/>
        <v>0</v>
      </c>
      <c r="H1278" s="32"/>
      <c r="I1278" s="32"/>
      <c r="J1278" s="32"/>
      <c r="K1278" s="32">
        <f t="shared" ref="K1278:P1278" si="995">K1279+K1280</f>
        <v>0</v>
      </c>
      <c r="L1278" s="32">
        <f t="shared" si="995"/>
        <v>0</v>
      </c>
      <c r="M1278" s="32">
        <f t="shared" si="995"/>
        <v>0</v>
      </c>
      <c r="N1278" s="32">
        <f t="shared" si="995"/>
        <v>0</v>
      </c>
      <c r="O1278" s="32">
        <f t="shared" si="995"/>
        <v>0</v>
      </c>
      <c r="P1278" s="33">
        <f t="shared" si="995"/>
        <v>0</v>
      </c>
    </row>
    <row r="1279" spans="1:16" ht="15.5" outlineLevel="1" x14ac:dyDescent="0.35">
      <c r="A1279" s="44"/>
      <c r="B1279" s="20"/>
      <c r="C1279" s="21"/>
      <c r="D1279" s="22"/>
      <c r="E1279" s="34" t="s">
        <v>113</v>
      </c>
      <c r="F1279" s="35">
        <f>SUM(G1279:P1279)</f>
        <v>0</v>
      </c>
      <c r="G1279" s="32">
        <v>0</v>
      </c>
      <c r="H1279" s="32"/>
      <c r="I1279" s="32"/>
      <c r="J1279" s="32"/>
      <c r="K1279" s="32">
        <v>0</v>
      </c>
      <c r="L1279" s="32">
        <v>0</v>
      </c>
      <c r="M1279" s="32">
        <v>0</v>
      </c>
      <c r="N1279" s="32">
        <v>0</v>
      </c>
      <c r="O1279" s="32">
        <v>0</v>
      </c>
      <c r="P1279" s="33">
        <v>0</v>
      </c>
    </row>
    <row r="1280" spans="1:16" ht="39" outlineLevel="1" x14ac:dyDescent="0.35">
      <c r="A1280" s="44"/>
      <c r="B1280" s="20"/>
      <c r="C1280" s="21"/>
      <c r="D1280" s="22"/>
      <c r="E1280" s="34" t="s">
        <v>247</v>
      </c>
      <c r="F1280" s="35">
        <f>SUM(G1280:P1280)</f>
        <v>0</v>
      </c>
      <c r="G1280" s="32">
        <v>0</v>
      </c>
      <c r="H1280" s="32"/>
      <c r="I1280" s="32"/>
      <c r="J1280" s="32"/>
      <c r="K1280" s="32">
        <v>0</v>
      </c>
      <c r="L1280" s="32">
        <v>0</v>
      </c>
      <c r="M1280" s="32">
        <v>0</v>
      </c>
      <c r="N1280" s="32">
        <v>0</v>
      </c>
      <c r="O1280" s="32">
        <v>0</v>
      </c>
      <c r="P1280" s="33">
        <v>0</v>
      </c>
    </row>
    <row r="1281" spans="1:17" ht="15.5" outlineLevel="1" x14ac:dyDescent="0.35">
      <c r="A1281" s="44"/>
      <c r="B1281" s="20"/>
      <c r="C1281" s="21"/>
      <c r="D1281" s="22">
        <v>49.7</v>
      </c>
      <c r="E1281" s="38" t="s">
        <v>126</v>
      </c>
      <c r="F1281" s="35">
        <f t="shared" ref="F1281:G1281" si="996">F1282+F1283</f>
        <v>0</v>
      </c>
      <c r="G1281" s="32">
        <f t="shared" si="996"/>
        <v>0</v>
      </c>
      <c r="H1281" s="32"/>
      <c r="I1281" s="32"/>
      <c r="J1281" s="32"/>
      <c r="K1281" s="32">
        <f t="shared" ref="K1281:P1281" si="997">K1282+K1283</f>
        <v>0</v>
      </c>
      <c r="L1281" s="32">
        <f t="shared" si="997"/>
        <v>0</v>
      </c>
      <c r="M1281" s="32">
        <f t="shared" si="997"/>
        <v>0</v>
      </c>
      <c r="N1281" s="32">
        <f t="shared" si="997"/>
        <v>0</v>
      </c>
      <c r="O1281" s="32">
        <f t="shared" si="997"/>
        <v>0</v>
      </c>
      <c r="P1281" s="33">
        <f t="shared" si="997"/>
        <v>0</v>
      </c>
    </row>
    <row r="1282" spans="1:17" ht="15.5" outlineLevel="1" x14ac:dyDescent="0.35">
      <c r="A1282" s="44"/>
      <c r="B1282" s="20"/>
      <c r="C1282" s="21"/>
      <c r="D1282" s="22"/>
      <c r="E1282" s="34" t="s">
        <v>113</v>
      </c>
      <c r="F1282" s="35">
        <f>SUM(G1282:P1282)</f>
        <v>0</v>
      </c>
      <c r="G1282" s="32">
        <v>0</v>
      </c>
      <c r="H1282" s="32"/>
      <c r="I1282" s="32"/>
      <c r="J1282" s="32"/>
      <c r="K1282" s="32">
        <v>0</v>
      </c>
      <c r="L1282" s="32">
        <v>0</v>
      </c>
      <c r="M1282" s="32">
        <v>0</v>
      </c>
      <c r="N1282" s="32">
        <v>0</v>
      </c>
      <c r="O1282" s="32">
        <v>0</v>
      </c>
      <c r="P1282" s="33">
        <v>0</v>
      </c>
    </row>
    <row r="1283" spans="1:17" ht="39" outlineLevel="1" x14ac:dyDescent="0.35">
      <c r="A1283" s="44"/>
      <c r="B1283" s="20"/>
      <c r="C1283" s="21"/>
      <c r="D1283" s="22"/>
      <c r="E1283" s="34" t="s">
        <v>247</v>
      </c>
      <c r="F1283" s="35">
        <f>SUM(G1283:P1283)</f>
        <v>0</v>
      </c>
      <c r="G1283" s="32">
        <v>0</v>
      </c>
      <c r="H1283" s="32"/>
      <c r="I1283" s="32"/>
      <c r="J1283" s="32"/>
      <c r="K1283" s="32">
        <v>0</v>
      </c>
      <c r="L1283" s="32">
        <v>0</v>
      </c>
      <c r="M1283" s="32">
        <v>0</v>
      </c>
      <c r="N1283" s="32">
        <v>0</v>
      </c>
      <c r="O1283" s="32">
        <v>0</v>
      </c>
      <c r="P1283" s="33">
        <v>0</v>
      </c>
    </row>
    <row r="1284" spans="1:17" ht="15.5" outlineLevel="1" x14ac:dyDescent="0.35">
      <c r="A1284" s="44"/>
      <c r="B1284" s="20"/>
      <c r="C1284" s="21"/>
      <c r="D1284" s="22" t="s">
        <v>535</v>
      </c>
      <c r="E1284" s="38" t="s">
        <v>126</v>
      </c>
      <c r="F1284" s="35">
        <f t="shared" ref="F1284:G1284" si="998">F1285+F1286</f>
        <v>0</v>
      </c>
      <c r="G1284" s="32">
        <f t="shared" si="998"/>
        <v>0</v>
      </c>
      <c r="H1284" s="32"/>
      <c r="I1284" s="32"/>
      <c r="J1284" s="32"/>
      <c r="K1284" s="32">
        <f t="shared" ref="K1284:P1284" si="999">K1285+K1286</f>
        <v>0</v>
      </c>
      <c r="L1284" s="32">
        <f t="shared" si="999"/>
        <v>0</v>
      </c>
      <c r="M1284" s="32">
        <f t="shared" si="999"/>
        <v>0</v>
      </c>
      <c r="N1284" s="32">
        <f t="shared" si="999"/>
        <v>0</v>
      </c>
      <c r="O1284" s="32">
        <f t="shared" si="999"/>
        <v>0</v>
      </c>
      <c r="P1284" s="33">
        <f t="shared" si="999"/>
        <v>0</v>
      </c>
    </row>
    <row r="1285" spans="1:17" ht="15.5" outlineLevel="1" x14ac:dyDescent="0.35">
      <c r="A1285" s="44"/>
      <c r="B1285" s="20"/>
      <c r="C1285" s="21"/>
      <c r="D1285" s="22"/>
      <c r="E1285" s="34" t="s">
        <v>113</v>
      </c>
      <c r="F1285" s="35">
        <f>SUM(G1285:P1285)</f>
        <v>0</v>
      </c>
      <c r="G1285" s="32">
        <v>0</v>
      </c>
      <c r="H1285" s="32"/>
      <c r="I1285" s="32"/>
      <c r="J1285" s="32"/>
      <c r="K1285" s="32">
        <v>0</v>
      </c>
      <c r="L1285" s="32">
        <v>0</v>
      </c>
      <c r="M1285" s="32">
        <v>0</v>
      </c>
      <c r="N1285" s="32">
        <v>0</v>
      </c>
      <c r="O1285" s="32">
        <v>0</v>
      </c>
      <c r="P1285" s="33">
        <v>0</v>
      </c>
    </row>
    <row r="1286" spans="1:17" ht="39" outlineLevel="1" x14ac:dyDescent="0.35">
      <c r="A1286" s="44"/>
      <c r="B1286" s="20"/>
      <c r="C1286" s="21"/>
      <c r="D1286" s="22"/>
      <c r="E1286" s="34" t="s">
        <v>247</v>
      </c>
      <c r="F1286" s="35">
        <f>SUM(G1286:P1286)</f>
        <v>0</v>
      </c>
      <c r="G1286" s="32">
        <v>0</v>
      </c>
      <c r="H1286" s="32"/>
      <c r="I1286" s="32"/>
      <c r="J1286" s="32"/>
      <c r="K1286" s="32">
        <v>0</v>
      </c>
      <c r="L1286" s="32">
        <v>0</v>
      </c>
      <c r="M1286" s="32">
        <v>0</v>
      </c>
      <c r="N1286" s="32">
        <v>0</v>
      </c>
      <c r="O1286" s="32">
        <v>0</v>
      </c>
      <c r="P1286" s="33">
        <v>0</v>
      </c>
    </row>
    <row r="1287" spans="1:17" ht="15.5" outlineLevel="1" x14ac:dyDescent="0.35">
      <c r="A1287" s="44"/>
      <c r="B1287" s="20"/>
      <c r="C1287" s="21"/>
      <c r="D1287" s="22" t="s">
        <v>245</v>
      </c>
      <c r="E1287" s="38" t="s">
        <v>126</v>
      </c>
      <c r="F1287" s="35">
        <f t="shared" ref="F1287:G1287" si="1000">F1288+F1289</f>
        <v>0</v>
      </c>
      <c r="G1287" s="32">
        <f t="shared" si="1000"/>
        <v>0</v>
      </c>
      <c r="H1287" s="32"/>
      <c r="I1287" s="32"/>
      <c r="J1287" s="32"/>
      <c r="K1287" s="32">
        <f t="shared" ref="K1287:P1287" si="1001">K1288+K1289</f>
        <v>0</v>
      </c>
      <c r="L1287" s="32">
        <f t="shared" si="1001"/>
        <v>0</v>
      </c>
      <c r="M1287" s="32">
        <f t="shared" si="1001"/>
        <v>0</v>
      </c>
      <c r="N1287" s="32">
        <f t="shared" si="1001"/>
        <v>0</v>
      </c>
      <c r="O1287" s="32">
        <f t="shared" si="1001"/>
        <v>0</v>
      </c>
      <c r="P1287" s="33">
        <f t="shared" si="1001"/>
        <v>0</v>
      </c>
    </row>
    <row r="1288" spans="1:17" ht="15.5" outlineLevel="1" x14ac:dyDescent="0.35">
      <c r="A1288" s="44"/>
      <c r="B1288" s="20"/>
      <c r="C1288" s="21"/>
      <c r="D1288" s="22"/>
      <c r="E1288" s="34" t="s">
        <v>113</v>
      </c>
      <c r="F1288" s="35">
        <f>SUM(G1288:P1288)</f>
        <v>0</v>
      </c>
      <c r="G1288" s="32">
        <v>0</v>
      </c>
      <c r="H1288" s="32"/>
      <c r="I1288" s="32"/>
      <c r="J1288" s="32"/>
      <c r="K1288" s="32">
        <v>0</v>
      </c>
      <c r="L1288" s="32">
        <v>0</v>
      </c>
      <c r="M1288" s="32">
        <v>0</v>
      </c>
      <c r="N1288" s="32">
        <v>0</v>
      </c>
      <c r="O1288" s="32">
        <v>0</v>
      </c>
      <c r="P1288" s="33">
        <v>0</v>
      </c>
    </row>
    <row r="1289" spans="1:17" ht="39.5" outlineLevel="1" thickBot="1" x14ac:dyDescent="0.4">
      <c r="A1289" s="49"/>
      <c r="B1289" s="50"/>
      <c r="C1289" s="51"/>
      <c r="D1289" s="52"/>
      <c r="E1289" s="53" t="s">
        <v>247</v>
      </c>
      <c r="F1289" s="54">
        <f>SUM(G1289:P1289)</f>
        <v>0</v>
      </c>
      <c r="G1289" s="55">
        <v>0</v>
      </c>
      <c r="H1289" s="55"/>
      <c r="I1289" s="55"/>
      <c r="J1289" s="55"/>
      <c r="K1289" s="55">
        <v>0</v>
      </c>
      <c r="L1289" s="55">
        <v>0</v>
      </c>
      <c r="M1289" s="55">
        <v>0</v>
      </c>
      <c r="N1289" s="55">
        <v>0</v>
      </c>
      <c r="O1289" s="55">
        <v>0</v>
      </c>
      <c r="P1289" s="56">
        <v>0</v>
      </c>
    </row>
    <row r="1290" spans="1:17" ht="25.15" customHeight="1" x14ac:dyDescent="0.35">
      <c r="A1290" s="87" t="s">
        <v>246</v>
      </c>
      <c r="B1290" s="88"/>
      <c r="C1290" s="89"/>
      <c r="D1290" s="90"/>
      <c r="E1290" s="91"/>
      <c r="F1290" s="92"/>
      <c r="G1290" s="93"/>
      <c r="H1290" s="94"/>
      <c r="I1290" s="94"/>
      <c r="J1290" s="93"/>
      <c r="K1290" s="93"/>
      <c r="L1290" s="93"/>
      <c r="M1290" s="93"/>
      <c r="N1290" s="93"/>
      <c r="O1290" s="93"/>
      <c r="P1290" s="95"/>
    </row>
    <row r="1291" spans="1:17" s="18" customFormat="1" ht="35.5" customHeight="1" x14ac:dyDescent="0.35">
      <c r="A1291" s="44"/>
      <c r="C1291" s="103"/>
      <c r="D1291" s="104"/>
      <c r="E1291" s="105" t="s">
        <v>249</v>
      </c>
      <c r="F1291" s="106">
        <f>SUM(F1296+F1297)</f>
        <v>1880317334</v>
      </c>
      <c r="G1291" s="106">
        <f t="shared" ref="G1291" si="1002">SUM(G1296+G1297)</f>
        <v>268616762</v>
      </c>
      <c r="H1291" s="106">
        <f t="shared" ref="H1291:P1291" si="1003">SUM(H1296+H1297)</f>
        <v>0</v>
      </c>
      <c r="I1291" s="106">
        <f t="shared" si="1003"/>
        <v>0</v>
      </c>
      <c r="J1291" s="106">
        <f t="shared" si="1003"/>
        <v>268616762</v>
      </c>
      <c r="K1291" s="106">
        <f t="shared" si="1003"/>
        <v>268616762</v>
      </c>
      <c r="L1291" s="106">
        <f t="shared" si="1003"/>
        <v>268616762</v>
      </c>
      <c r="M1291" s="106">
        <f t="shared" si="1003"/>
        <v>268616762</v>
      </c>
      <c r="N1291" s="106">
        <f t="shared" si="1003"/>
        <v>268616762</v>
      </c>
      <c r="O1291" s="106">
        <f t="shared" si="1003"/>
        <v>268616762</v>
      </c>
      <c r="P1291" s="106">
        <f t="shared" si="1003"/>
        <v>268616762</v>
      </c>
      <c r="Q1291" s="3"/>
    </row>
    <row r="1292" spans="1:17" ht="15.5" x14ac:dyDescent="0.35">
      <c r="A1292" s="44"/>
      <c r="D1292" s="107"/>
      <c r="E1292" s="26" t="s">
        <v>110</v>
      </c>
      <c r="F1292" s="27"/>
      <c r="G1292" s="28"/>
      <c r="H1292" s="28"/>
      <c r="I1292" s="28"/>
      <c r="J1292" s="28"/>
      <c r="K1292" s="28"/>
      <c r="L1292" s="28"/>
      <c r="M1292" s="28"/>
      <c r="N1292" s="28"/>
      <c r="O1292" s="28"/>
      <c r="P1292" s="28"/>
    </row>
    <row r="1293" spans="1:17" ht="15.5" x14ac:dyDescent="0.35">
      <c r="A1293" s="44"/>
      <c r="D1293" s="107"/>
      <c r="E1293" s="30" t="s">
        <v>111</v>
      </c>
      <c r="F1293" s="31"/>
      <c r="G1293" s="32"/>
      <c r="H1293" s="32"/>
      <c r="I1293" s="32"/>
      <c r="J1293" s="32"/>
      <c r="K1293" s="32"/>
      <c r="L1293" s="32"/>
      <c r="M1293" s="32"/>
      <c r="N1293" s="32"/>
      <c r="O1293" s="32"/>
      <c r="P1293" s="32"/>
    </row>
    <row r="1294" spans="1:17" ht="15.5" x14ac:dyDescent="0.35">
      <c r="A1294" s="44"/>
      <c r="D1294" s="107"/>
      <c r="E1294" s="30" t="s">
        <v>112</v>
      </c>
      <c r="F1294" s="31"/>
      <c r="G1294" s="32"/>
      <c r="H1294" s="32"/>
      <c r="I1294" s="32"/>
      <c r="J1294" s="32"/>
      <c r="K1294" s="32"/>
      <c r="L1294" s="32"/>
      <c r="M1294" s="32"/>
      <c r="N1294" s="32"/>
      <c r="O1294" s="32"/>
      <c r="P1294" s="32"/>
    </row>
    <row r="1295" spans="1:17" ht="15.5" x14ac:dyDescent="0.35">
      <c r="A1295" s="44"/>
      <c r="D1295" s="107"/>
      <c r="E1295" s="30" t="s">
        <v>120</v>
      </c>
      <c r="F1295" s="31"/>
      <c r="G1295" s="32"/>
      <c r="H1295" s="32"/>
      <c r="I1295" s="32"/>
      <c r="J1295" s="32"/>
      <c r="K1295" s="32"/>
      <c r="L1295" s="32"/>
      <c r="M1295" s="32"/>
      <c r="N1295" s="32"/>
      <c r="O1295" s="32"/>
      <c r="P1295" s="32"/>
    </row>
    <row r="1296" spans="1:17" ht="15.5" x14ac:dyDescent="0.35">
      <c r="A1296" s="44"/>
      <c r="D1296" s="107"/>
      <c r="E1296" s="34" t="s">
        <v>113</v>
      </c>
      <c r="F1296" s="35">
        <f>SUM(G1296:P1296)</f>
        <v>0</v>
      </c>
      <c r="G1296" s="32">
        <f t="shared" ref="G1296" si="1004">G13+G54+G101+G112+G150+G167+G187+G204+G230+G259+G294+G311+G334+G354+G383+G409+G435+G473+G493+G510+G533+G559+G594+G614+G646+G666+G689+G712+G744+G782+G796+G819+G839+G871+G894+G917+G937+G957+G971+G994+G1017+G1058+G1078+G1098+G1133+G1171+G1200+G1235+G1258</f>
        <v>0</v>
      </c>
      <c r="H1296" s="32"/>
      <c r="I1296" s="32"/>
      <c r="J1296" s="32">
        <f t="shared" ref="J1296:P1296" si="1005">J13+J54+J101+J112+J150+J167+J187+J204+J230+J259+J294+J311+J334+J354+J383+J409+J435+J473+J493+J510+J533+J559+J594+J614+J646+J666+J689+J712+J744+J782+J796+J819+J839+J871+J894+J917+J937+J957+J971+J994+J1017+J1058+J1078+J1098+J1133+J1171+J1200+J1235+J1258</f>
        <v>0</v>
      </c>
      <c r="K1296" s="32">
        <f t="shared" si="1005"/>
        <v>0</v>
      </c>
      <c r="L1296" s="32">
        <f t="shared" si="1005"/>
        <v>0</v>
      </c>
      <c r="M1296" s="32">
        <f t="shared" si="1005"/>
        <v>0</v>
      </c>
      <c r="N1296" s="32">
        <f t="shared" si="1005"/>
        <v>0</v>
      </c>
      <c r="O1296" s="32">
        <f t="shared" si="1005"/>
        <v>0</v>
      </c>
      <c r="P1296" s="32">
        <f t="shared" si="1005"/>
        <v>0</v>
      </c>
    </row>
    <row r="1297" spans="1:17" ht="45.75" customHeight="1" thickBot="1" x14ac:dyDescent="0.4">
      <c r="A1297" s="49"/>
      <c r="B1297" s="108"/>
      <c r="C1297" s="109"/>
      <c r="D1297" s="110"/>
      <c r="E1297" s="34" t="s">
        <v>247</v>
      </c>
      <c r="F1297" s="35">
        <f>F1259+F1236+F1201+F1172+F1134+F1099+F1079+F1059+F1018+F995+F972+F958+F938+F918+F895+F872+F840+F820+F797+F783+F745+F713+F690+F667+F647+F615+F595+F560+F534+F511+F494+F474+F436+F410+F384+F355+F335+F312+F295+F260+F231+F205+F188+F168+F151+F113+F102+F55+F14</f>
        <v>1880317334</v>
      </c>
      <c r="G1297" s="35">
        <f>$F$1297/7</f>
        <v>268616762</v>
      </c>
      <c r="H1297" s="32"/>
      <c r="I1297" s="32"/>
      <c r="J1297" s="35">
        <f>$F$1297/7</f>
        <v>268616762</v>
      </c>
      <c r="K1297" s="35">
        <f t="shared" ref="K1297:P1297" si="1006">$F$1297/7</f>
        <v>268616762</v>
      </c>
      <c r="L1297" s="35">
        <f t="shared" si="1006"/>
        <v>268616762</v>
      </c>
      <c r="M1297" s="35">
        <f t="shared" si="1006"/>
        <v>268616762</v>
      </c>
      <c r="N1297" s="35">
        <f t="shared" si="1006"/>
        <v>268616762</v>
      </c>
      <c r="O1297" s="35">
        <f t="shared" si="1006"/>
        <v>268616762</v>
      </c>
      <c r="P1297" s="35">
        <f t="shared" si="1006"/>
        <v>268616762</v>
      </c>
      <c r="Q1297" s="116"/>
    </row>
    <row r="1299" spans="1:17" ht="183.75" customHeight="1" x14ac:dyDescent="0.45">
      <c r="B1299" s="120"/>
      <c r="C1299" s="231" t="s">
        <v>536</v>
      </c>
      <c r="D1299" s="231"/>
      <c r="E1299" s="231"/>
      <c r="F1299" s="231"/>
      <c r="G1299" s="231"/>
      <c r="H1299" s="231"/>
      <c r="I1299" s="231"/>
      <c r="J1299" s="231"/>
      <c r="K1299" s="231"/>
      <c r="L1299" s="231"/>
      <c r="M1299" s="231"/>
      <c r="N1299" s="231"/>
      <c r="O1299" s="231"/>
      <c r="P1299" s="231"/>
    </row>
  </sheetData>
  <mergeCells count="12">
    <mergeCell ref="C1299:P1299"/>
    <mergeCell ref="A4:P4"/>
    <mergeCell ref="A1:P2"/>
    <mergeCell ref="A3:P3"/>
    <mergeCell ref="G5:I5"/>
    <mergeCell ref="J5:P5"/>
    <mergeCell ref="A5:A6"/>
    <mergeCell ref="B5:B6"/>
    <mergeCell ref="C5:C6"/>
    <mergeCell ref="D5:D6"/>
    <mergeCell ref="E5:E6"/>
    <mergeCell ref="F5:F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6FF59-8537-4316-87A9-27377AB5C3C4}">
  <dimension ref="A1:S745"/>
  <sheetViews>
    <sheetView zoomScale="70" zoomScaleNormal="70" workbookViewId="0">
      <pane ySplit="4" topLeftCell="A5" activePane="bottomLeft" state="frozen"/>
      <selection pane="bottomLeft" activeCell="I17" sqref="I17"/>
    </sheetView>
  </sheetViews>
  <sheetFormatPr defaultRowHeight="14.5" x14ac:dyDescent="0.35"/>
  <cols>
    <col min="1" max="1" width="7.1796875" style="218" bestFit="1" customWidth="1"/>
    <col min="2" max="2" width="91.26953125" style="122" bestFit="1" customWidth="1"/>
    <col min="3" max="3" width="14.26953125" style="122" bestFit="1" customWidth="1"/>
    <col min="4" max="4" width="18.7265625" style="122" bestFit="1" customWidth="1"/>
    <col min="5" max="5" width="18.453125" style="122" customWidth="1"/>
    <col min="6" max="6" width="22" style="122" customWidth="1"/>
    <col min="7" max="7" width="19.7265625" style="122" customWidth="1"/>
    <col min="8" max="8" width="20.453125" style="122" customWidth="1"/>
    <col min="9" max="9" width="20.26953125" style="122" customWidth="1"/>
    <col min="10" max="10" width="17.1796875" style="122" bestFit="1" customWidth="1"/>
    <col min="11" max="12" width="16" style="122" bestFit="1" customWidth="1"/>
    <col min="13" max="13" width="17.7265625" style="122" customWidth="1"/>
    <col min="14" max="15" width="17.1796875" style="122" bestFit="1" customWidth="1"/>
    <col min="16" max="16" width="19.7265625" style="122" customWidth="1"/>
    <col min="17" max="17" width="18.1796875" style="122" customWidth="1"/>
    <col min="18" max="18" width="16.26953125" style="122" customWidth="1"/>
    <col min="19" max="19" width="92.54296875" style="121" customWidth="1"/>
  </cols>
  <sheetData>
    <row r="1" spans="1:19" ht="41.25" customHeight="1" x14ac:dyDescent="0.35">
      <c r="A1" s="254" t="s">
        <v>499</v>
      </c>
      <c r="B1" s="255"/>
      <c r="C1" s="255"/>
      <c r="D1" s="255"/>
      <c r="E1" s="255"/>
      <c r="F1" s="255"/>
      <c r="G1" s="255"/>
      <c r="H1" s="255"/>
      <c r="I1" s="255"/>
      <c r="J1" s="255"/>
      <c r="K1" s="255"/>
      <c r="L1" s="255"/>
      <c r="M1" s="255"/>
      <c r="N1" s="255"/>
      <c r="O1" s="255"/>
      <c r="P1" s="255"/>
      <c r="Q1" s="255"/>
      <c r="R1" s="255"/>
    </row>
    <row r="2" spans="1:19" ht="15" thickBot="1" x14ac:dyDescent="0.4">
      <c r="A2" s="256"/>
      <c r="B2" s="256"/>
    </row>
    <row r="3" spans="1:19" x14ac:dyDescent="0.35">
      <c r="A3" s="257" t="s">
        <v>262</v>
      </c>
      <c r="B3" s="259" t="s">
        <v>263</v>
      </c>
      <c r="C3" s="251" t="s">
        <v>264</v>
      </c>
      <c r="D3" s="250" t="s">
        <v>265</v>
      </c>
      <c r="E3" s="263" t="s">
        <v>266</v>
      </c>
      <c r="F3" s="265" t="s">
        <v>267</v>
      </c>
      <c r="G3" s="250" t="s">
        <v>268</v>
      </c>
      <c r="H3" s="251" t="s">
        <v>269</v>
      </c>
      <c r="I3" s="250"/>
      <c r="J3" s="248" t="s">
        <v>270</v>
      </c>
      <c r="K3" s="249"/>
      <c r="L3" s="249"/>
      <c r="M3" s="249"/>
      <c r="N3" s="249"/>
      <c r="O3" s="250"/>
      <c r="P3" s="251" t="s">
        <v>271</v>
      </c>
      <c r="Q3" s="249"/>
      <c r="R3" s="250"/>
      <c r="S3" s="252" t="s">
        <v>272</v>
      </c>
    </row>
    <row r="4" spans="1:19" ht="28.5" thickBot="1" x14ac:dyDescent="0.4">
      <c r="A4" s="258"/>
      <c r="B4" s="260"/>
      <c r="C4" s="261"/>
      <c r="D4" s="262"/>
      <c r="E4" s="264"/>
      <c r="F4" s="266"/>
      <c r="G4" s="262"/>
      <c r="H4" s="123" t="s">
        <v>273</v>
      </c>
      <c r="I4" s="124" t="s">
        <v>274</v>
      </c>
      <c r="J4" s="125" t="s">
        <v>275</v>
      </c>
      <c r="K4" s="126" t="s">
        <v>276</v>
      </c>
      <c r="L4" s="126" t="s">
        <v>277</v>
      </c>
      <c r="M4" s="126" t="s">
        <v>278</v>
      </c>
      <c r="N4" s="126" t="s">
        <v>279</v>
      </c>
      <c r="O4" s="127" t="s">
        <v>280</v>
      </c>
      <c r="P4" s="123" t="s">
        <v>281</v>
      </c>
      <c r="Q4" s="128" t="s">
        <v>282</v>
      </c>
      <c r="R4" s="127" t="s">
        <v>283</v>
      </c>
      <c r="S4" s="252"/>
    </row>
    <row r="5" spans="1:19" ht="28" x14ac:dyDescent="0.35">
      <c r="A5" s="129"/>
      <c r="B5" s="130" t="s">
        <v>0</v>
      </c>
      <c r="C5" s="131"/>
      <c r="D5" s="132"/>
      <c r="E5" s="133"/>
      <c r="F5" s="134"/>
      <c r="G5" s="135"/>
      <c r="H5" s="136"/>
      <c r="I5" s="135"/>
      <c r="J5" s="137"/>
      <c r="K5" s="138"/>
      <c r="L5" s="138"/>
      <c r="M5" s="138"/>
      <c r="N5" s="138"/>
      <c r="O5" s="135"/>
      <c r="P5" s="139"/>
      <c r="Q5" s="138"/>
      <c r="R5" s="135"/>
      <c r="S5" s="140"/>
    </row>
    <row r="6" spans="1:19" ht="28" x14ac:dyDescent="0.35">
      <c r="A6" s="141" t="s">
        <v>257</v>
      </c>
      <c r="B6" s="142" t="s">
        <v>284</v>
      </c>
      <c r="C6" s="143" t="s">
        <v>285</v>
      </c>
      <c r="D6" s="144" t="s">
        <v>286</v>
      </c>
      <c r="E6" s="145" t="s">
        <v>1</v>
      </c>
      <c r="F6" s="146">
        <f>SUM(H6:R6)</f>
        <v>236776</v>
      </c>
      <c r="G6" s="147"/>
      <c r="H6" s="148" t="s">
        <v>287</v>
      </c>
      <c r="I6" s="149"/>
      <c r="J6" s="150"/>
      <c r="K6" s="151"/>
      <c r="L6" s="151">
        <v>236776</v>
      </c>
      <c r="M6" s="151"/>
      <c r="N6" s="151"/>
      <c r="O6" s="149"/>
      <c r="P6" s="152"/>
      <c r="Q6" s="151"/>
      <c r="R6" s="149"/>
      <c r="S6" s="153" t="s">
        <v>288</v>
      </c>
    </row>
    <row r="7" spans="1:19" ht="28" x14ac:dyDescent="0.35">
      <c r="A7" s="141" t="s">
        <v>2</v>
      </c>
      <c r="B7" s="154" t="s">
        <v>289</v>
      </c>
      <c r="C7" s="143" t="s">
        <v>290</v>
      </c>
      <c r="D7" s="144" t="s">
        <v>291</v>
      </c>
      <c r="E7" s="145" t="s">
        <v>1</v>
      </c>
      <c r="F7" s="146">
        <f t="shared" ref="F7:F23" si="0">SUM(H7:R7)</f>
        <v>6600000</v>
      </c>
      <c r="G7" s="147"/>
      <c r="H7" s="152">
        <v>4500000</v>
      </c>
      <c r="I7" s="149"/>
      <c r="J7" s="150">
        <v>2100000</v>
      </c>
      <c r="K7" s="151"/>
      <c r="L7" s="151"/>
      <c r="M7" s="151"/>
      <c r="N7" s="151"/>
      <c r="O7" s="149"/>
      <c r="P7" s="152"/>
      <c r="Q7" s="151"/>
      <c r="R7" s="149"/>
      <c r="S7" s="153"/>
    </row>
    <row r="8" spans="1:19" ht="52" x14ac:dyDescent="0.35">
      <c r="A8" s="141" t="s">
        <v>3</v>
      </c>
      <c r="B8" s="142" t="s">
        <v>292</v>
      </c>
      <c r="C8" s="155" t="s">
        <v>293</v>
      </c>
      <c r="D8" s="156" t="s">
        <v>286</v>
      </c>
      <c r="E8" s="145" t="s">
        <v>1</v>
      </c>
      <c r="F8" s="146">
        <f t="shared" si="0"/>
        <v>2655662</v>
      </c>
      <c r="G8" s="147">
        <v>1333895</v>
      </c>
      <c r="H8" s="152">
        <v>2655662</v>
      </c>
      <c r="I8" s="149"/>
      <c r="J8" s="150"/>
      <c r="K8" s="151"/>
      <c r="L8" s="151"/>
      <c r="M8" s="151"/>
      <c r="N8" s="151"/>
      <c r="O8" s="149"/>
      <c r="P8" s="152"/>
      <c r="Q8" s="151"/>
      <c r="R8" s="149"/>
      <c r="S8" s="153" t="s">
        <v>294</v>
      </c>
    </row>
    <row r="9" spans="1:19" ht="15.5" x14ac:dyDescent="0.35">
      <c r="A9" s="157"/>
      <c r="B9" s="158" t="s">
        <v>4</v>
      </c>
      <c r="C9" s="159"/>
      <c r="D9" s="160"/>
      <c r="E9" s="161"/>
      <c r="F9" s="162"/>
      <c r="G9" s="163"/>
      <c r="H9" s="164"/>
      <c r="I9" s="165"/>
      <c r="J9" s="166"/>
      <c r="K9" s="167"/>
      <c r="L9" s="167"/>
      <c r="M9" s="167"/>
      <c r="N9" s="167"/>
      <c r="O9" s="165"/>
      <c r="P9" s="164"/>
      <c r="Q9" s="167"/>
      <c r="R9" s="165"/>
      <c r="S9" s="140"/>
    </row>
    <row r="10" spans="1:19" ht="65" x14ac:dyDescent="0.35">
      <c r="A10" s="141"/>
      <c r="B10" s="168"/>
      <c r="C10" s="143"/>
      <c r="D10" s="144"/>
      <c r="E10" s="169" t="s">
        <v>295</v>
      </c>
      <c r="F10" s="146">
        <f t="shared" si="0"/>
        <v>17675000</v>
      </c>
      <c r="G10" s="147"/>
      <c r="H10" s="148"/>
      <c r="I10" s="149"/>
      <c r="J10" s="150"/>
      <c r="K10" s="151"/>
      <c r="L10" s="151"/>
      <c r="M10" s="151"/>
      <c r="N10" s="151"/>
      <c r="O10" s="149">
        <v>17675000</v>
      </c>
      <c r="P10" s="148"/>
      <c r="Q10" s="151"/>
      <c r="R10" s="149"/>
      <c r="S10" s="153" t="s">
        <v>296</v>
      </c>
    </row>
    <row r="11" spans="1:19" ht="15.5" x14ac:dyDescent="0.35">
      <c r="A11" s="141" t="s">
        <v>5</v>
      </c>
      <c r="B11" s="142" t="s">
        <v>297</v>
      </c>
      <c r="C11" s="143"/>
      <c r="D11" s="144"/>
      <c r="E11" s="145" t="s">
        <v>298</v>
      </c>
      <c r="F11" s="146">
        <f t="shared" si="0"/>
        <v>129800</v>
      </c>
      <c r="G11" s="147"/>
      <c r="H11" s="148"/>
      <c r="I11" s="149"/>
      <c r="J11" s="150"/>
      <c r="K11" s="151"/>
      <c r="L11" s="151">
        <v>129800</v>
      </c>
      <c r="M11" s="151"/>
      <c r="N11" s="151"/>
      <c r="O11" s="149"/>
      <c r="P11" s="152"/>
      <c r="Q11" s="151"/>
      <c r="R11" s="149"/>
      <c r="S11" s="153"/>
    </row>
    <row r="12" spans="1:19" ht="28" x14ac:dyDescent="0.35">
      <c r="A12" s="141" t="s">
        <v>6</v>
      </c>
      <c r="B12" s="142" t="s">
        <v>299</v>
      </c>
      <c r="C12" s="143"/>
      <c r="D12" s="144"/>
      <c r="E12" s="145" t="s">
        <v>298</v>
      </c>
      <c r="F12" s="146">
        <f t="shared" si="0"/>
        <v>235102</v>
      </c>
      <c r="G12" s="147"/>
      <c r="H12" s="148"/>
      <c r="I12" s="149"/>
      <c r="J12" s="150"/>
      <c r="K12" s="151"/>
      <c r="L12" s="151">
        <v>235102</v>
      </c>
      <c r="M12" s="151"/>
      <c r="N12" s="151"/>
      <c r="O12" s="149"/>
      <c r="P12" s="152"/>
      <c r="Q12" s="151"/>
      <c r="R12" s="149"/>
      <c r="S12" s="153"/>
    </row>
    <row r="13" spans="1:19" ht="15.5" x14ac:dyDescent="0.35">
      <c r="A13" s="141" t="s">
        <v>7</v>
      </c>
      <c r="B13" s="142" t="s">
        <v>300</v>
      </c>
      <c r="C13" s="143"/>
      <c r="D13" s="144"/>
      <c r="E13" s="145" t="s">
        <v>298</v>
      </c>
      <c r="F13" s="146">
        <f t="shared" si="0"/>
        <v>91963</v>
      </c>
      <c r="G13" s="147"/>
      <c r="H13" s="148"/>
      <c r="I13" s="149"/>
      <c r="J13" s="150"/>
      <c r="K13" s="151"/>
      <c r="L13" s="151">
        <v>91963</v>
      </c>
      <c r="M13" s="151"/>
      <c r="N13" s="151"/>
      <c r="O13" s="149"/>
      <c r="P13" s="152"/>
      <c r="Q13" s="151"/>
      <c r="R13" s="149"/>
      <c r="S13" s="153"/>
    </row>
    <row r="14" spans="1:19" ht="15.5" x14ac:dyDescent="0.35">
      <c r="A14" s="141" t="s">
        <v>8</v>
      </c>
      <c r="B14" s="142" t="s">
        <v>301</v>
      </c>
      <c r="C14" s="143"/>
      <c r="D14" s="144"/>
      <c r="E14" s="145" t="s">
        <v>298</v>
      </c>
      <c r="F14" s="146">
        <f t="shared" si="0"/>
        <v>140895</v>
      </c>
      <c r="G14" s="147"/>
      <c r="H14" s="148"/>
      <c r="I14" s="149"/>
      <c r="J14" s="150"/>
      <c r="K14" s="151"/>
      <c r="L14" s="151">
        <v>140895</v>
      </c>
      <c r="M14" s="151"/>
      <c r="N14" s="151"/>
      <c r="O14" s="149"/>
      <c r="P14" s="152"/>
      <c r="Q14" s="151"/>
      <c r="R14" s="149"/>
      <c r="S14" s="153"/>
    </row>
    <row r="15" spans="1:19" ht="15.5" x14ac:dyDescent="0.35">
      <c r="A15" s="157"/>
      <c r="B15" s="158" t="s">
        <v>9</v>
      </c>
      <c r="C15" s="159"/>
      <c r="D15" s="160"/>
      <c r="E15" s="170"/>
      <c r="F15" s="162"/>
      <c r="G15" s="163"/>
      <c r="H15" s="164"/>
      <c r="I15" s="165"/>
      <c r="J15" s="166"/>
      <c r="K15" s="167"/>
      <c r="L15" s="167"/>
      <c r="M15" s="167"/>
      <c r="N15" s="167"/>
      <c r="O15" s="165"/>
      <c r="P15" s="171"/>
      <c r="Q15" s="167"/>
      <c r="R15" s="165"/>
      <c r="S15" s="140"/>
    </row>
    <row r="16" spans="1:19" ht="78" x14ac:dyDescent="0.35">
      <c r="A16" s="141"/>
      <c r="B16" s="168"/>
      <c r="C16" s="143"/>
      <c r="D16" s="144"/>
      <c r="E16" s="172" t="s">
        <v>295</v>
      </c>
      <c r="F16" s="146">
        <f t="shared" si="0"/>
        <v>6055000</v>
      </c>
      <c r="G16" s="147"/>
      <c r="H16" s="148"/>
      <c r="I16" s="149"/>
      <c r="J16" s="150"/>
      <c r="K16" s="151"/>
      <c r="L16" s="151"/>
      <c r="M16" s="151"/>
      <c r="N16" s="151"/>
      <c r="O16" s="149">
        <v>6055000</v>
      </c>
      <c r="P16" s="152"/>
      <c r="Q16" s="151"/>
      <c r="R16" s="149"/>
      <c r="S16" s="153" t="s">
        <v>302</v>
      </c>
    </row>
    <row r="17" spans="1:19" ht="28" x14ac:dyDescent="0.35">
      <c r="A17" s="157"/>
      <c r="B17" s="158" t="s">
        <v>10</v>
      </c>
      <c r="C17" s="159"/>
      <c r="D17" s="160"/>
      <c r="E17" s="173"/>
      <c r="F17" s="162"/>
      <c r="G17" s="163"/>
      <c r="H17" s="164"/>
      <c r="I17" s="165"/>
      <c r="J17" s="166"/>
      <c r="K17" s="167"/>
      <c r="L17" s="167"/>
      <c r="M17" s="167"/>
      <c r="N17" s="167"/>
      <c r="O17" s="165"/>
      <c r="P17" s="171"/>
      <c r="Q17" s="167"/>
      <c r="R17" s="165"/>
      <c r="S17" s="140"/>
    </row>
    <row r="18" spans="1:19" ht="15.5" x14ac:dyDescent="0.35">
      <c r="A18" s="141" t="s">
        <v>11</v>
      </c>
      <c r="B18" s="142" t="s">
        <v>303</v>
      </c>
      <c r="C18" s="143">
        <v>282</v>
      </c>
      <c r="D18" s="144" t="s">
        <v>304</v>
      </c>
      <c r="E18" s="145" t="s">
        <v>298</v>
      </c>
      <c r="F18" s="146">
        <f t="shared" si="0"/>
        <v>44300000</v>
      </c>
      <c r="G18" s="147"/>
      <c r="H18" s="152">
        <v>44300000</v>
      </c>
      <c r="I18" s="149"/>
      <c r="J18" s="150"/>
      <c r="K18" s="151"/>
      <c r="L18" s="151"/>
      <c r="M18" s="151"/>
      <c r="N18" s="151"/>
      <c r="O18" s="149"/>
      <c r="P18" s="152"/>
      <c r="Q18" s="151"/>
      <c r="R18" s="149"/>
      <c r="S18" s="153"/>
    </row>
    <row r="19" spans="1:19" ht="15.5" x14ac:dyDescent="0.35">
      <c r="A19" s="141" t="s">
        <v>12</v>
      </c>
      <c r="B19" s="142" t="s">
        <v>305</v>
      </c>
      <c r="C19" s="143"/>
      <c r="D19" s="144"/>
      <c r="E19" s="172" t="s">
        <v>306</v>
      </c>
      <c r="F19" s="146">
        <f t="shared" si="0"/>
        <v>93372</v>
      </c>
      <c r="G19" s="147"/>
      <c r="H19" s="152"/>
      <c r="I19" s="149"/>
      <c r="J19" s="150"/>
      <c r="K19" s="151"/>
      <c r="L19" s="151">
        <v>93372</v>
      </c>
      <c r="M19" s="151"/>
      <c r="N19" s="151"/>
      <c r="O19" s="149"/>
      <c r="P19" s="152"/>
      <c r="Q19" s="151"/>
      <c r="R19" s="149"/>
      <c r="S19" s="153"/>
    </row>
    <row r="20" spans="1:19" ht="15.5" x14ac:dyDescent="0.35">
      <c r="A20" s="141" t="s">
        <v>307</v>
      </c>
      <c r="B20" s="142" t="s">
        <v>308</v>
      </c>
      <c r="C20" s="143"/>
      <c r="D20" s="144"/>
      <c r="E20" s="172" t="s">
        <v>306</v>
      </c>
      <c r="F20" s="146">
        <f t="shared" si="0"/>
        <v>287596</v>
      </c>
      <c r="G20" s="147"/>
      <c r="H20" s="152"/>
      <c r="I20" s="149"/>
      <c r="J20" s="150"/>
      <c r="K20" s="151"/>
      <c r="L20" s="151">
        <v>287596</v>
      </c>
      <c r="M20" s="151"/>
      <c r="N20" s="151"/>
      <c r="O20" s="149"/>
      <c r="P20" s="152"/>
      <c r="Q20" s="151"/>
      <c r="R20" s="149"/>
      <c r="S20" s="153"/>
    </row>
    <row r="21" spans="1:19" ht="15.5" x14ac:dyDescent="0.35">
      <c r="A21" s="141" t="s">
        <v>309</v>
      </c>
      <c r="B21" s="142" t="s">
        <v>310</v>
      </c>
      <c r="C21" s="143">
        <v>284</v>
      </c>
      <c r="D21" s="144" t="s">
        <v>286</v>
      </c>
      <c r="E21" s="172" t="s">
        <v>306</v>
      </c>
      <c r="F21" s="146">
        <f t="shared" si="0"/>
        <v>4267000</v>
      </c>
      <c r="G21" s="147"/>
      <c r="H21" s="152">
        <v>4267000</v>
      </c>
      <c r="I21" s="149"/>
      <c r="J21" s="150"/>
      <c r="K21" s="151"/>
      <c r="L21" s="151"/>
      <c r="M21" s="151"/>
      <c r="N21" s="151"/>
      <c r="O21" s="149"/>
      <c r="P21" s="152"/>
      <c r="Q21" s="151"/>
      <c r="R21" s="149"/>
      <c r="S21" s="153"/>
    </row>
    <row r="22" spans="1:19" ht="15.5" x14ac:dyDescent="0.35">
      <c r="A22" s="141" t="s">
        <v>13</v>
      </c>
      <c r="B22" s="142" t="s">
        <v>311</v>
      </c>
      <c r="C22" s="143"/>
      <c r="D22" s="144"/>
      <c r="E22" s="172" t="s">
        <v>306</v>
      </c>
      <c r="F22" s="146">
        <f t="shared" si="0"/>
        <v>100348</v>
      </c>
      <c r="G22" s="147"/>
      <c r="H22" s="152"/>
      <c r="I22" s="149"/>
      <c r="J22" s="150"/>
      <c r="K22" s="151"/>
      <c r="L22" s="151">
        <v>100348</v>
      </c>
      <c r="M22" s="151"/>
      <c r="N22" s="151"/>
      <c r="O22" s="149"/>
      <c r="P22" s="152"/>
      <c r="Q22" s="151"/>
      <c r="R22" s="149"/>
      <c r="S22" s="153"/>
    </row>
    <row r="23" spans="1:19" ht="15.5" x14ac:dyDescent="0.35">
      <c r="A23" s="141" t="s">
        <v>14</v>
      </c>
      <c r="B23" s="142" t="s">
        <v>312</v>
      </c>
      <c r="C23" s="143"/>
      <c r="D23" s="144"/>
      <c r="E23" s="172" t="s">
        <v>313</v>
      </c>
      <c r="F23" s="146">
        <f t="shared" si="0"/>
        <v>53000</v>
      </c>
      <c r="G23" s="147"/>
      <c r="H23" s="148"/>
      <c r="I23" s="149"/>
      <c r="J23" s="150"/>
      <c r="K23" s="151"/>
      <c r="L23" s="151">
        <v>53000</v>
      </c>
      <c r="M23" s="151"/>
      <c r="N23" s="151"/>
      <c r="O23" s="149"/>
      <c r="P23" s="152"/>
      <c r="Q23" s="151"/>
      <c r="R23" s="149"/>
      <c r="S23" s="153"/>
    </row>
    <row r="24" spans="1:19" ht="15.5" x14ac:dyDescent="0.35">
      <c r="A24" s="157"/>
      <c r="B24" s="158" t="s">
        <v>15</v>
      </c>
      <c r="C24" s="159"/>
      <c r="D24" s="160"/>
      <c r="E24" s="173"/>
      <c r="F24" s="162"/>
      <c r="G24" s="163"/>
      <c r="H24" s="164"/>
      <c r="I24" s="165"/>
      <c r="J24" s="166"/>
      <c r="K24" s="167"/>
      <c r="L24" s="167"/>
      <c r="M24" s="167"/>
      <c r="N24" s="167"/>
      <c r="O24" s="165"/>
      <c r="P24" s="171"/>
      <c r="Q24" s="167"/>
      <c r="R24" s="165"/>
      <c r="S24" s="140"/>
    </row>
    <row r="25" spans="1:19" ht="15.5" x14ac:dyDescent="0.35">
      <c r="A25" s="141"/>
      <c r="B25" s="168"/>
      <c r="C25" s="143"/>
      <c r="D25" s="144"/>
      <c r="E25" s="145"/>
      <c r="F25" s="146"/>
      <c r="G25" s="147"/>
      <c r="H25" s="148"/>
      <c r="I25" s="149"/>
      <c r="J25" s="150"/>
      <c r="K25" s="151"/>
      <c r="L25" s="151"/>
      <c r="M25" s="151"/>
      <c r="N25" s="151"/>
      <c r="O25" s="149"/>
      <c r="P25" s="152"/>
      <c r="Q25" s="151"/>
      <c r="R25" s="149"/>
      <c r="S25" s="153"/>
    </row>
    <row r="26" spans="1:19" ht="15.5" x14ac:dyDescent="0.35">
      <c r="A26" s="157"/>
      <c r="B26" s="158" t="s">
        <v>16</v>
      </c>
      <c r="C26" s="159"/>
      <c r="D26" s="160"/>
      <c r="E26" s="173"/>
      <c r="F26" s="162"/>
      <c r="G26" s="163"/>
      <c r="H26" s="164"/>
      <c r="I26" s="165"/>
      <c r="J26" s="166"/>
      <c r="K26" s="167"/>
      <c r="L26" s="167"/>
      <c r="M26" s="167"/>
      <c r="N26" s="167"/>
      <c r="O26" s="165"/>
      <c r="P26" s="171"/>
      <c r="Q26" s="167"/>
      <c r="R26" s="165"/>
      <c r="S26" s="140"/>
    </row>
    <row r="27" spans="1:19" ht="15.5" x14ac:dyDescent="0.35">
      <c r="A27" s="141" t="s">
        <v>17</v>
      </c>
      <c r="B27" s="142" t="s">
        <v>314</v>
      </c>
      <c r="C27" s="143">
        <v>288</v>
      </c>
      <c r="D27" s="144" t="s">
        <v>315</v>
      </c>
      <c r="E27" s="145" t="s">
        <v>298</v>
      </c>
      <c r="F27" s="146">
        <f>SUM(H27:R27)</f>
        <v>28788480</v>
      </c>
      <c r="G27" s="147"/>
      <c r="H27" s="148"/>
      <c r="I27" s="149"/>
      <c r="J27" s="150"/>
      <c r="K27" s="151">
        <v>28788480</v>
      </c>
      <c r="L27" s="151"/>
      <c r="M27" s="151"/>
      <c r="N27" s="151"/>
      <c r="O27" s="149"/>
      <c r="P27" s="152"/>
      <c r="Q27" s="151"/>
      <c r="R27" s="149"/>
      <c r="S27" s="153"/>
    </row>
    <row r="28" spans="1:19" ht="15.5" x14ac:dyDescent="0.35">
      <c r="A28" s="157"/>
      <c r="B28" s="158" t="s">
        <v>18</v>
      </c>
      <c r="C28" s="159"/>
      <c r="D28" s="160"/>
      <c r="E28" s="173"/>
      <c r="F28" s="162"/>
      <c r="G28" s="163"/>
      <c r="H28" s="164"/>
      <c r="I28" s="165"/>
      <c r="J28" s="166"/>
      <c r="K28" s="167"/>
      <c r="L28" s="167"/>
      <c r="M28" s="167"/>
      <c r="N28" s="167"/>
      <c r="O28" s="165"/>
      <c r="P28" s="171"/>
      <c r="Q28" s="167"/>
      <c r="R28" s="165"/>
      <c r="S28" s="140"/>
    </row>
    <row r="29" spans="1:19" ht="15.5" x14ac:dyDescent="0.35">
      <c r="A29" s="141"/>
      <c r="B29" s="142"/>
      <c r="C29" s="143"/>
      <c r="D29" s="144"/>
      <c r="E29" s="145"/>
      <c r="F29" s="146">
        <f>SUM(H29:R29)</f>
        <v>0</v>
      </c>
      <c r="G29" s="147"/>
      <c r="H29" s="148"/>
      <c r="I29" s="149"/>
      <c r="J29" s="150"/>
      <c r="K29" s="151"/>
      <c r="L29" s="151"/>
      <c r="M29" s="151"/>
      <c r="N29" s="151"/>
      <c r="O29" s="149"/>
      <c r="P29" s="152"/>
      <c r="Q29" s="151"/>
      <c r="R29" s="149"/>
      <c r="S29" s="153"/>
    </row>
    <row r="30" spans="1:19" ht="15.5" x14ac:dyDescent="0.35">
      <c r="A30" s="157"/>
      <c r="B30" s="158" t="s">
        <v>19</v>
      </c>
      <c r="C30" s="159"/>
      <c r="D30" s="160"/>
      <c r="E30" s="173"/>
      <c r="F30" s="162"/>
      <c r="G30" s="163"/>
      <c r="H30" s="164"/>
      <c r="I30" s="165"/>
      <c r="J30" s="166"/>
      <c r="K30" s="167"/>
      <c r="L30" s="167"/>
      <c r="M30" s="167"/>
      <c r="N30" s="167"/>
      <c r="O30" s="165"/>
      <c r="P30" s="171"/>
      <c r="Q30" s="167"/>
      <c r="R30" s="165"/>
      <c r="S30" s="140"/>
    </row>
    <row r="31" spans="1:19" ht="15.5" x14ac:dyDescent="0.35">
      <c r="A31" s="141"/>
      <c r="B31" s="168"/>
      <c r="C31" s="143"/>
      <c r="D31" s="144"/>
      <c r="E31" s="145"/>
      <c r="F31" s="146"/>
      <c r="G31" s="147"/>
      <c r="H31" s="148"/>
      <c r="I31" s="149"/>
      <c r="J31" s="150"/>
      <c r="K31" s="151"/>
      <c r="L31" s="151"/>
      <c r="M31" s="151"/>
      <c r="N31" s="151"/>
      <c r="O31" s="149"/>
      <c r="P31" s="152"/>
      <c r="Q31" s="151"/>
      <c r="R31" s="149"/>
      <c r="S31" s="153"/>
    </row>
    <row r="32" spans="1:19" ht="15.5" x14ac:dyDescent="0.35">
      <c r="A32" s="157"/>
      <c r="B32" s="158" t="s">
        <v>20</v>
      </c>
      <c r="C32" s="159"/>
      <c r="D32" s="160"/>
      <c r="E32" s="173"/>
      <c r="F32" s="162"/>
      <c r="G32" s="163"/>
      <c r="H32" s="164"/>
      <c r="I32" s="165"/>
      <c r="J32" s="166"/>
      <c r="K32" s="167"/>
      <c r="L32" s="167"/>
      <c r="M32" s="167"/>
      <c r="N32" s="167"/>
      <c r="O32" s="165"/>
      <c r="P32" s="171"/>
      <c r="Q32" s="167"/>
      <c r="R32" s="165"/>
      <c r="S32" s="140"/>
    </row>
    <row r="33" spans="1:19" ht="28" x14ac:dyDescent="0.35">
      <c r="A33" s="141" t="s">
        <v>21</v>
      </c>
      <c r="B33" s="142" t="s">
        <v>316</v>
      </c>
      <c r="C33" s="143">
        <v>283</v>
      </c>
      <c r="D33" s="144" t="s">
        <v>286</v>
      </c>
      <c r="E33" s="145" t="s">
        <v>298</v>
      </c>
      <c r="F33" s="146">
        <f>SUM(H33:R33)</f>
        <v>12443220</v>
      </c>
      <c r="G33" s="147"/>
      <c r="H33" s="152">
        <v>12443220</v>
      </c>
      <c r="I33" s="149"/>
      <c r="J33" s="150"/>
      <c r="K33" s="151"/>
      <c r="L33" s="151"/>
      <c r="M33" s="151"/>
      <c r="N33" s="151"/>
      <c r="O33" s="149"/>
      <c r="P33" s="152"/>
      <c r="Q33" s="151"/>
      <c r="R33" s="149"/>
      <c r="S33" s="153"/>
    </row>
    <row r="34" spans="1:19" ht="15.5" x14ac:dyDescent="0.35">
      <c r="A34" s="141"/>
      <c r="B34" s="142"/>
      <c r="C34" s="143">
        <v>283</v>
      </c>
      <c r="D34" s="144" t="s">
        <v>317</v>
      </c>
      <c r="E34" s="145" t="s">
        <v>22</v>
      </c>
      <c r="F34" s="146">
        <f t="shared" ref="F34:F38" si="1">SUM(H34:R34)</f>
        <v>48067500</v>
      </c>
      <c r="G34" s="147"/>
      <c r="H34" s="152">
        <v>48067500</v>
      </c>
      <c r="I34" s="149"/>
      <c r="J34" s="150"/>
      <c r="K34" s="151"/>
      <c r="L34" s="151"/>
      <c r="M34" s="151"/>
      <c r="N34" s="151"/>
      <c r="O34" s="149"/>
      <c r="P34" s="152"/>
      <c r="Q34" s="151"/>
      <c r="R34" s="149"/>
      <c r="S34" s="153" t="s">
        <v>318</v>
      </c>
    </row>
    <row r="35" spans="1:19" ht="28" x14ac:dyDescent="0.35">
      <c r="A35" s="141" t="s">
        <v>319</v>
      </c>
      <c r="B35" s="142" t="s">
        <v>320</v>
      </c>
      <c r="C35" s="143">
        <v>281</v>
      </c>
      <c r="D35" s="144" t="s">
        <v>321</v>
      </c>
      <c r="E35" s="145" t="s">
        <v>22</v>
      </c>
      <c r="F35" s="146">
        <f t="shared" si="1"/>
        <v>0</v>
      </c>
      <c r="G35" s="147"/>
      <c r="H35" s="152" t="s">
        <v>322</v>
      </c>
      <c r="I35" s="149"/>
      <c r="J35" s="150"/>
      <c r="K35" s="151"/>
      <c r="L35" s="151"/>
      <c r="M35" s="151"/>
      <c r="N35" s="151"/>
      <c r="O35" s="149"/>
      <c r="P35" s="152"/>
      <c r="Q35" s="151"/>
      <c r="R35" s="149"/>
      <c r="S35" s="153"/>
    </row>
    <row r="36" spans="1:19" ht="28" x14ac:dyDescent="0.35">
      <c r="A36" s="141" t="s">
        <v>23</v>
      </c>
      <c r="B36" s="142" t="s">
        <v>323</v>
      </c>
      <c r="C36" s="143">
        <v>283</v>
      </c>
      <c r="D36" s="144" t="s">
        <v>286</v>
      </c>
      <c r="E36" s="145" t="s">
        <v>1</v>
      </c>
      <c r="F36" s="146">
        <f t="shared" si="1"/>
        <v>2822173</v>
      </c>
      <c r="G36" s="147"/>
      <c r="H36" s="152">
        <v>2822173</v>
      </c>
      <c r="I36" s="149"/>
      <c r="J36" s="150"/>
      <c r="K36" s="151"/>
      <c r="L36" s="151"/>
      <c r="M36" s="151"/>
      <c r="N36" s="151"/>
      <c r="O36" s="149"/>
      <c r="P36" s="152"/>
      <c r="Q36" s="151"/>
      <c r="R36" s="149"/>
      <c r="S36" s="153"/>
    </row>
    <row r="37" spans="1:19" ht="15.5" x14ac:dyDescent="0.35">
      <c r="A37" s="141"/>
      <c r="B37" s="142"/>
      <c r="C37" s="143"/>
      <c r="D37" s="144"/>
      <c r="E37" s="145" t="s">
        <v>324</v>
      </c>
      <c r="F37" s="146">
        <f t="shared" si="1"/>
        <v>0</v>
      </c>
      <c r="G37" s="147"/>
      <c r="H37" s="152"/>
      <c r="I37" s="149"/>
      <c r="J37" s="150"/>
      <c r="K37" s="151"/>
      <c r="L37" s="151"/>
      <c r="M37" s="151"/>
      <c r="N37" s="151"/>
      <c r="O37" s="149"/>
      <c r="P37" s="152"/>
      <c r="Q37" s="151"/>
      <c r="R37" s="149"/>
      <c r="S37" s="153" t="s">
        <v>325</v>
      </c>
    </row>
    <row r="38" spans="1:19" ht="28" x14ac:dyDescent="0.35">
      <c r="A38" s="141" t="s">
        <v>24</v>
      </c>
      <c r="B38" s="142" t="s">
        <v>326</v>
      </c>
      <c r="C38" s="143">
        <v>283</v>
      </c>
      <c r="D38" s="144"/>
      <c r="E38" s="145" t="s">
        <v>1</v>
      </c>
      <c r="F38" s="146">
        <f t="shared" si="1"/>
        <v>0</v>
      </c>
      <c r="G38" s="147"/>
      <c r="H38" s="148"/>
      <c r="I38" s="149"/>
      <c r="J38" s="150"/>
      <c r="K38" s="151"/>
      <c r="L38" s="151"/>
      <c r="M38" s="151"/>
      <c r="N38" s="151"/>
      <c r="O38" s="149"/>
      <c r="P38" s="152"/>
      <c r="Q38" s="151"/>
      <c r="R38" s="149"/>
      <c r="S38" s="153"/>
    </row>
    <row r="39" spans="1:19" ht="15.5" x14ac:dyDescent="0.35">
      <c r="A39" s="157"/>
      <c r="B39" s="158" t="s">
        <v>25</v>
      </c>
      <c r="C39" s="174"/>
      <c r="D39" s="160"/>
      <c r="E39" s="175"/>
      <c r="F39" s="162"/>
      <c r="G39" s="163"/>
      <c r="H39" s="164"/>
      <c r="I39" s="165"/>
      <c r="J39" s="166"/>
      <c r="K39" s="167"/>
      <c r="L39" s="167"/>
      <c r="M39" s="167"/>
      <c r="N39" s="167"/>
      <c r="O39" s="165"/>
      <c r="P39" s="171"/>
      <c r="Q39" s="167"/>
      <c r="R39" s="165"/>
      <c r="S39" s="140"/>
    </row>
    <row r="40" spans="1:19" ht="28" x14ac:dyDescent="0.35">
      <c r="A40" s="141" t="s">
        <v>26</v>
      </c>
      <c r="B40" s="142" t="s">
        <v>327</v>
      </c>
      <c r="C40" s="176" t="s">
        <v>328</v>
      </c>
      <c r="D40" s="144" t="s">
        <v>286</v>
      </c>
      <c r="E40" s="177" t="s">
        <v>329</v>
      </c>
      <c r="F40" s="146">
        <f>SUM(H40:R40)</f>
        <v>2773125</v>
      </c>
      <c r="G40" s="147"/>
      <c r="H40" s="152">
        <v>2773125</v>
      </c>
      <c r="I40" s="149"/>
      <c r="J40" s="150"/>
      <c r="K40" s="151"/>
      <c r="L40" s="151"/>
      <c r="M40" s="151"/>
      <c r="N40" s="151"/>
      <c r="O40" s="149"/>
      <c r="P40" s="152"/>
      <c r="Q40" s="151"/>
      <c r="R40" s="149"/>
      <c r="S40" s="153"/>
    </row>
    <row r="41" spans="1:19" ht="15.5" x14ac:dyDescent="0.35">
      <c r="A41" s="141" t="s">
        <v>27</v>
      </c>
      <c r="B41" s="142" t="s">
        <v>330</v>
      </c>
      <c r="C41" s="143"/>
      <c r="D41" s="144"/>
      <c r="E41" s="172" t="s">
        <v>331</v>
      </c>
      <c r="F41" s="146">
        <f t="shared" ref="F41:F43" si="2">SUM(H41:R41)</f>
        <v>0</v>
      </c>
      <c r="G41" s="147"/>
      <c r="H41" s="152"/>
      <c r="I41" s="149"/>
      <c r="J41" s="150"/>
      <c r="K41" s="151"/>
      <c r="L41" s="151"/>
      <c r="M41" s="151"/>
      <c r="N41" s="151"/>
      <c r="O41" s="149"/>
      <c r="P41" s="152"/>
      <c r="Q41" s="151"/>
      <c r="R41" s="149"/>
      <c r="S41" s="153"/>
    </row>
    <row r="42" spans="1:19" ht="15.5" x14ac:dyDescent="0.35">
      <c r="A42" s="141" t="s">
        <v>332</v>
      </c>
      <c r="B42" s="142" t="s">
        <v>333</v>
      </c>
      <c r="C42" s="143">
        <v>283</v>
      </c>
      <c r="D42" s="144" t="s">
        <v>286</v>
      </c>
      <c r="E42" s="145" t="s">
        <v>334</v>
      </c>
      <c r="F42" s="146">
        <f t="shared" si="2"/>
        <v>0</v>
      </c>
      <c r="G42" s="147"/>
      <c r="H42" s="152" t="s">
        <v>335</v>
      </c>
      <c r="I42" s="149"/>
      <c r="J42" s="150"/>
      <c r="K42" s="151"/>
      <c r="L42" s="151"/>
      <c r="M42" s="151"/>
      <c r="N42" s="151"/>
      <c r="O42" s="149"/>
      <c r="P42" s="152"/>
      <c r="Q42" s="151"/>
      <c r="R42" s="149"/>
      <c r="S42" s="153"/>
    </row>
    <row r="43" spans="1:19" ht="15.5" x14ac:dyDescent="0.35">
      <c r="A43" s="141" t="s">
        <v>28</v>
      </c>
      <c r="B43" s="142" t="s">
        <v>336</v>
      </c>
      <c r="C43" s="143" t="s">
        <v>337</v>
      </c>
      <c r="D43" s="144" t="s">
        <v>286</v>
      </c>
      <c r="E43" s="145" t="s">
        <v>1</v>
      </c>
      <c r="F43" s="146">
        <f t="shared" si="2"/>
        <v>5070860</v>
      </c>
      <c r="G43" s="147"/>
      <c r="H43" s="152">
        <v>5070860</v>
      </c>
      <c r="I43" s="149"/>
      <c r="J43" s="150"/>
      <c r="K43" s="151"/>
      <c r="L43" s="151"/>
      <c r="M43" s="151"/>
      <c r="N43" s="151"/>
      <c r="O43" s="149"/>
      <c r="P43" s="152"/>
      <c r="Q43" s="151"/>
      <c r="R43" s="149"/>
      <c r="S43" s="153"/>
    </row>
    <row r="44" spans="1:19" ht="15.5" x14ac:dyDescent="0.35">
      <c r="A44" s="157"/>
      <c r="B44" s="158" t="s">
        <v>29</v>
      </c>
      <c r="C44" s="159"/>
      <c r="D44" s="160"/>
      <c r="E44" s="161"/>
      <c r="F44" s="162"/>
      <c r="G44" s="163"/>
      <c r="H44" s="164"/>
      <c r="I44" s="165"/>
      <c r="J44" s="166"/>
      <c r="K44" s="167"/>
      <c r="L44" s="167"/>
      <c r="M44" s="167"/>
      <c r="N44" s="167"/>
      <c r="O44" s="165"/>
      <c r="P44" s="171"/>
      <c r="Q44" s="167"/>
      <c r="R44" s="165"/>
      <c r="S44" s="140"/>
    </row>
    <row r="45" spans="1:19" ht="26" x14ac:dyDescent="0.35">
      <c r="A45" s="141" t="s">
        <v>31</v>
      </c>
      <c r="B45" s="142" t="s">
        <v>338</v>
      </c>
      <c r="C45" s="143">
        <v>283</v>
      </c>
      <c r="D45" s="144" t="s">
        <v>286</v>
      </c>
      <c r="E45" s="145" t="s">
        <v>306</v>
      </c>
      <c r="F45" s="146">
        <f>SUM(H45:R45)</f>
        <v>0</v>
      </c>
      <c r="G45" s="147"/>
      <c r="H45" s="152" t="s">
        <v>335</v>
      </c>
      <c r="I45" s="149"/>
      <c r="J45" s="150"/>
      <c r="K45" s="151"/>
      <c r="L45" s="151"/>
      <c r="M45" s="151"/>
      <c r="N45" s="151"/>
      <c r="O45" s="149"/>
      <c r="P45" s="152"/>
      <c r="Q45" s="151"/>
      <c r="R45" s="149"/>
      <c r="S45" s="153" t="s">
        <v>339</v>
      </c>
    </row>
    <row r="46" spans="1:19" ht="15.5" x14ac:dyDescent="0.35">
      <c r="A46" s="157"/>
      <c r="B46" s="158" t="s">
        <v>32</v>
      </c>
      <c r="C46" s="159"/>
      <c r="D46" s="160"/>
      <c r="E46" s="173"/>
      <c r="F46" s="162"/>
      <c r="G46" s="163"/>
      <c r="H46" s="164"/>
      <c r="I46" s="165"/>
      <c r="J46" s="166"/>
      <c r="K46" s="167"/>
      <c r="L46" s="167"/>
      <c r="M46" s="167"/>
      <c r="N46" s="167"/>
      <c r="O46" s="165"/>
      <c r="P46" s="171"/>
      <c r="Q46" s="167"/>
      <c r="R46" s="165"/>
      <c r="S46" s="140"/>
    </row>
    <row r="47" spans="1:19" ht="28" x14ac:dyDescent="0.35">
      <c r="A47" s="178" t="s">
        <v>33</v>
      </c>
      <c r="B47" s="179" t="s">
        <v>340</v>
      </c>
      <c r="C47" s="143">
        <v>281</v>
      </c>
      <c r="D47" s="180" t="s">
        <v>341</v>
      </c>
      <c r="E47" s="181" t="s">
        <v>342</v>
      </c>
      <c r="F47" s="182">
        <f>SUM(H47:R47)</f>
        <v>35379011</v>
      </c>
      <c r="G47" s="147"/>
      <c r="H47" s="152"/>
      <c r="I47" s="149"/>
      <c r="J47" s="150">
        <v>10000000</v>
      </c>
      <c r="K47" s="151">
        <v>25379011</v>
      </c>
      <c r="L47" s="151"/>
      <c r="M47" s="151"/>
      <c r="N47" s="151"/>
      <c r="O47" s="149"/>
      <c r="P47" s="152"/>
      <c r="Q47" s="151"/>
      <c r="R47" s="149"/>
      <c r="S47" s="153"/>
    </row>
    <row r="48" spans="1:19" ht="15.5" x14ac:dyDescent="0.35">
      <c r="A48" s="178"/>
      <c r="B48" s="183"/>
      <c r="C48" s="143"/>
      <c r="D48" s="149" t="s">
        <v>315</v>
      </c>
      <c r="E48" s="181" t="s">
        <v>22</v>
      </c>
      <c r="F48" s="182">
        <f t="shared" ref="F48:F49" si="3">SUM(H48:R48)</f>
        <v>22576501</v>
      </c>
      <c r="G48" s="147"/>
      <c r="H48" s="152">
        <v>22576501</v>
      </c>
      <c r="I48" s="149"/>
      <c r="J48" s="150"/>
      <c r="K48" s="151"/>
      <c r="L48" s="151"/>
      <c r="M48" s="151"/>
      <c r="N48" s="151"/>
      <c r="O48" s="149"/>
      <c r="P48" s="152"/>
      <c r="Q48" s="151"/>
      <c r="R48" s="149"/>
      <c r="S48" s="153"/>
    </row>
    <row r="49" spans="1:19" ht="117" x14ac:dyDescent="0.35">
      <c r="A49" s="178"/>
      <c r="B49" s="183"/>
      <c r="C49" s="184"/>
      <c r="D49" s="180" t="s">
        <v>343</v>
      </c>
      <c r="E49" s="181" t="s">
        <v>34</v>
      </c>
      <c r="F49" s="182">
        <f t="shared" si="3"/>
        <v>374068054</v>
      </c>
      <c r="G49" s="147"/>
      <c r="H49" s="152">
        <v>78586054</v>
      </c>
      <c r="I49" s="149"/>
      <c r="J49" s="150">
        <v>295482000</v>
      </c>
      <c r="K49" s="151"/>
      <c r="L49" s="151"/>
      <c r="M49" s="151"/>
      <c r="N49" s="151"/>
      <c r="O49" s="149"/>
      <c r="P49" s="152"/>
      <c r="Q49" s="151"/>
      <c r="R49" s="149"/>
      <c r="S49" s="153" t="s">
        <v>344</v>
      </c>
    </row>
    <row r="50" spans="1:19" ht="39" x14ac:dyDescent="0.35">
      <c r="A50" s="157"/>
      <c r="B50" s="158" t="s">
        <v>345</v>
      </c>
      <c r="C50" s="159"/>
      <c r="D50" s="160"/>
      <c r="E50" s="173"/>
      <c r="F50" s="162"/>
      <c r="G50" s="163"/>
      <c r="H50" s="164"/>
      <c r="I50" s="165"/>
      <c r="J50" s="166"/>
      <c r="K50" s="167"/>
      <c r="L50" s="167"/>
      <c r="M50" s="167"/>
      <c r="N50" s="167"/>
      <c r="O50" s="165"/>
      <c r="P50" s="171"/>
      <c r="Q50" s="167"/>
      <c r="R50" s="165"/>
      <c r="S50" s="140" t="s">
        <v>346</v>
      </c>
    </row>
    <row r="51" spans="1:19" ht="26" x14ac:dyDescent="0.35">
      <c r="A51" s="141" t="s">
        <v>35</v>
      </c>
      <c r="B51" s="142" t="s">
        <v>347</v>
      </c>
      <c r="C51" s="143">
        <v>291</v>
      </c>
      <c r="D51" s="144"/>
      <c r="E51" s="145" t="s">
        <v>30</v>
      </c>
      <c r="F51" s="146">
        <f>SUM(H51:R51)</f>
        <v>0</v>
      </c>
      <c r="G51" s="147"/>
      <c r="H51" s="148"/>
      <c r="I51" s="149"/>
      <c r="J51" s="150"/>
      <c r="K51" s="151"/>
      <c r="L51" s="151"/>
      <c r="M51" s="151"/>
      <c r="N51" s="151"/>
      <c r="O51" s="149"/>
      <c r="P51" s="152"/>
      <c r="Q51" s="151"/>
      <c r="R51" s="149"/>
      <c r="S51" s="153" t="s">
        <v>348</v>
      </c>
    </row>
    <row r="52" spans="1:19" ht="26" x14ac:dyDescent="0.35">
      <c r="A52" s="141"/>
      <c r="B52" s="142"/>
      <c r="C52" s="143"/>
      <c r="D52" s="144"/>
      <c r="E52" s="145" t="s">
        <v>334</v>
      </c>
      <c r="F52" s="146">
        <f>SUM(H52:R52)</f>
        <v>283999</v>
      </c>
      <c r="G52" s="147"/>
      <c r="H52" s="148"/>
      <c r="I52" s="149"/>
      <c r="J52" s="150"/>
      <c r="K52" s="151"/>
      <c r="L52" s="151"/>
      <c r="M52" s="151"/>
      <c r="N52" s="151"/>
      <c r="O52" s="149"/>
      <c r="P52" s="152"/>
      <c r="Q52" s="151">
        <v>283999</v>
      </c>
      <c r="R52" s="149"/>
      <c r="S52" s="153" t="s">
        <v>349</v>
      </c>
    </row>
    <row r="53" spans="1:19" ht="78" x14ac:dyDescent="0.35">
      <c r="A53" s="141" t="s">
        <v>36</v>
      </c>
      <c r="B53" s="142" t="s">
        <v>350</v>
      </c>
      <c r="C53" s="143">
        <v>291</v>
      </c>
      <c r="D53" s="144"/>
      <c r="E53" s="185" t="s">
        <v>30</v>
      </c>
      <c r="F53" s="146">
        <f>SUM(H53:R53)</f>
        <v>539927702</v>
      </c>
      <c r="G53" s="147"/>
      <c r="H53" s="148"/>
      <c r="I53" s="149"/>
      <c r="J53" s="150"/>
      <c r="K53" s="151"/>
      <c r="L53" s="151"/>
      <c r="M53" s="151"/>
      <c r="N53" s="151">
        <v>438138576</v>
      </c>
      <c r="O53" s="149">
        <v>101789126</v>
      </c>
      <c r="P53" s="152"/>
      <c r="Q53" s="151"/>
      <c r="R53" s="149"/>
      <c r="S53" s="153" t="s">
        <v>351</v>
      </c>
    </row>
    <row r="54" spans="1:19" ht="15.5" x14ac:dyDescent="0.35">
      <c r="A54" s="157"/>
      <c r="B54" s="158" t="s">
        <v>37</v>
      </c>
      <c r="C54" s="159"/>
      <c r="D54" s="160"/>
      <c r="E54" s="173"/>
      <c r="F54" s="162"/>
      <c r="G54" s="163"/>
      <c r="H54" s="164"/>
      <c r="I54" s="165"/>
      <c r="J54" s="166"/>
      <c r="K54" s="167"/>
      <c r="L54" s="167"/>
      <c r="M54" s="167"/>
      <c r="N54" s="167"/>
      <c r="O54" s="165"/>
      <c r="P54" s="171"/>
      <c r="Q54" s="167"/>
      <c r="R54" s="165"/>
      <c r="S54" s="140"/>
    </row>
    <row r="55" spans="1:19" ht="26" x14ac:dyDescent="0.35">
      <c r="A55" s="186" t="s">
        <v>38</v>
      </c>
      <c r="B55" s="142" t="s">
        <v>352</v>
      </c>
      <c r="C55" s="143"/>
      <c r="D55" s="144"/>
      <c r="E55" s="145" t="s">
        <v>298</v>
      </c>
      <c r="F55" s="146">
        <f>SUM(H55:R55)</f>
        <v>11690504</v>
      </c>
      <c r="G55" s="147"/>
      <c r="H55" s="148"/>
      <c r="I55" s="149"/>
      <c r="J55" s="150"/>
      <c r="K55" s="151"/>
      <c r="L55" s="151"/>
      <c r="M55" s="151"/>
      <c r="N55" s="151"/>
      <c r="O55" s="149"/>
      <c r="P55" s="152">
        <v>11690504</v>
      </c>
      <c r="Q55" s="151"/>
      <c r="R55" s="149"/>
      <c r="S55" s="153" t="s">
        <v>353</v>
      </c>
    </row>
    <row r="56" spans="1:19" ht="15.5" x14ac:dyDescent="0.35">
      <c r="A56" s="186" t="s">
        <v>39</v>
      </c>
      <c r="B56" s="142" t="s">
        <v>354</v>
      </c>
      <c r="C56" s="143" t="s">
        <v>355</v>
      </c>
      <c r="D56" s="144" t="s">
        <v>286</v>
      </c>
      <c r="E56" s="145" t="s">
        <v>298</v>
      </c>
      <c r="F56" s="146">
        <f>SUM(H56:R56)</f>
        <v>4395000</v>
      </c>
      <c r="G56" s="187" t="s">
        <v>356</v>
      </c>
      <c r="H56" s="152">
        <v>4395000</v>
      </c>
      <c r="I56" s="149"/>
      <c r="J56" s="150"/>
      <c r="K56" s="151"/>
      <c r="L56" s="151"/>
      <c r="M56" s="151"/>
      <c r="N56" s="151"/>
      <c r="O56" s="149"/>
      <c r="P56" s="152"/>
      <c r="Q56" s="151"/>
      <c r="R56" s="149"/>
      <c r="S56" s="153" t="s">
        <v>357</v>
      </c>
    </row>
    <row r="57" spans="1:19" ht="42" x14ac:dyDescent="0.35">
      <c r="A57" s="188"/>
      <c r="B57" s="158" t="s">
        <v>40</v>
      </c>
      <c r="C57" s="159"/>
      <c r="D57" s="160"/>
      <c r="E57" s="161" t="s">
        <v>30</v>
      </c>
      <c r="F57" s="162"/>
      <c r="G57" s="163"/>
      <c r="H57" s="164"/>
      <c r="I57" s="165"/>
      <c r="J57" s="166"/>
      <c r="K57" s="167"/>
      <c r="L57" s="167"/>
      <c r="M57" s="167"/>
      <c r="N57" s="167"/>
      <c r="O57" s="165"/>
      <c r="P57" s="171"/>
      <c r="Q57" s="167"/>
      <c r="R57" s="165"/>
      <c r="S57" s="140" t="s">
        <v>358</v>
      </c>
    </row>
    <row r="58" spans="1:19" ht="26" x14ac:dyDescent="0.35">
      <c r="A58" s="186" t="s">
        <v>41</v>
      </c>
      <c r="B58" s="189" t="s">
        <v>359</v>
      </c>
      <c r="C58" s="143" t="s">
        <v>355</v>
      </c>
      <c r="D58" s="144"/>
      <c r="E58" s="145" t="s">
        <v>1</v>
      </c>
      <c r="F58" s="146">
        <f>SUM(H58:R58)</f>
        <v>0</v>
      </c>
      <c r="G58" s="147">
        <f>857590+432128+262957</f>
        <v>1552675</v>
      </c>
      <c r="H58" s="152"/>
      <c r="I58" s="149"/>
      <c r="J58" s="150"/>
      <c r="K58" s="151"/>
      <c r="L58" s="151"/>
      <c r="M58" s="151"/>
      <c r="N58" s="151"/>
      <c r="O58" s="149"/>
      <c r="P58" s="152" t="s">
        <v>360</v>
      </c>
      <c r="Q58" s="151"/>
      <c r="R58" s="149"/>
      <c r="S58" s="153" t="s">
        <v>361</v>
      </c>
    </row>
    <row r="59" spans="1:19" ht="28" x14ac:dyDescent="0.35">
      <c r="A59" s="186" t="s">
        <v>362</v>
      </c>
      <c r="B59" s="142" t="s">
        <v>363</v>
      </c>
      <c r="C59" s="143" t="s">
        <v>355</v>
      </c>
      <c r="D59" s="190" t="s">
        <v>286</v>
      </c>
      <c r="E59" s="145" t="s">
        <v>364</v>
      </c>
      <c r="F59" s="146">
        <f>SUM(H59:R59)</f>
        <v>23882500</v>
      </c>
      <c r="G59" s="147">
        <v>4835067</v>
      </c>
      <c r="H59" s="152">
        <v>23882500</v>
      </c>
      <c r="I59" s="149"/>
      <c r="J59" s="150"/>
      <c r="K59" s="151"/>
      <c r="L59" s="151"/>
      <c r="M59" s="151"/>
      <c r="N59" s="151"/>
      <c r="O59" s="149"/>
      <c r="P59" s="152"/>
      <c r="Q59" s="151"/>
      <c r="R59" s="149"/>
      <c r="S59" s="153" t="s">
        <v>365</v>
      </c>
    </row>
    <row r="60" spans="1:19" ht="15.5" x14ac:dyDescent="0.35">
      <c r="A60" s="188"/>
      <c r="B60" s="191" t="s">
        <v>42</v>
      </c>
      <c r="C60" s="159"/>
      <c r="D60" s="160"/>
      <c r="E60" s="173"/>
      <c r="F60" s="162"/>
      <c r="G60" s="163"/>
      <c r="H60" s="164"/>
      <c r="I60" s="165"/>
      <c r="J60" s="166"/>
      <c r="K60" s="167"/>
      <c r="L60" s="167"/>
      <c r="M60" s="167"/>
      <c r="N60" s="167"/>
      <c r="O60" s="165"/>
      <c r="P60" s="171"/>
      <c r="Q60" s="167"/>
      <c r="R60" s="165"/>
      <c r="S60" s="140"/>
    </row>
    <row r="61" spans="1:19" ht="15.5" x14ac:dyDescent="0.35">
      <c r="A61" s="186" t="s">
        <v>43</v>
      </c>
      <c r="B61" s="189" t="s">
        <v>366</v>
      </c>
      <c r="C61" s="143" t="s">
        <v>355</v>
      </c>
      <c r="D61" s="190" t="s">
        <v>286</v>
      </c>
      <c r="E61" s="145" t="s">
        <v>364</v>
      </c>
      <c r="F61" s="146">
        <f>SUM(H61:R61)</f>
        <v>0</v>
      </c>
      <c r="G61" s="147"/>
      <c r="H61" s="152" t="s">
        <v>367</v>
      </c>
      <c r="I61" s="149"/>
      <c r="J61" s="150"/>
      <c r="K61" s="151"/>
      <c r="L61" s="151"/>
      <c r="M61" s="151"/>
      <c r="N61" s="151"/>
      <c r="O61" s="149"/>
      <c r="P61" s="152" t="s">
        <v>368</v>
      </c>
      <c r="Q61" s="151"/>
      <c r="R61" s="149"/>
      <c r="S61" s="153"/>
    </row>
    <row r="62" spans="1:19" ht="28" x14ac:dyDescent="0.35">
      <c r="A62" s="186" t="s">
        <v>44</v>
      </c>
      <c r="B62" s="142" t="s">
        <v>369</v>
      </c>
      <c r="C62" s="143" t="s">
        <v>355</v>
      </c>
      <c r="D62" s="192"/>
      <c r="E62" s="145" t="s">
        <v>364</v>
      </c>
      <c r="F62" s="146">
        <f>SUM(H62:R62)</f>
        <v>0</v>
      </c>
      <c r="G62" s="147"/>
      <c r="H62" s="152"/>
      <c r="I62" s="149"/>
      <c r="J62" s="150"/>
      <c r="K62" s="151"/>
      <c r="L62" s="151"/>
      <c r="M62" s="151"/>
      <c r="N62" s="151"/>
      <c r="O62" s="149"/>
      <c r="P62" s="152" t="s">
        <v>368</v>
      </c>
      <c r="Q62" s="151"/>
      <c r="R62" s="149"/>
      <c r="S62" s="153"/>
    </row>
    <row r="63" spans="1:19" ht="15.5" x14ac:dyDescent="0.35">
      <c r="A63" s="186" t="s">
        <v>45</v>
      </c>
      <c r="B63" s="189" t="s">
        <v>370</v>
      </c>
      <c r="C63" s="143" t="s">
        <v>355</v>
      </c>
      <c r="D63" s="193" t="s">
        <v>371</v>
      </c>
      <c r="E63" s="145" t="s">
        <v>364</v>
      </c>
      <c r="F63" s="146">
        <f>SUM(H63:R63)</f>
        <v>2880000</v>
      </c>
      <c r="G63" s="147"/>
      <c r="H63" s="152" t="s">
        <v>46</v>
      </c>
      <c r="I63" s="149"/>
      <c r="J63" s="150"/>
      <c r="K63" s="151">
        <v>2880000</v>
      </c>
      <c r="L63" s="151"/>
      <c r="M63" s="151"/>
      <c r="N63" s="151"/>
      <c r="O63" s="149"/>
      <c r="P63" s="152"/>
      <c r="Q63" s="151"/>
      <c r="R63" s="149"/>
      <c r="S63" s="153"/>
    </row>
    <row r="64" spans="1:19" ht="39" x14ac:dyDescent="0.35">
      <c r="A64" s="186"/>
      <c r="B64" s="189"/>
      <c r="C64" s="143"/>
      <c r="D64" s="193"/>
      <c r="E64" s="145" t="s">
        <v>30</v>
      </c>
      <c r="F64" s="146">
        <f t="shared" ref="F64:F65" si="4">SUM(H64:R64)</f>
        <v>49935939</v>
      </c>
      <c r="G64" s="147"/>
      <c r="H64" s="152"/>
      <c r="I64" s="149"/>
      <c r="J64" s="150"/>
      <c r="K64" s="151"/>
      <c r="L64" s="151"/>
      <c r="M64" s="151"/>
      <c r="N64" s="151"/>
      <c r="O64" s="149">
        <v>49935939</v>
      </c>
      <c r="P64" s="152"/>
      <c r="Q64" s="151"/>
      <c r="R64" s="149"/>
      <c r="S64" s="153" t="s">
        <v>372</v>
      </c>
    </row>
    <row r="65" spans="1:19" ht="28" x14ac:dyDescent="0.35">
      <c r="A65" s="186" t="s">
        <v>373</v>
      </c>
      <c r="B65" s="142" t="s">
        <v>374</v>
      </c>
      <c r="C65" s="143"/>
      <c r="D65" s="144"/>
      <c r="E65" s="145" t="s">
        <v>1</v>
      </c>
      <c r="F65" s="146">
        <f t="shared" si="4"/>
        <v>0</v>
      </c>
      <c r="G65" s="147"/>
      <c r="H65" s="148"/>
      <c r="I65" s="149"/>
      <c r="J65" s="150"/>
      <c r="K65" s="151"/>
      <c r="L65" s="151"/>
      <c r="M65" s="151"/>
      <c r="N65" s="151"/>
      <c r="O65" s="149"/>
      <c r="P65" s="152" t="s">
        <v>368</v>
      </c>
      <c r="Q65" s="151"/>
      <c r="R65" s="149"/>
      <c r="S65" s="153"/>
    </row>
    <row r="66" spans="1:19" ht="15.5" x14ac:dyDescent="0.35">
      <c r="A66" s="188"/>
      <c r="B66" s="158" t="s">
        <v>47</v>
      </c>
      <c r="C66" s="159"/>
      <c r="D66" s="160"/>
      <c r="E66" s="173"/>
      <c r="F66" s="162"/>
      <c r="G66" s="163"/>
      <c r="H66" s="164"/>
      <c r="I66" s="165"/>
      <c r="J66" s="166"/>
      <c r="K66" s="167"/>
      <c r="L66" s="167"/>
      <c r="M66" s="167"/>
      <c r="N66" s="167"/>
      <c r="O66" s="165"/>
      <c r="P66" s="171"/>
      <c r="Q66" s="167"/>
      <c r="R66" s="165"/>
      <c r="S66" s="194"/>
    </row>
    <row r="67" spans="1:19" ht="26" x14ac:dyDescent="0.35">
      <c r="A67" s="186"/>
      <c r="B67" s="168"/>
      <c r="C67" s="143"/>
      <c r="D67" s="144"/>
      <c r="E67" s="145" t="s">
        <v>375</v>
      </c>
      <c r="F67" s="146">
        <f>SUM(H67:R67)</f>
        <v>7675843</v>
      </c>
      <c r="G67" s="147"/>
      <c r="H67" s="148"/>
      <c r="I67" s="149"/>
      <c r="J67" s="150"/>
      <c r="K67" s="151"/>
      <c r="L67" s="151"/>
      <c r="M67" s="151"/>
      <c r="N67" s="151"/>
      <c r="O67" s="149">
        <v>7675843</v>
      </c>
      <c r="P67" s="152"/>
      <c r="Q67" s="151"/>
      <c r="R67" s="149"/>
      <c r="S67" s="153" t="s">
        <v>376</v>
      </c>
    </row>
    <row r="68" spans="1:19" ht="15.5" x14ac:dyDescent="0.35">
      <c r="A68" s="186" t="s">
        <v>48</v>
      </c>
      <c r="B68" s="142" t="s">
        <v>377</v>
      </c>
      <c r="C68" s="143"/>
      <c r="D68" s="144"/>
      <c r="E68" s="145" t="s">
        <v>364</v>
      </c>
      <c r="F68" s="146">
        <f t="shared" ref="F68:F73" si="5">SUM(H68:R68)</f>
        <v>0</v>
      </c>
      <c r="G68" s="147"/>
      <c r="H68" s="148"/>
      <c r="I68" s="149"/>
      <c r="J68" s="150"/>
      <c r="K68" s="151"/>
      <c r="L68" s="151"/>
      <c r="M68" s="151"/>
      <c r="N68" s="151"/>
      <c r="O68" s="149"/>
      <c r="P68" s="152" t="s">
        <v>368</v>
      </c>
      <c r="Q68" s="151"/>
      <c r="R68" s="149"/>
      <c r="S68" s="153"/>
    </row>
    <row r="69" spans="1:19" ht="28" x14ac:dyDescent="0.35">
      <c r="A69" s="186" t="s">
        <v>49</v>
      </c>
      <c r="B69" s="142" t="s">
        <v>378</v>
      </c>
      <c r="C69" s="143"/>
      <c r="D69" s="144"/>
      <c r="E69" s="145" t="s">
        <v>364</v>
      </c>
      <c r="F69" s="146">
        <f t="shared" si="5"/>
        <v>0</v>
      </c>
      <c r="G69" s="147"/>
      <c r="H69" s="148"/>
      <c r="I69" s="149"/>
      <c r="J69" s="150"/>
      <c r="K69" s="151"/>
      <c r="L69" s="151"/>
      <c r="M69" s="151"/>
      <c r="N69" s="151"/>
      <c r="O69" s="149"/>
      <c r="P69" s="152" t="s">
        <v>368</v>
      </c>
      <c r="Q69" s="151"/>
      <c r="R69" s="149"/>
      <c r="S69" s="153"/>
    </row>
    <row r="70" spans="1:19" ht="28" x14ac:dyDescent="0.35">
      <c r="A70" s="186" t="s">
        <v>261</v>
      </c>
      <c r="B70" s="142" t="s">
        <v>379</v>
      </c>
      <c r="C70" s="143"/>
      <c r="D70" s="144"/>
      <c r="E70" s="145" t="s">
        <v>380</v>
      </c>
      <c r="F70" s="146">
        <f t="shared" si="5"/>
        <v>0</v>
      </c>
      <c r="G70" s="147"/>
      <c r="H70" s="148"/>
      <c r="I70" s="149"/>
      <c r="J70" s="150"/>
      <c r="K70" s="151"/>
      <c r="L70" s="151"/>
      <c r="M70" s="151"/>
      <c r="N70" s="151"/>
      <c r="O70" s="149"/>
      <c r="P70" s="152" t="s">
        <v>368</v>
      </c>
      <c r="Q70" s="151"/>
      <c r="R70" s="149"/>
      <c r="S70" s="153"/>
    </row>
    <row r="71" spans="1:19" ht="15.5" x14ac:dyDescent="0.35">
      <c r="A71" s="186" t="s">
        <v>381</v>
      </c>
      <c r="B71" s="142" t="s">
        <v>382</v>
      </c>
      <c r="C71" s="143"/>
      <c r="D71" s="144"/>
      <c r="E71" s="145" t="s">
        <v>380</v>
      </c>
      <c r="F71" s="146">
        <f t="shared" si="5"/>
        <v>0</v>
      </c>
      <c r="G71" s="147"/>
      <c r="H71" s="148"/>
      <c r="I71" s="149"/>
      <c r="J71" s="150"/>
      <c r="K71" s="151"/>
      <c r="L71" s="151"/>
      <c r="M71" s="151"/>
      <c r="N71" s="151"/>
      <c r="O71" s="149"/>
      <c r="P71" s="152" t="s">
        <v>368</v>
      </c>
      <c r="Q71" s="151"/>
      <c r="R71" s="149"/>
      <c r="S71" s="153"/>
    </row>
    <row r="72" spans="1:19" ht="15.5" x14ac:dyDescent="0.35">
      <c r="A72" s="186" t="s">
        <v>258</v>
      </c>
      <c r="B72" s="189" t="s">
        <v>383</v>
      </c>
      <c r="C72" s="143">
        <v>291</v>
      </c>
      <c r="D72" s="144"/>
      <c r="E72" s="145" t="s">
        <v>30</v>
      </c>
      <c r="F72" s="146">
        <f t="shared" si="5"/>
        <v>0</v>
      </c>
      <c r="G72" s="147"/>
      <c r="H72" s="152"/>
      <c r="I72" s="149"/>
      <c r="J72" s="150"/>
      <c r="K72" s="151"/>
      <c r="L72" s="151"/>
      <c r="M72" s="151"/>
      <c r="N72" s="151"/>
      <c r="O72" s="149"/>
      <c r="P72" s="152"/>
      <c r="Q72" s="151"/>
      <c r="R72" s="149"/>
      <c r="S72" s="153"/>
    </row>
    <row r="73" spans="1:19" ht="15.5" x14ac:dyDescent="0.35">
      <c r="A73" s="186" t="s">
        <v>259</v>
      </c>
      <c r="B73" s="189" t="s">
        <v>384</v>
      </c>
      <c r="C73" s="143">
        <v>292</v>
      </c>
      <c r="D73" s="144" t="s">
        <v>286</v>
      </c>
      <c r="E73" s="145" t="s">
        <v>298</v>
      </c>
      <c r="F73" s="146">
        <f t="shared" si="5"/>
        <v>9428625</v>
      </c>
      <c r="G73" s="147"/>
      <c r="H73" s="152">
        <v>9428625</v>
      </c>
      <c r="I73" s="149"/>
      <c r="J73" s="150"/>
      <c r="K73" s="151"/>
      <c r="L73" s="151"/>
      <c r="M73" s="151"/>
      <c r="N73" s="151"/>
      <c r="O73" s="149"/>
      <c r="P73" s="152"/>
      <c r="Q73" s="151"/>
      <c r="R73" s="149"/>
      <c r="S73" s="153"/>
    </row>
    <row r="74" spans="1:19" ht="39" x14ac:dyDescent="0.35">
      <c r="A74" s="188"/>
      <c r="B74" s="191" t="s">
        <v>50</v>
      </c>
      <c r="C74" s="159"/>
      <c r="D74" s="160"/>
      <c r="E74" s="161" t="s">
        <v>30</v>
      </c>
      <c r="F74" s="162"/>
      <c r="G74" s="163"/>
      <c r="H74" s="164"/>
      <c r="I74" s="165"/>
      <c r="J74" s="166"/>
      <c r="K74" s="167"/>
      <c r="L74" s="167"/>
      <c r="M74" s="167"/>
      <c r="N74" s="167"/>
      <c r="O74" s="165"/>
      <c r="P74" s="171"/>
      <c r="Q74" s="167"/>
      <c r="R74" s="165"/>
      <c r="S74" s="140" t="s">
        <v>385</v>
      </c>
    </row>
    <row r="75" spans="1:19" ht="15.5" x14ac:dyDescent="0.35">
      <c r="A75" s="195" t="s">
        <v>51</v>
      </c>
      <c r="B75" s="142" t="s">
        <v>386</v>
      </c>
      <c r="C75" s="143"/>
      <c r="D75" s="144"/>
      <c r="E75" s="145" t="s">
        <v>364</v>
      </c>
      <c r="F75" s="146">
        <f>SUM(H75:R75)</f>
        <v>0</v>
      </c>
      <c r="G75" s="147"/>
      <c r="H75" s="148"/>
      <c r="I75" s="149"/>
      <c r="J75" s="150"/>
      <c r="K75" s="151"/>
      <c r="L75" s="151"/>
      <c r="M75" s="151"/>
      <c r="N75" s="151"/>
      <c r="O75" s="149"/>
      <c r="P75" s="152" t="s">
        <v>360</v>
      </c>
      <c r="Q75" s="151"/>
      <c r="R75" s="149"/>
      <c r="S75" s="153"/>
    </row>
    <row r="76" spans="1:19" ht="15.5" x14ac:dyDescent="0.35">
      <c r="A76" s="195" t="s">
        <v>52</v>
      </c>
      <c r="B76" s="142" t="s">
        <v>387</v>
      </c>
      <c r="C76" s="143"/>
      <c r="D76" s="144"/>
      <c r="E76" s="145" t="s">
        <v>364</v>
      </c>
      <c r="F76" s="146">
        <f>SUM(H76:R76)</f>
        <v>0</v>
      </c>
      <c r="G76" s="147"/>
      <c r="H76" s="148"/>
      <c r="I76" s="149"/>
      <c r="J76" s="150"/>
      <c r="K76" s="151"/>
      <c r="L76" s="151"/>
      <c r="M76" s="151"/>
      <c r="N76" s="151"/>
      <c r="O76" s="149"/>
      <c r="P76" s="152" t="s">
        <v>360</v>
      </c>
      <c r="Q76" s="151"/>
      <c r="R76" s="149"/>
      <c r="S76" s="153"/>
    </row>
    <row r="77" spans="1:19" ht="15.5" x14ac:dyDescent="0.35">
      <c r="A77" s="196" t="s">
        <v>53</v>
      </c>
      <c r="B77" s="142" t="s">
        <v>388</v>
      </c>
      <c r="C77" s="143"/>
      <c r="D77" s="144"/>
      <c r="E77" s="145" t="s">
        <v>364</v>
      </c>
      <c r="F77" s="146">
        <f>SUM(H77:R77)</f>
        <v>0</v>
      </c>
      <c r="G77" s="147"/>
      <c r="H77" s="148"/>
      <c r="I77" s="149"/>
      <c r="J77" s="150"/>
      <c r="K77" s="151"/>
      <c r="L77" s="151"/>
      <c r="M77" s="151"/>
      <c r="N77" s="151"/>
      <c r="O77" s="149"/>
      <c r="P77" s="152" t="s">
        <v>360</v>
      </c>
      <c r="Q77" s="151"/>
      <c r="R77" s="149"/>
      <c r="S77" s="153"/>
    </row>
    <row r="78" spans="1:19" ht="15.5" x14ac:dyDescent="0.35">
      <c r="A78" s="188"/>
      <c r="B78" s="191" t="s">
        <v>389</v>
      </c>
      <c r="C78" s="159"/>
      <c r="D78" s="160"/>
      <c r="E78" s="173"/>
      <c r="F78" s="162"/>
      <c r="G78" s="163"/>
      <c r="H78" s="164"/>
      <c r="I78" s="165"/>
      <c r="J78" s="166"/>
      <c r="K78" s="167"/>
      <c r="L78" s="167"/>
      <c r="M78" s="167"/>
      <c r="N78" s="167"/>
      <c r="O78" s="165"/>
      <c r="P78" s="171"/>
      <c r="Q78" s="167"/>
      <c r="R78" s="165"/>
      <c r="S78" s="140"/>
    </row>
    <row r="79" spans="1:19" ht="15.5" x14ac:dyDescent="0.35">
      <c r="A79" s="195" t="s">
        <v>54</v>
      </c>
      <c r="B79" s="142" t="s">
        <v>390</v>
      </c>
      <c r="C79" s="143" t="s">
        <v>293</v>
      </c>
      <c r="D79" s="144" t="s">
        <v>286</v>
      </c>
      <c r="E79" s="145" t="s">
        <v>364</v>
      </c>
      <c r="F79" s="146">
        <f>SUM(H79:R79)</f>
        <v>0</v>
      </c>
      <c r="G79" s="147"/>
      <c r="H79" s="152" t="s">
        <v>46</v>
      </c>
      <c r="I79" s="149"/>
      <c r="J79" s="150"/>
      <c r="K79" s="151"/>
      <c r="L79" s="151"/>
      <c r="M79" s="151"/>
      <c r="N79" s="151"/>
      <c r="O79" s="149"/>
      <c r="P79" s="152"/>
      <c r="Q79" s="151"/>
      <c r="R79" s="149"/>
      <c r="S79" s="153"/>
    </row>
    <row r="80" spans="1:19" ht="15.5" x14ac:dyDescent="0.35">
      <c r="A80" s="188"/>
      <c r="B80" s="158" t="s">
        <v>391</v>
      </c>
      <c r="C80" s="159"/>
      <c r="D80" s="160"/>
      <c r="E80" s="173"/>
      <c r="F80" s="162"/>
      <c r="G80" s="163"/>
      <c r="H80" s="164"/>
      <c r="I80" s="165"/>
      <c r="J80" s="166"/>
      <c r="K80" s="167"/>
      <c r="L80" s="167"/>
      <c r="M80" s="167"/>
      <c r="N80" s="167"/>
      <c r="O80" s="165"/>
      <c r="P80" s="171"/>
      <c r="Q80" s="167"/>
      <c r="R80" s="165"/>
      <c r="S80" s="140"/>
    </row>
    <row r="81" spans="1:19" ht="28" x14ac:dyDescent="0.35">
      <c r="A81" s="195" t="s">
        <v>55</v>
      </c>
      <c r="B81" s="142" t="s">
        <v>392</v>
      </c>
      <c r="C81" s="143"/>
      <c r="D81" s="144"/>
      <c r="E81" s="145" t="s">
        <v>1</v>
      </c>
      <c r="F81" s="146">
        <f>SUM(H81:R81)</f>
        <v>97590</v>
      </c>
      <c r="G81" s="147"/>
      <c r="H81" s="148"/>
      <c r="I81" s="149"/>
      <c r="J81" s="150"/>
      <c r="K81" s="151"/>
      <c r="L81" s="151">
        <v>97590</v>
      </c>
      <c r="M81" s="151"/>
      <c r="N81" s="151"/>
      <c r="O81" s="149"/>
      <c r="P81" s="152"/>
      <c r="Q81" s="151"/>
      <c r="R81" s="149"/>
      <c r="S81" s="153"/>
    </row>
    <row r="82" spans="1:19" ht="26" x14ac:dyDescent="0.35">
      <c r="A82" s="188"/>
      <c r="B82" s="191" t="s">
        <v>56</v>
      </c>
      <c r="C82" s="159"/>
      <c r="D82" s="160"/>
      <c r="E82" s="173"/>
      <c r="F82" s="162"/>
      <c r="G82" s="163"/>
      <c r="H82" s="164"/>
      <c r="I82" s="165"/>
      <c r="J82" s="166"/>
      <c r="K82" s="167"/>
      <c r="L82" s="167"/>
      <c r="M82" s="167"/>
      <c r="N82" s="167"/>
      <c r="O82" s="165"/>
      <c r="P82" s="171"/>
      <c r="Q82" s="167"/>
      <c r="R82" s="165"/>
      <c r="S82" s="140" t="s">
        <v>393</v>
      </c>
    </row>
    <row r="83" spans="1:19" ht="15.5" x14ac:dyDescent="0.35">
      <c r="A83" s="186"/>
      <c r="B83" s="197"/>
      <c r="C83" s="143"/>
      <c r="D83" s="144"/>
      <c r="E83" s="145" t="s">
        <v>394</v>
      </c>
      <c r="F83" s="146">
        <f>SUM(H83:R83)</f>
        <v>23900000</v>
      </c>
      <c r="G83" s="147"/>
      <c r="H83" s="148"/>
      <c r="I83" s="149"/>
      <c r="J83" s="150"/>
      <c r="K83" s="151"/>
      <c r="L83" s="151"/>
      <c r="M83" s="151"/>
      <c r="N83" s="151"/>
      <c r="O83" s="149">
        <v>23900000</v>
      </c>
      <c r="P83" s="152"/>
      <c r="Q83" s="151"/>
      <c r="R83" s="149"/>
      <c r="S83" s="153"/>
    </row>
    <row r="84" spans="1:19" ht="28" x14ac:dyDescent="0.35">
      <c r="A84" s="195" t="s">
        <v>57</v>
      </c>
      <c r="B84" s="142" t="s">
        <v>395</v>
      </c>
      <c r="C84" s="143"/>
      <c r="D84" s="144"/>
      <c r="E84" s="145" t="s">
        <v>1</v>
      </c>
      <c r="F84" s="146">
        <f t="shared" ref="F84:F86" si="6">SUM(H84:R84)</f>
        <v>0</v>
      </c>
      <c r="G84" s="147"/>
      <c r="H84" s="148"/>
      <c r="I84" s="149"/>
      <c r="J84" s="150"/>
      <c r="K84" s="151"/>
      <c r="L84" s="151"/>
      <c r="M84" s="151"/>
      <c r="N84" s="151"/>
      <c r="O84" s="149"/>
      <c r="P84" s="152" t="s">
        <v>360</v>
      </c>
      <c r="Q84" s="151"/>
      <c r="R84" s="149"/>
      <c r="S84" s="153"/>
    </row>
    <row r="85" spans="1:19" ht="28" x14ac:dyDescent="0.35">
      <c r="A85" s="195" t="s">
        <v>58</v>
      </c>
      <c r="B85" s="142" t="s">
        <v>396</v>
      </c>
      <c r="C85" s="143"/>
      <c r="D85" s="144"/>
      <c r="E85" s="145" t="s">
        <v>1</v>
      </c>
      <c r="F85" s="146">
        <f t="shared" si="6"/>
        <v>0</v>
      </c>
      <c r="G85" s="147"/>
      <c r="H85" s="148"/>
      <c r="I85" s="149"/>
      <c r="J85" s="150"/>
      <c r="K85" s="151"/>
      <c r="L85" s="151"/>
      <c r="M85" s="151"/>
      <c r="N85" s="151"/>
      <c r="O85" s="149"/>
      <c r="P85" s="152" t="s">
        <v>360</v>
      </c>
      <c r="Q85" s="151"/>
      <c r="R85" s="149"/>
      <c r="S85" s="153"/>
    </row>
    <row r="86" spans="1:19" ht="28" x14ac:dyDescent="0.35">
      <c r="A86" s="195" t="s">
        <v>255</v>
      </c>
      <c r="B86" s="142" t="s">
        <v>397</v>
      </c>
      <c r="C86" s="143"/>
      <c r="D86" s="144"/>
      <c r="E86" s="145" t="s">
        <v>1</v>
      </c>
      <c r="F86" s="146">
        <f t="shared" si="6"/>
        <v>0</v>
      </c>
      <c r="G86" s="147"/>
      <c r="H86" s="148"/>
      <c r="I86" s="149"/>
      <c r="J86" s="150"/>
      <c r="K86" s="151"/>
      <c r="L86" s="151"/>
      <c r="M86" s="151"/>
      <c r="N86" s="151"/>
      <c r="O86" s="149"/>
      <c r="P86" s="152" t="s">
        <v>360</v>
      </c>
      <c r="Q86" s="151"/>
      <c r="R86" s="149"/>
      <c r="S86" s="153"/>
    </row>
    <row r="87" spans="1:19" ht="15.5" x14ac:dyDescent="0.35">
      <c r="A87" s="188"/>
      <c r="B87" s="191" t="s">
        <v>59</v>
      </c>
      <c r="C87" s="159"/>
      <c r="D87" s="160"/>
      <c r="E87" s="173"/>
      <c r="F87" s="162"/>
      <c r="G87" s="163"/>
      <c r="H87" s="164"/>
      <c r="I87" s="165"/>
      <c r="J87" s="166"/>
      <c r="K87" s="167"/>
      <c r="L87" s="167"/>
      <c r="M87" s="167"/>
      <c r="N87" s="167"/>
      <c r="O87" s="165"/>
      <c r="P87" s="171"/>
      <c r="Q87" s="167"/>
      <c r="R87" s="165"/>
      <c r="S87" s="140"/>
    </row>
    <row r="88" spans="1:19" ht="28" x14ac:dyDescent="0.35">
      <c r="A88" s="195" t="s">
        <v>60</v>
      </c>
      <c r="B88" s="142" t="s">
        <v>398</v>
      </c>
      <c r="C88" s="143">
        <v>282</v>
      </c>
      <c r="D88" s="193" t="s">
        <v>399</v>
      </c>
      <c r="E88" s="145" t="s">
        <v>298</v>
      </c>
      <c r="F88" s="146">
        <f>SUM(H88:R88)</f>
        <v>0</v>
      </c>
      <c r="G88" s="187"/>
      <c r="H88" s="152" t="s">
        <v>400</v>
      </c>
      <c r="I88" s="149"/>
      <c r="J88" s="150"/>
      <c r="K88" s="151"/>
      <c r="L88" s="151"/>
      <c r="M88" s="151"/>
      <c r="N88" s="151"/>
      <c r="O88" s="149"/>
      <c r="P88" s="152"/>
      <c r="Q88" s="151"/>
      <c r="R88" s="149"/>
      <c r="S88" s="153"/>
    </row>
    <row r="89" spans="1:19" ht="28" x14ac:dyDescent="0.35">
      <c r="A89" s="195" t="s">
        <v>61</v>
      </c>
      <c r="B89" s="142" t="s">
        <v>401</v>
      </c>
      <c r="C89" s="143"/>
      <c r="D89" s="144"/>
      <c r="E89" s="145" t="s">
        <v>306</v>
      </c>
      <c r="F89" s="146">
        <f>SUM(H89:R89)</f>
        <v>0</v>
      </c>
      <c r="G89" s="187"/>
      <c r="H89" s="152"/>
      <c r="I89" s="149"/>
      <c r="J89" s="150"/>
      <c r="K89" s="151"/>
      <c r="L89" s="151"/>
      <c r="M89" s="151"/>
      <c r="N89" s="151"/>
      <c r="O89" s="149"/>
      <c r="P89" s="152"/>
      <c r="Q89" s="151"/>
      <c r="R89" s="149"/>
      <c r="S89" s="153"/>
    </row>
    <row r="90" spans="1:19" ht="15.5" x14ac:dyDescent="0.35">
      <c r="A90" s="195" t="s">
        <v>402</v>
      </c>
      <c r="B90" s="142" t="s">
        <v>403</v>
      </c>
      <c r="C90" s="143">
        <v>282</v>
      </c>
      <c r="D90" s="144" t="s">
        <v>404</v>
      </c>
      <c r="E90" s="145" t="s">
        <v>1</v>
      </c>
      <c r="F90" s="146">
        <f>SUM(H90:R90)</f>
        <v>0</v>
      </c>
      <c r="G90" s="187"/>
      <c r="H90" s="152" t="s">
        <v>405</v>
      </c>
      <c r="I90" s="149"/>
      <c r="J90" s="150"/>
      <c r="K90" s="151"/>
      <c r="L90" s="151"/>
      <c r="M90" s="151"/>
      <c r="N90" s="151"/>
      <c r="O90" s="149"/>
      <c r="P90" s="152"/>
      <c r="Q90" s="151"/>
      <c r="R90" s="149"/>
      <c r="S90" s="153"/>
    </row>
    <row r="91" spans="1:19" ht="28" x14ac:dyDescent="0.35">
      <c r="A91" s="195" t="s">
        <v>406</v>
      </c>
      <c r="B91" s="142" t="s">
        <v>407</v>
      </c>
      <c r="C91" s="143">
        <v>282</v>
      </c>
      <c r="D91" s="144" t="s">
        <v>404</v>
      </c>
      <c r="E91" s="145" t="s">
        <v>1</v>
      </c>
      <c r="F91" s="146">
        <f>SUM(H91:R91)</f>
        <v>49230000</v>
      </c>
      <c r="G91" s="187"/>
      <c r="H91" s="152">
        <v>49230000</v>
      </c>
      <c r="I91" s="149"/>
      <c r="J91" s="150"/>
      <c r="K91" s="151"/>
      <c r="L91" s="151"/>
      <c r="M91" s="151"/>
      <c r="N91" s="151"/>
      <c r="O91" s="149"/>
      <c r="P91" s="152"/>
      <c r="Q91" s="151"/>
      <c r="R91" s="149"/>
      <c r="S91" s="153"/>
    </row>
    <row r="92" spans="1:19" ht="28" x14ac:dyDescent="0.35">
      <c r="A92" s="188"/>
      <c r="B92" s="158" t="s">
        <v>62</v>
      </c>
      <c r="C92" s="159"/>
      <c r="D92" s="160"/>
      <c r="E92" s="173"/>
      <c r="F92" s="162"/>
      <c r="G92" s="163"/>
      <c r="H92" s="164"/>
      <c r="I92" s="165"/>
      <c r="J92" s="166"/>
      <c r="K92" s="167"/>
      <c r="L92" s="167"/>
      <c r="M92" s="167"/>
      <c r="N92" s="167"/>
      <c r="O92" s="165"/>
      <c r="P92" s="171"/>
      <c r="Q92" s="167"/>
      <c r="R92" s="165"/>
      <c r="S92" s="140"/>
    </row>
    <row r="93" spans="1:19" ht="15.5" x14ac:dyDescent="0.35">
      <c r="A93" s="195"/>
      <c r="B93" s="142"/>
      <c r="C93" s="143"/>
      <c r="D93" s="144"/>
      <c r="E93" s="145"/>
      <c r="F93" s="146"/>
      <c r="G93" s="147"/>
      <c r="H93" s="148"/>
      <c r="I93" s="149"/>
      <c r="J93" s="150"/>
      <c r="K93" s="151"/>
      <c r="L93" s="151"/>
      <c r="M93" s="151"/>
      <c r="N93" s="151"/>
      <c r="O93" s="149"/>
      <c r="P93" s="152"/>
      <c r="Q93" s="151"/>
      <c r="R93" s="149"/>
      <c r="S93" s="153"/>
    </row>
    <row r="94" spans="1:19" ht="28" x14ac:dyDescent="0.35">
      <c r="A94" s="188"/>
      <c r="B94" s="158" t="s">
        <v>63</v>
      </c>
      <c r="C94" s="159"/>
      <c r="D94" s="160"/>
      <c r="E94" s="173"/>
      <c r="F94" s="162"/>
      <c r="G94" s="163"/>
      <c r="H94" s="164"/>
      <c r="I94" s="165"/>
      <c r="J94" s="166"/>
      <c r="K94" s="167"/>
      <c r="L94" s="167"/>
      <c r="M94" s="167"/>
      <c r="N94" s="167"/>
      <c r="O94" s="165"/>
      <c r="P94" s="171"/>
      <c r="Q94" s="167"/>
      <c r="R94" s="165"/>
      <c r="S94" s="140"/>
    </row>
    <row r="95" spans="1:19" ht="15.5" x14ac:dyDescent="0.35">
      <c r="A95" s="186"/>
      <c r="B95" s="168"/>
      <c r="C95" s="143"/>
      <c r="D95" s="144"/>
      <c r="E95" s="145"/>
      <c r="F95" s="146"/>
      <c r="G95" s="147"/>
      <c r="H95" s="148"/>
      <c r="I95" s="149"/>
      <c r="J95" s="150"/>
      <c r="K95" s="151"/>
      <c r="L95" s="151"/>
      <c r="M95" s="151"/>
      <c r="N95" s="151"/>
      <c r="O95" s="149"/>
      <c r="P95" s="152"/>
      <c r="Q95" s="151"/>
      <c r="R95" s="149"/>
      <c r="S95" s="153"/>
    </row>
    <row r="96" spans="1:19" ht="15.5" x14ac:dyDescent="0.35">
      <c r="A96" s="188"/>
      <c r="B96" s="191" t="s">
        <v>64</v>
      </c>
      <c r="C96" s="159"/>
      <c r="D96" s="160"/>
      <c r="E96" s="173"/>
      <c r="F96" s="162"/>
      <c r="G96" s="163"/>
      <c r="H96" s="164"/>
      <c r="I96" s="165"/>
      <c r="J96" s="166"/>
      <c r="K96" s="167"/>
      <c r="L96" s="167"/>
      <c r="M96" s="167"/>
      <c r="N96" s="167"/>
      <c r="O96" s="165"/>
      <c r="P96" s="171"/>
      <c r="Q96" s="167"/>
      <c r="R96" s="165"/>
      <c r="S96" s="140"/>
    </row>
    <row r="97" spans="1:19" ht="15.5" x14ac:dyDescent="0.35">
      <c r="A97" s="195" t="s">
        <v>65</v>
      </c>
      <c r="B97" s="142" t="s">
        <v>408</v>
      </c>
      <c r="C97" s="143"/>
      <c r="D97" s="144"/>
      <c r="E97" s="145" t="s">
        <v>1</v>
      </c>
      <c r="F97" s="146">
        <f>SUM(H97:R97)</f>
        <v>355000</v>
      </c>
      <c r="G97" s="147"/>
      <c r="H97" s="148"/>
      <c r="I97" s="149"/>
      <c r="J97" s="150"/>
      <c r="K97" s="151"/>
      <c r="L97" s="151"/>
      <c r="M97" s="151"/>
      <c r="N97" s="151"/>
      <c r="O97" s="149"/>
      <c r="P97" s="152">
        <v>355000</v>
      </c>
      <c r="Q97" s="151"/>
      <c r="R97" s="149"/>
      <c r="S97" s="153"/>
    </row>
    <row r="98" spans="1:19" ht="15.5" x14ac:dyDescent="0.35">
      <c r="A98" s="195" t="s">
        <v>66</v>
      </c>
      <c r="B98" s="142" t="s">
        <v>409</v>
      </c>
      <c r="C98" s="143">
        <v>284</v>
      </c>
      <c r="D98" s="193" t="s">
        <v>410</v>
      </c>
      <c r="E98" s="145" t="s">
        <v>1</v>
      </c>
      <c r="F98" s="146">
        <f>SUM(I98:R98)</f>
        <v>24500000</v>
      </c>
      <c r="G98" s="147"/>
      <c r="H98" s="148"/>
      <c r="I98" s="149">
        <v>24500000</v>
      </c>
      <c r="J98" s="150"/>
      <c r="K98" s="151"/>
      <c r="L98" s="151"/>
      <c r="M98" s="151"/>
      <c r="N98" s="151"/>
      <c r="O98" s="149"/>
      <c r="P98" s="152"/>
      <c r="Q98" s="151"/>
      <c r="R98" s="149"/>
      <c r="S98" s="153"/>
    </row>
    <row r="99" spans="1:19" ht="15.5" x14ac:dyDescent="0.35">
      <c r="A99" s="188"/>
      <c r="B99" s="191" t="s">
        <v>67</v>
      </c>
      <c r="C99" s="159"/>
      <c r="D99" s="160"/>
      <c r="E99" s="173"/>
      <c r="F99" s="162"/>
      <c r="G99" s="163"/>
      <c r="H99" s="164"/>
      <c r="I99" s="165"/>
      <c r="J99" s="166"/>
      <c r="K99" s="167"/>
      <c r="L99" s="167"/>
      <c r="M99" s="167"/>
      <c r="N99" s="167"/>
      <c r="O99" s="165"/>
      <c r="P99" s="171"/>
      <c r="Q99" s="167"/>
      <c r="R99" s="165"/>
      <c r="S99" s="140"/>
    </row>
    <row r="100" spans="1:19" ht="15.5" x14ac:dyDescent="0.35">
      <c r="A100" s="195" t="s">
        <v>411</v>
      </c>
      <c r="B100" s="142" t="s">
        <v>412</v>
      </c>
      <c r="C100" s="143">
        <v>284</v>
      </c>
      <c r="D100" s="144" t="s">
        <v>286</v>
      </c>
      <c r="E100" s="172" t="s">
        <v>329</v>
      </c>
      <c r="F100" s="146">
        <f>SUM(H100:R100)</f>
        <v>0</v>
      </c>
      <c r="G100" s="147"/>
      <c r="H100" s="152" t="s">
        <v>413</v>
      </c>
      <c r="I100" s="149"/>
      <c r="J100" s="150"/>
      <c r="K100" s="151"/>
      <c r="L100" s="151"/>
      <c r="M100" s="151"/>
      <c r="N100" s="151"/>
      <c r="O100" s="149"/>
      <c r="P100" s="152"/>
      <c r="Q100" s="151"/>
      <c r="R100" s="149"/>
      <c r="S100" s="153"/>
    </row>
    <row r="101" spans="1:19" ht="15.5" x14ac:dyDescent="0.35">
      <c r="A101" s="188"/>
      <c r="B101" s="158" t="s">
        <v>68</v>
      </c>
      <c r="C101" s="159"/>
      <c r="D101" s="160"/>
      <c r="E101" s="173"/>
      <c r="F101" s="162"/>
      <c r="G101" s="163"/>
      <c r="H101" s="164"/>
      <c r="I101" s="165"/>
      <c r="J101" s="166"/>
      <c r="K101" s="167"/>
      <c r="L101" s="167"/>
      <c r="M101" s="167"/>
      <c r="N101" s="167"/>
      <c r="O101" s="165"/>
      <c r="P101" s="171"/>
      <c r="Q101" s="167"/>
      <c r="R101" s="165"/>
      <c r="S101" s="140"/>
    </row>
    <row r="102" spans="1:19" ht="15.5" x14ac:dyDescent="0.35">
      <c r="A102" s="195" t="s">
        <v>69</v>
      </c>
      <c r="B102" s="142" t="s">
        <v>414</v>
      </c>
      <c r="C102" s="143"/>
      <c r="D102" s="144"/>
      <c r="E102" s="145" t="s">
        <v>1</v>
      </c>
      <c r="F102" s="146">
        <f>SUM(H102:R102)</f>
        <v>246000</v>
      </c>
      <c r="G102" s="147"/>
      <c r="H102" s="148"/>
      <c r="I102" s="149"/>
      <c r="J102" s="150"/>
      <c r="K102" s="151"/>
      <c r="L102" s="151"/>
      <c r="M102" s="151"/>
      <c r="N102" s="151"/>
      <c r="O102" s="149"/>
      <c r="P102" s="152">
        <v>246000</v>
      </c>
      <c r="Q102" s="151"/>
      <c r="R102" s="149"/>
      <c r="S102" s="153"/>
    </row>
    <row r="103" spans="1:19" ht="15.5" x14ac:dyDescent="0.35">
      <c r="A103" s="188"/>
      <c r="B103" s="191" t="s">
        <v>70</v>
      </c>
      <c r="C103" s="159"/>
      <c r="D103" s="160"/>
      <c r="E103" s="173"/>
      <c r="F103" s="162"/>
      <c r="G103" s="163"/>
      <c r="H103" s="164"/>
      <c r="I103" s="165"/>
      <c r="J103" s="166"/>
      <c r="K103" s="167"/>
      <c r="L103" s="167"/>
      <c r="M103" s="167"/>
      <c r="N103" s="167"/>
      <c r="O103" s="165"/>
      <c r="P103" s="171"/>
      <c r="Q103" s="167"/>
      <c r="R103" s="165"/>
      <c r="S103" s="140"/>
    </row>
    <row r="104" spans="1:19" ht="15.5" x14ac:dyDescent="0.35">
      <c r="A104" s="195"/>
      <c r="B104" s="142"/>
      <c r="C104" s="143"/>
      <c r="D104" s="144"/>
      <c r="E104" s="145"/>
      <c r="F104" s="146"/>
      <c r="G104" s="147"/>
      <c r="H104" s="148"/>
      <c r="I104" s="149"/>
      <c r="J104" s="150"/>
      <c r="K104" s="151"/>
      <c r="L104" s="151"/>
      <c r="M104" s="151"/>
      <c r="N104" s="151"/>
      <c r="O104" s="149"/>
      <c r="P104" s="152"/>
      <c r="Q104" s="151"/>
      <c r="R104" s="149"/>
      <c r="S104" s="153"/>
    </row>
    <row r="105" spans="1:19" ht="28" x14ac:dyDescent="0.35">
      <c r="A105" s="188"/>
      <c r="B105" s="158" t="s">
        <v>71</v>
      </c>
      <c r="C105" s="159"/>
      <c r="D105" s="160"/>
      <c r="E105" s="173"/>
      <c r="F105" s="162">
        <f>SUM(H105:R105)</f>
        <v>0</v>
      </c>
      <c r="G105" s="163"/>
      <c r="H105" s="164"/>
      <c r="I105" s="165"/>
      <c r="J105" s="166"/>
      <c r="K105" s="167"/>
      <c r="L105" s="167"/>
      <c r="M105" s="167"/>
      <c r="N105" s="167"/>
      <c r="O105" s="165"/>
      <c r="P105" s="171"/>
      <c r="Q105" s="167"/>
      <c r="R105" s="165"/>
      <c r="S105" s="140"/>
    </row>
    <row r="106" spans="1:19" ht="52" x14ac:dyDescent="0.35">
      <c r="A106" s="186"/>
      <c r="B106" s="168"/>
      <c r="C106" s="143"/>
      <c r="D106" s="144"/>
      <c r="E106" s="145" t="s">
        <v>30</v>
      </c>
      <c r="F106" s="146">
        <f>SUM(H106:R106)</f>
        <v>259424335</v>
      </c>
      <c r="G106" s="147"/>
      <c r="H106" s="148"/>
      <c r="I106" s="149"/>
      <c r="J106" s="150"/>
      <c r="K106" s="151"/>
      <c r="L106" s="151"/>
      <c r="M106" s="151"/>
      <c r="N106" s="151"/>
      <c r="O106" s="149">
        <v>259424335</v>
      </c>
      <c r="P106" s="152"/>
      <c r="Q106" s="151"/>
      <c r="R106" s="149"/>
      <c r="S106" s="153" t="s">
        <v>415</v>
      </c>
    </row>
    <row r="107" spans="1:19" ht="65" x14ac:dyDescent="0.35">
      <c r="A107" s="195" t="s">
        <v>72</v>
      </c>
      <c r="B107" s="142" t="s">
        <v>416</v>
      </c>
      <c r="C107" s="143"/>
      <c r="D107" s="144"/>
      <c r="E107" s="145" t="s">
        <v>417</v>
      </c>
      <c r="F107" s="146">
        <f t="shared" ref="F107:F110" si="7">SUM(H107:R107)</f>
        <v>46000000</v>
      </c>
      <c r="G107" s="147"/>
      <c r="H107" s="148"/>
      <c r="I107" s="149"/>
      <c r="J107" s="150"/>
      <c r="K107" s="151"/>
      <c r="L107" s="151"/>
      <c r="M107" s="151"/>
      <c r="N107" s="151"/>
      <c r="O107" s="149">
        <v>46000000</v>
      </c>
      <c r="P107" s="152"/>
      <c r="Q107" s="151"/>
      <c r="R107" s="149"/>
      <c r="S107" s="153" t="s">
        <v>418</v>
      </c>
    </row>
    <row r="108" spans="1:19" ht="91" x14ac:dyDescent="0.35">
      <c r="A108" s="195" t="s">
        <v>73</v>
      </c>
      <c r="B108" s="142" t="s">
        <v>419</v>
      </c>
      <c r="C108" s="143"/>
      <c r="D108" s="144"/>
      <c r="E108" s="145" t="s">
        <v>420</v>
      </c>
      <c r="F108" s="146">
        <f t="shared" si="7"/>
        <v>25100000</v>
      </c>
      <c r="G108" s="147"/>
      <c r="H108" s="148"/>
      <c r="I108" s="149"/>
      <c r="J108" s="150"/>
      <c r="K108" s="151"/>
      <c r="L108" s="151"/>
      <c r="M108" s="151"/>
      <c r="N108" s="151"/>
      <c r="O108" s="149">
        <v>25000000</v>
      </c>
      <c r="P108" s="152">
        <v>100000</v>
      </c>
      <c r="Q108" s="151"/>
      <c r="R108" s="149"/>
      <c r="S108" s="153" t="s">
        <v>421</v>
      </c>
    </row>
    <row r="109" spans="1:19" ht="15.5" x14ac:dyDescent="0.35">
      <c r="A109" s="195" t="s">
        <v>422</v>
      </c>
      <c r="B109" s="142" t="s">
        <v>423</v>
      </c>
      <c r="C109" s="143"/>
      <c r="D109" s="144"/>
      <c r="E109" s="145" t="s">
        <v>424</v>
      </c>
      <c r="F109" s="146">
        <f t="shared" si="7"/>
        <v>0</v>
      </c>
      <c r="G109" s="147"/>
      <c r="H109" s="148"/>
      <c r="I109" s="149"/>
      <c r="J109" s="150"/>
      <c r="K109" s="151"/>
      <c r="L109" s="151"/>
      <c r="M109" s="151"/>
      <c r="N109" s="151"/>
      <c r="O109" s="149"/>
      <c r="P109" s="148" t="s">
        <v>425</v>
      </c>
      <c r="Q109" s="151"/>
      <c r="R109" s="149"/>
      <c r="S109" s="153"/>
    </row>
    <row r="110" spans="1:19" ht="28" x14ac:dyDescent="0.35">
      <c r="A110" s="195" t="s">
        <v>426</v>
      </c>
      <c r="B110" s="142" t="s">
        <v>427</v>
      </c>
      <c r="C110" s="143"/>
      <c r="D110" s="144"/>
      <c r="E110" s="145" t="s">
        <v>1</v>
      </c>
      <c r="F110" s="146">
        <f t="shared" si="7"/>
        <v>0</v>
      </c>
      <c r="G110" s="147"/>
      <c r="H110" s="148"/>
      <c r="I110" s="149"/>
      <c r="J110" s="150"/>
      <c r="K110" s="151"/>
      <c r="L110" s="151"/>
      <c r="M110" s="151"/>
      <c r="N110" s="151"/>
      <c r="O110" s="149"/>
      <c r="P110" s="152"/>
      <c r="Q110" s="198" t="s">
        <v>428</v>
      </c>
      <c r="R110" s="149"/>
      <c r="S110" s="153"/>
    </row>
    <row r="111" spans="1:19" ht="15.5" x14ac:dyDescent="0.35">
      <c r="A111" s="188"/>
      <c r="B111" s="158" t="s">
        <v>74</v>
      </c>
      <c r="C111" s="159"/>
      <c r="D111" s="160"/>
      <c r="E111" s="173"/>
      <c r="F111" s="162"/>
      <c r="G111" s="163"/>
      <c r="H111" s="164"/>
      <c r="I111" s="165"/>
      <c r="J111" s="166"/>
      <c r="K111" s="167"/>
      <c r="L111" s="167"/>
      <c r="M111" s="167"/>
      <c r="N111" s="167"/>
      <c r="O111" s="165"/>
      <c r="P111" s="171"/>
      <c r="Q111" s="167"/>
      <c r="R111" s="165"/>
      <c r="S111" s="140"/>
    </row>
    <row r="112" spans="1:19" ht="42" x14ac:dyDescent="0.35">
      <c r="A112" s="195" t="s">
        <v>75</v>
      </c>
      <c r="B112" s="142" t="s">
        <v>429</v>
      </c>
      <c r="C112" s="143"/>
      <c r="D112" s="144"/>
      <c r="E112" s="145" t="s">
        <v>1</v>
      </c>
      <c r="F112" s="146">
        <f>SUM(H112:R112)</f>
        <v>0</v>
      </c>
      <c r="G112" s="147"/>
      <c r="H112" s="148"/>
      <c r="I112" s="149"/>
      <c r="J112" s="150"/>
      <c r="K112" s="151"/>
      <c r="L112" s="151"/>
      <c r="M112" s="151" t="s">
        <v>430</v>
      </c>
      <c r="N112" s="151"/>
      <c r="O112" s="149"/>
      <c r="P112" s="152"/>
      <c r="Q112" s="151"/>
      <c r="R112" s="149"/>
      <c r="S112" s="153" t="s">
        <v>431</v>
      </c>
    </row>
    <row r="113" spans="1:19" ht="15.5" x14ac:dyDescent="0.35">
      <c r="A113" s="188"/>
      <c r="B113" s="158" t="s">
        <v>432</v>
      </c>
      <c r="C113" s="159"/>
      <c r="D113" s="160"/>
      <c r="E113" s="173"/>
      <c r="F113" s="162"/>
      <c r="G113" s="163"/>
      <c r="H113" s="164"/>
      <c r="I113" s="165"/>
      <c r="J113" s="166"/>
      <c r="K113" s="167"/>
      <c r="L113" s="167"/>
      <c r="M113" s="167"/>
      <c r="N113" s="167"/>
      <c r="O113" s="165"/>
      <c r="P113" s="171"/>
      <c r="Q113" s="167"/>
      <c r="R113" s="165"/>
      <c r="S113" s="140"/>
    </row>
    <row r="114" spans="1:19" ht="28" x14ac:dyDescent="0.35">
      <c r="A114" s="186" t="s">
        <v>76</v>
      </c>
      <c r="B114" s="142" t="s">
        <v>433</v>
      </c>
      <c r="C114" s="143">
        <v>291</v>
      </c>
      <c r="D114" s="144"/>
      <c r="E114" s="145" t="s">
        <v>1</v>
      </c>
      <c r="F114" s="146">
        <f>SUM(H114:R114)</f>
        <v>3000000</v>
      </c>
      <c r="G114" s="147"/>
      <c r="H114" s="148"/>
      <c r="I114" s="149"/>
      <c r="J114" s="150"/>
      <c r="K114" s="151"/>
      <c r="L114" s="151"/>
      <c r="M114" s="151">
        <v>3000000</v>
      </c>
      <c r="N114" s="151"/>
      <c r="O114" s="149"/>
      <c r="P114" s="152"/>
      <c r="Q114" s="151"/>
      <c r="R114" s="149"/>
      <c r="S114" s="153"/>
    </row>
    <row r="115" spans="1:19" ht="15.5" x14ac:dyDescent="0.35">
      <c r="A115" s="186"/>
      <c r="B115" s="142"/>
      <c r="C115" s="143"/>
      <c r="D115" s="144"/>
      <c r="E115" s="145" t="s">
        <v>30</v>
      </c>
      <c r="F115" s="146">
        <f>SUM(H115:R115)</f>
        <v>3500000</v>
      </c>
      <c r="G115" s="147"/>
      <c r="H115" s="148"/>
      <c r="I115" s="149"/>
      <c r="J115" s="150"/>
      <c r="K115" s="151"/>
      <c r="L115" s="151"/>
      <c r="M115" s="151"/>
      <c r="N115" s="151">
        <v>3500000</v>
      </c>
      <c r="O115" s="149"/>
      <c r="P115" s="152"/>
      <c r="Q115" s="151"/>
      <c r="R115" s="149"/>
      <c r="S115" s="153"/>
    </row>
    <row r="116" spans="1:19" ht="28" x14ac:dyDescent="0.35">
      <c r="A116" s="188"/>
      <c r="B116" s="158" t="s">
        <v>77</v>
      </c>
      <c r="C116" s="159"/>
      <c r="D116" s="160"/>
      <c r="E116" s="173"/>
      <c r="F116" s="162"/>
      <c r="G116" s="163"/>
      <c r="H116" s="164"/>
      <c r="I116" s="165"/>
      <c r="J116" s="166"/>
      <c r="K116" s="167"/>
      <c r="L116" s="167"/>
      <c r="M116" s="167"/>
      <c r="N116" s="167"/>
      <c r="O116" s="165"/>
      <c r="P116" s="171"/>
      <c r="Q116" s="167"/>
      <c r="R116" s="165"/>
      <c r="S116" s="140"/>
    </row>
    <row r="117" spans="1:19" ht="15.5" x14ac:dyDescent="0.35">
      <c r="A117" s="195" t="s">
        <v>78</v>
      </c>
      <c r="B117" s="142" t="s">
        <v>434</v>
      </c>
      <c r="C117" s="143">
        <v>282</v>
      </c>
      <c r="D117" s="144" t="s">
        <v>286</v>
      </c>
      <c r="E117" s="145" t="s">
        <v>298</v>
      </c>
      <c r="F117" s="146">
        <f>SUM(H117:R117)</f>
        <v>0</v>
      </c>
      <c r="G117" s="147"/>
      <c r="H117" s="148" t="s">
        <v>435</v>
      </c>
      <c r="I117" s="149"/>
      <c r="J117" s="150"/>
      <c r="K117" s="151"/>
      <c r="L117" s="151"/>
      <c r="M117" s="151"/>
      <c r="N117" s="151"/>
      <c r="O117" s="149"/>
      <c r="P117" s="152"/>
      <c r="Q117" s="151"/>
      <c r="R117" s="149"/>
      <c r="S117" s="153"/>
    </row>
    <row r="118" spans="1:19" ht="28" x14ac:dyDescent="0.35">
      <c r="A118" s="195" t="s">
        <v>79</v>
      </c>
      <c r="B118" s="142" t="s">
        <v>436</v>
      </c>
      <c r="C118" s="143"/>
      <c r="D118" s="144"/>
      <c r="E118" s="145" t="s">
        <v>437</v>
      </c>
      <c r="F118" s="146">
        <f>SUM(H118:R118)</f>
        <v>0</v>
      </c>
      <c r="G118" s="147"/>
      <c r="H118" s="148"/>
      <c r="I118" s="149"/>
      <c r="J118" s="150"/>
      <c r="K118" s="151"/>
      <c r="L118" s="151"/>
      <c r="M118" s="151" t="s">
        <v>430</v>
      </c>
      <c r="N118" s="151"/>
      <c r="O118" s="149"/>
      <c r="P118" s="152"/>
      <c r="Q118" s="151"/>
      <c r="R118" s="149"/>
      <c r="S118" s="153"/>
    </row>
    <row r="119" spans="1:19" ht="15.5" x14ac:dyDescent="0.35">
      <c r="A119" s="188"/>
      <c r="B119" s="158" t="s">
        <v>80</v>
      </c>
      <c r="C119" s="159"/>
      <c r="D119" s="160"/>
      <c r="E119" s="173"/>
      <c r="F119" s="162"/>
      <c r="G119" s="163"/>
      <c r="H119" s="164"/>
      <c r="I119" s="165"/>
      <c r="J119" s="166"/>
      <c r="K119" s="167"/>
      <c r="L119" s="167"/>
      <c r="M119" s="167"/>
      <c r="N119" s="167"/>
      <c r="O119" s="165"/>
      <c r="P119" s="171"/>
      <c r="Q119" s="167"/>
      <c r="R119" s="165"/>
      <c r="S119" s="140"/>
    </row>
    <row r="120" spans="1:19" ht="26" x14ac:dyDescent="0.35">
      <c r="A120" s="195" t="s">
        <v>438</v>
      </c>
      <c r="B120" s="142" t="s">
        <v>439</v>
      </c>
      <c r="C120" s="143"/>
      <c r="D120" s="144"/>
      <c r="E120" s="172" t="s">
        <v>1</v>
      </c>
      <c r="F120" s="146">
        <f>SUM(H120:R120)</f>
        <v>372000</v>
      </c>
      <c r="G120" s="147"/>
      <c r="H120" s="148"/>
      <c r="I120" s="149"/>
      <c r="J120" s="150"/>
      <c r="K120" s="151"/>
      <c r="L120" s="151"/>
      <c r="M120" s="151"/>
      <c r="N120" s="151"/>
      <c r="O120" s="149"/>
      <c r="P120" s="152"/>
      <c r="Q120" s="151">
        <v>372000</v>
      </c>
      <c r="R120" s="156"/>
      <c r="S120" s="153" t="s">
        <v>440</v>
      </c>
    </row>
    <row r="121" spans="1:19" ht="28" x14ac:dyDescent="0.35">
      <c r="A121" s="195" t="s">
        <v>441</v>
      </c>
      <c r="B121" s="142" t="s">
        <v>442</v>
      </c>
      <c r="C121" s="143">
        <v>284</v>
      </c>
      <c r="D121" s="144" t="s">
        <v>443</v>
      </c>
      <c r="E121" s="145" t="s">
        <v>444</v>
      </c>
      <c r="F121" s="146">
        <f>SUM(H121:R121)</f>
        <v>74160000</v>
      </c>
      <c r="G121" s="147"/>
      <c r="H121" s="148">
        <v>74160000</v>
      </c>
      <c r="I121" s="149"/>
      <c r="J121" s="150"/>
      <c r="K121" s="151"/>
      <c r="L121" s="151"/>
      <c r="M121" s="151"/>
      <c r="N121" s="151"/>
      <c r="O121" s="149"/>
      <c r="P121" s="152"/>
      <c r="Q121" s="151"/>
      <c r="R121" s="149"/>
      <c r="S121" s="153"/>
    </row>
    <row r="122" spans="1:19" ht="15.5" x14ac:dyDescent="0.35">
      <c r="A122" s="188"/>
      <c r="B122" s="191" t="s">
        <v>81</v>
      </c>
      <c r="C122" s="159"/>
      <c r="D122" s="160"/>
      <c r="E122" s="173"/>
      <c r="F122" s="162"/>
      <c r="G122" s="163"/>
      <c r="H122" s="164"/>
      <c r="I122" s="165"/>
      <c r="J122" s="166"/>
      <c r="K122" s="167"/>
      <c r="L122" s="167"/>
      <c r="M122" s="167"/>
      <c r="N122" s="167"/>
      <c r="O122" s="165"/>
      <c r="P122" s="171"/>
      <c r="Q122" s="167"/>
      <c r="R122" s="165"/>
      <c r="S122" s="140"/>
    </row>
    <row r="123" spans="1:19" ht="15.5" x14ac:dyDescent="0.35">
      <c r="A123" s="195" t="s">
        <v>82</v>
      </c>
      <c r="B123" s="142" t="s">
        <v>445</v>
      </c>
      <c r="C123" s="143"/>
      <c r="D123" s="144"/>
      <c r="E123" s="145" t="s">
        <v>298</v>
      </c>
      <c r="F123" s="146">
        <f>SUM(H123:R123)</f>
        <v>0</v>
      </c>
      <c r="G123" s="147"/>
      <c r="H123" s="148"/>
      <c r="I123" s="149"/>
      <c r="J123" s="150"/>
      <c r="K123" s="151"/>
      <c r="L123" s="151"/>
      <c r="M123" s="151" t="s">
        <v>430</v>
      </c>
      <c r="N123" s="151"/>
      <c r="O123" s="149"/>
      <c r="P123" s="152"/>
      <c r="Q123" s="151"/>
      <c r="R123" s="149"/>
      <c r="S123" s="153"/>
    </row>
    <row r="124" spans="1:19" ht="15.5" x14ac:dyDescent="0.35">
      <c r="A124" s="195" t="s">
        <v>83</v>
      </c>
      <c r="B124" s="142" t="s">
        <v>446</v>
      </c>
      <c r="C124" s="143"/>
      <c r="D124" s="144"/>
      <c r="E124" s="172" t="s">
        <v>447</v>
      </c>
      <c r="F124" s="146">
        <f>SUM(H124:R124)</f>
        <v>0</v>
      </c>
      <c r="G124" s="147"/>
      <c r="H124" s="148"/>
      <c r="I124" s="149"/>
      <c r="J124" s="150"/>
      <c r="K124" s="151"/>
      <c r="L124" s="151"/>
      <c r="M124" s="151" t="s">
        <v>430</v>
      </c>
      <c r="N124" s="151"/>
      <c r="O124" s="149"/>
      <c r="P124" s="152"/>
      <c r="Q124" s="151"/>
      <c r="R124" s="149"/>
      <c r="S124" s="153"/>
    </row>
    <row r="125" spans="1:19" ht="15.5" x14ac:dyDescent="0.35">
      <c r="A125" s="195" t="s">
        <v>448</v>
      </c>
      <c r="B125" s="142" t="s">
        <v>449</v>
      </c>
      <c r="C125" s="143"/>
      <c r="D125" s="144"/>
      <c r="E125" s="172" t="s">
        <v>447</v>
      </c>
      <c r="F125" s="146">
        <f>SUM(H125:R125)</f>
        <v>0</v>
      </c>
      <c r="G125" s="147"/>
      <c r="H125" s="148"/>
      <c r="I125" s="149"/>
      <c r="J125" s="150"/>
      <c r="K125" s="151"/>
      <c r="L125" s="151"/>
      <c r="M125" s="151" t="s">
        <v>430</v>
      </c>
      <c r="N125" s="151"/>
      <c r="O125" s="149"/>
      <c r="P125" s="152"/>
      <c r="Q125" s="151"/>
      <c r="R125" s="149"/>
      <c r="S125" s="153"/>
    </row>
    <row r="126" spans="1:19" ht="28" x14ac:dyDescent="0.35">
      <c r="A126" s="188"/>
      <c r="B126" s="158" t="s">
        <v>84</v>
      </c>
      <c r="C126" s="159"/>
      <c r="D126" s="160"/>
      <c r="E126" s="173"/>
      <c r="F126" s="162"/>
      <c r="G126" s="163"/>
      <c r="H126" s="164"/>
      <c r="I126" s="165"/>
      <c r="J126" s="166"/>
      <c r="K126" s="167"/>
      <c r="L126" s="167"/>
      <c r="M126" s="167"/>
      <c r="N126" s="167"/>
      <c r="O126" s="165"/>
      <c r="P126" s="171"/>
      <c r="Q126" s="167"/>
      <c r="R126" s="165"/>
      <c r="S126" s="140"/>
    </row>
    <row r="127" spans="1:19" ht="15.5" x14ac:dyDescent="0.35">
      <c r="A127" s="186"/>
      <c r="B127" s="168"/>
      <c r="C127" s="143"/>
      <c r="D127" s="144"/>
      <c r="E127" s="145"/>
      <c r="F127" s="146"/>
      <c r="G127" s="147"/>
      <c r="H127" s="148"/>
      <c r="I127" s="149"/>
      <c r="J127" s="150"/>
      <c r="K127" s="151"/>
      <c r="L127" s="151"/>
      <c r="M127" s="151"/>
      <c r="N127" s="151"/>
      <c r="O127" s="149"/>
      <c r="P127" s="152"/>
      <c r="Q127" s="151"/>
      <c r="R127" s="149"/>
      <c r="S127" s="153"/>
    </row>
    <row r="128" spans="1:19" ht="15.5" x14ac:dyDescent="0.35">
      <c r="A128" s="188"/>
      <c r="B128" s="191" t="s">
        <v>85</v>
      </c>
      <c r="C128" s="159"/>
      <c r="D128" s="160"/>
      <c r="E128" s="173"/>
      <c r="F128" s="162"/>
      <c r="G128" s="163"/>
      <c r="H128" s="164"/>
      <c r="I128" s="165"/>
      <c r="J128" s="166"/>
      <c r="K128" s="167"/>
      <c r="L128" s="167"/>
      <c r="M128" s="167"/>
      <c r="N128" s="167"/>
      <c r="O128" s="165"/>
      <c r="P128" s="171"/>
      <c r="Q128" s="167"/>
      <c r="R128" s="165"/>
      <c r="S128" s="140"/>
    </row>
    <row r="129" spans="1:19" ht="15.5" x14ac:dyDescent="0.35">
      <c r="A129" s="195"/>
      <c r="B129" s="142"/>
      <c r="C129" s="143"/>
      <c r="D129" s="144"/>
      <c r="E129" s="145"/>
      <c r="F129" s="146">
        <f>SUM(H129:R129)</f>
        <v>0</v>
      </c>
      <c r="G129" s="147"/>
      <c r="H129" s="148"/>
      <c r="I129" s="149"/>
      <c r="J129" s="150"/>
      <c r="K129" s="151"/>
      <c r="L129" s="151"/>
      <c r="M129" s="151"/>
      <c r="N129" s="151"/>
      <c r="O129" s="149"/>
      <c r="P129" s="152"/>
      <c r="Q129" s="151"/>
      <c r="R129" s="149"/>
      <c r="S129" s="153"/>
    </row>
    <row r="130" spans="1:19" ht="15.5" x14ac:dyDescent="0.35">
      <c r="A130" s="188"/>
      <c r="B130" s="158" t="s">
        <v>86</v>
      </c>
      <c r="C130" s="159"/>
      <c r="D130" s="160"/>
      <c r="E130" s="173"/>
      <c r="F130" s="162"/>
      <c r="G130" s="163"/>
      <c r="H130" s="164"/>
      <c r="I130" s="165"/>
      <c r="J130" s="166"/>
      <c r="K130" s="167"/>
      <c r="L130" s="167"/>
      <c r="M130" s="167"/>
      <c r="N130" s="167"/>
      <c r="O130" s="165"/>
      <c r="P130" s="171"/>
      <c r="Q130" s="167"/>
      <c r="R130" s="165"/>
      <c r="S130" s="140"/>
    </row>
    <row r="131" spans="1:19" ht="15.5" x14ac:dyDescent="0.35">
      <c r="A131" s="195"/>
      <c r="B131" s="142"/>
      <c r="C131" s="143"/>
      <c r="D131" s="144"/>
      <c r="E131" s="145"/>
      <c r="F131" s="146">
        <f>SUM(H131:R131)</f>
        <v>0</v>
      </c>
      <c r="G131" s="147"/>
      <c r="H131" s="148"/>
      <c r="I131" s="149"/>
      <c r="J131" s="150"/>
      <c r="K131" s="151"/>
      <c r="L131" s="151"/>
      <c r="M131" s="151"/>
      <c r="N131" s="151"/>
      <c r="O131" s="149"/>
      <c r="P131" s="152"/>
      <c r="Q131" s="151"/>
      <c r="R131" s="149"/>
      <c r="S131" s="153"/>
    </row>
    <row r="132" spans="1:19" ht="28" x14ac:dyDescent="0.35">
      <c r="A132" s="188"/>
      <c r="B132" s="158" t="s">
        <v>87</v>
      </c>
      <c r="C132" s="159"/>
      <c r="D132" s="160"/>
      <c r="E132" s="173"/>
      <c r="F132" s="162"/>
      <c r="G132" s="163"/>
      <c r="H132" s="164"/>
      <c r="I132" s="165"/>
      <c r="J132" s="166"/>
      <c r="K132" s="167"/>
      <c r="L132" s="167"/>
      <c r="M132" s="167"/>
      <c r="N132" s="167"/>
      <c r="O132" s="165"/>
      <c r="P132" s="171"/>
      <c r="Q132" s="167"/>
      <c r="R132" s="165"/>
      <c r="S132" s="140"/>
    </row>
    <row r="133" spans="1:19" ht="42" x14ac:dyDescent="0.35">
      <c r="A133" s="195" t="s">
        <v>88</v>
      </c>
      <c r="B133" s="142" t="s">
        <v>450</v>
      </c>
      <c r="C133" s="143"/>
      <c r="D133" s="144"/>
      <c r="E133" s="172" t="s">
        <v>451</v>
      </c>
      <c r="F133" s="146">
        <f>SUM(H133:R133)</f>
        <v>10129311</v>
      </c>
      <c r="G133" s="147"/>
      <c r="H133" s="148"/>
      <c r="I133" s="149"/>
      <c r="J133" s="150"/>
      <c r="K133" s="151"/>
      <c r="L133" s="151">
        <v>10129311</v>
      </c>
      <c r="M133" s="151"/>
      <c r="N133" s="151"/>
      <c r="O133" s="149"/>
      <c r="P133" s="152"/>
      <c r="Q133" s="151"/>
      <c r="R133" s="149"/>
      <c r="S133" s="153" t="s">
        <v>452</v>
      </c>
    </row>
    <row r="134" spans="1:19" ht="15.5" x14ac:dyDescent="0.35">
      <c r="A134" s="188"/>
      <c r="B134" s="158" t="s">
        <v>89</v>
      </c>
      <c r="C134" s="159"/>
      <c r="D134" s="160"/>
      <c r="E134" s="173"/>
      <c r="F134" s="162">
        <f>SUM(H134:R134)</f>
        <v>0</v>
      </c>
      <c r="G134" s="163"/>
      <c r="H134" s="164"/>
      <c r="I134" s="165"/>
      <c r="J134" s="166"/>
      <c r="K134" s="167"/>
      <c r="L134" s="167"/>
      <c r="M134" s="167"/>
      <c r="N134" s="167"/>
      <c r="O134" s="165"/>
      <c r="P134" s="171"/>
      <c r="Q134" s="167"/>
      <c r="R134" s="165"/>
      <c r="S134" s="140"/>
    </row>
    <row r="135" spans="1:19" ht="15.5" x14ac:dyDescent="0.35">
      <c r="A135" s="195" t="s">
        <v>90</v>
      </c>
      <c r="B135" s="142" t="s">
        <v>453</v>
      </c>
      <c r="C135" s="143"/>
      <c r="D135" s="144"/>
      <c r="E135" s="145" t="s">
        <v>454</v>
      </c>
      <c r="F135" s="146">
        <f>SUM(H135:R135)</f>
        <v>0</v>
      </c>
      <c r="G135" s="147"/>
      <c r="H135" s="148"/>
      <c r="I135" s="149"/>
      <c r="J135" s="150"/>
      <c r="K135" s="151"/>
      <c r="L135" s="151"/>
      <c r="M135" s="198" t="s">
        <v>455</v>
      </c>
      <c r="N135" s="198"/>
      <c r="O135" s="149"/>
      <c r="P135" s="152"/>
      <c r="Q135" s="151"/>
      <c r="R135" s="149"/>
      <c r="S135" s="153"/>
    </row>
    <row r="136" spans="1:19" ht="15.5" x14ac:dyDescent="0.35">
      <c r="A136" s="188"/>
      <c r="B136" s="158" t="s">
        <v>91</v>
      </c>
      <c r="C136" s="159"/>
      <c r="D136" s="160"/>
      <c r="E136" s="173"/>
      <c r="F136" s="162"/>
      <c r="G136" s="163"/>
      <c r="H136" s="164"/>
      <c r="I136" s="165"/>
      <c r="J136" s="166"/>
      <c r="K136" s="167"/>
      <c r="L136" s="167"/>
      <c r="M136" s="167"/>
      <c r="N136" s="167"/>
      <c r="O136" s="165"/>
      <c r="P136" s="171"/>
      <c r="Q136" s="167"/>
      <c r="R136" s="165"/>
      <c r="S136" s="140"/>
    </row>
    <row r="137" spans="1:19" ht="28" x14ac:dyDescent="0.35">
      <c r="A137" s="195" t="s">
        <v>456</v>
      </c>
      <c r="B137" s="142" t="s">
        <v>457</v>
      </c>
      <c r="C137" s="143"/>
      <c r="D137" s="144"/>
      <c r="E137" s="145" t="s">
        <v>1</v>
      </c>
      <c r="F137" s="146">
        <f>SUM(H137:R137)</f>
        <v>0</v>
      </c>
      <c r="G137" s="147"/>
      <c r="H137" s="148"/>
      <c r="I137" s="149"/>
      <c r="J137" s="150"/>
      <c r="K137" s="151"/>
      <c r="L137" s="151"/>
      <c r="M137" s="151"/>
      <c r="N137" s="151"/>
      <c r="O137" s="149"/>
      <c r="P137" s="152"/>
      <c r="Q137" s="151"/>
      <c r="R137" s="149"/>
      <c r="S137" s="153"/>
    </row>
    <row r="138" spans="1:19" ht="15.5" x14ac:dyDescent="0.35">
      <c r="A138" s="195" t="s">
        <v>92</v>
      </c>
      <c r="B138" s="142" t="s">
        <v>458</v>
      </c>
      <c r="C138" s="143" t="s">
        <v>459</v>
      </c>
      <c r="D138" s="193" t="s">
        <v>460</v>
      </c>
      <c r="E138" s="145" t="s">
        <v>1</v>
      </c>
      <c r="F138" s="146">
        <f>SUM(H138:R138)</f>
        <v>0</v>
      </c>
      <c r="G138" s="147"/>
      <c r="H138" s="148" t="s">
        <v>461</v>
      </c>
      <c r="I138" s="149"/>
      <c r="J138" s="150"/>
      <c r="K138" s="151"/>
      <c r="L138" s="151"/>
      <c r="M138" s="151"/>
      <c r="N138" s="151"/>
      <c r="O138" s="149"/>
      <c r="P138" s="152"/>
      <c r="Q138" s="151"/>
      <c r="R138" s="149"/>
      <c r="S138" s="153"/>
    </row>
    <row r="139" spans="1:19" ht="28" x14ac:dyDescent="0.35">
      <c r="A139" s="188"/>
      <c r="B139" s="158" t="s">
        <v>93</v>
      </c>
      <c r="C139" s="159"/>
      <c r="D139" s="160"/>
      <c r="E139" s="173"/>
      <c r="F139" s="162"/>
      <c r="G139" s="163"/>
      <c r="H139" s="164"/>
      <c r="I139" s="165"/>
      <c r="J139" s="166"/>
      <c r="K139" s="167"/>
      <c r="L139" s="167"/>
      <c r="M139" s="167"/>
      <c r="N139" s="167"/>
      <c r="O139" s="165"/>
      <c r="P139" s="171"/>
      <c r="Q139" s="167"/>
      <c r="R139" s="165"/>
      <c r="S139" s="140"/>
    </row>
    <row r="140" spans="1:19" ht="39" x14ac:dyDescent="0.35">
      <c r="A140" s="186"/>
      <c r="B140" s="168"/>
      <c r="C140" s="143"/>
      <c r="D140" s="144"/>
      <c r="E140" s="145" t="s">
        <v>1</v>
      </c>
      <c r="F140" s="146">
        <f>SUM(H140:R140)</f>
        <v>15372851</v>
      </c>
      <c r="G140" s="147"/>
      <c r="H140" s="148"/>
      <c r="I140" s="149"/>
      <c r="J140" s="150"/>
      <c r="K140" s="151"/>
      <c r="L140" s="151"/>
      <c r="M140" s="151"/>
      <c r="N140" s="151"/>
      <c r="O140" s="149"/>
      <c r="P140" s="152">
        <v>15245351</v>
      </c>
      <c r="Q140" s="151">
        <v>127500</v>
      </c>
      <c r="R140" s="149"/>
      <c r="S140" s="153" t="s">
        <v>462</v>
      </c>
    </row>
    <row r="141" spans="1:19" ht="15.5" x14ac:dyDescent="0.35">
      <c r="A141" s="195" t="s">
        <v>94</v>
      </c>
      <c r="B141" s="142" t="s">
        <v>463</v>
      </c>
      <c r="C141" s="143">
        <v>288</v>
      </c>
      <c r="D141" s="144" t="s">
        <v>286</v>
      </c>
      <c r="E141" s="145" t="s">
        <v>334</v>
      </c>
      <c r="F141" s="146">
        <f>SUM(H141:R141)</f>
        <v>9243750</v>
      </c>
      <c r="G141" s="147"/>
      <c r="H141" s="152">
        <v>9243750</v>
      </c>
      <c r="I141" s="149"/>
      <c r="J141" s="150"/>
      <c r="K141" s="151"/>
      <c r="L141" s="151"/>
      <c r="M141" s="151"/>
      <c r="N141" s="151"/>
      <c r="O141" s="149"/>
      <c r="P141" s="152"/>
      <c r="Q141" s="151"/>
      <c r="R141" s="149"/>
      <c r="S141" s="153"/>
    </row>
    <row r="142" spans="1:19" ht="28" x14ac:dyDescent="0.35">
      <c r="A142" s="195" t="s">
        <v>95</v>
      </c>
      <c r="B142" s="142" t="s">
        <v>464</v>
      </c>
      <c r="C142" s="143"/>
      <c r="D142" s="144"/>
      <c r="E142" s="145" t="s">
        <v>298</v>
      </c>
      <c r="F142" s="146">
        <f>SUM(H142:R142)</f>
        <v>0</v>
      </c>
      <c r="G142" s="147"/>
      <c r="H142" s="152"/>
      <c r="I142" s="149"/>
      <c r="J142" s="150"/>
      <c r="K142" s="151"/>
      <c r="L142" s="151"/>
      <c r="M142" s="151"/>
      <c r="N142" s="151"/>
      <c r="O142" s="149"/>
      <c r="P142" s="152"/>
      <c r="Q142" s="151"/>
      <c r="R142" s="149"/>
      <c r="S142" s="153"/>
    </row>
    <row r="143" spans="1:19" ht="28" x14ac:dyDescent="0.35">
      <c r="A143" s="195" t="s">
        <v>96</v>
      </c>
      <c r="B143" s="142" t="s">
        <v>465</v>
      </c>
      <c r="C143" s="143"/>
      <c r="D143" s="144"/>
      <c r="E143" s="145" t="s">
        <v>466</v>
      </c>
      <c r="F143" s="146">
        <f>SUM(H143:R143)</f>
        <v>0</v>
      </c>
      <c r="G143" s="147"/>
      <c r="H143" s="152"/>
      <c r="I143" s="149"/>
      <c r="J143" s="150"/>
      <c r="K143" s="151"/>
      <c r="L143" s="151"/>
      <c r="M143" s="151"/>
      <c r="N143" s="151"/>
      <c r="O143" s="149"/>
      <c r="P143" s="152"/>
      <c r="Q143" s="151"/>
      <c r="R143" s="149"/>
      <c r="S143" s="153"/>
    </row>
    <row r="144" spans="1:19" ht="26" x14ac:dyDescent="0.35">
      <c r="A144" s="195"/>
      <c r="B144" s="142"/>
      <c r="C144" s="143"/>
      <c r="D144" s="144"/>
      <c r="E144" s="199" t="s">
        <v>324</v>
      </c>
      <c r="F144" s="200">
        <f>SUM(H144:R144)</f>
        <v>0</v>
      </c>
      <c r="G144" s="201"/>
      <c r="H144" s="202"/>
      <c r="I144" s="203"/>
      <c r="J144" s="204"/>
      <c r="K144" s="205"/>
      <c r="L144" s="205"/>
      <c r="M144" s="205"/>
      <c r="N144" s="205"/>
      <c r="O144" s="203"/>
      <c r="P144" s="202"/>
      <c r="Q144" s="205"/>
      <c r="R144" s="203"/>
      <c r="S144" s="153" t="s">
        <v>467</v>
      </c>
    </row>
    <row r="145" spans="1:19" ht="28" x14ac:dyDescent="0.35">
      <c r="A145" s="195" t="s">
        <v>468</v>
      </c>
      <c r="B145" s="142" t="s">
        <v>469</v>
      </c>
      <c r="C145" s="143" t="s">
        <v>470</v>
      </c>
      <c r="D145" s="144" t="s">
        <v>471</v>
      </c>
      <c r="E145" s="145" t="s">
        <v>298</v>
      </c>
      <c r="F145" s="146">
        <f t="shared" ref="F145:F147" si="8">SUM(H145:R145)</f>
        <v>4000000</v>
      </c>
      <c r="G145" s="147"/>
      <c r="H145" s="152"/>
      <c r="I145" s="149">
        <v>4000000</v>
      </c>
      <c r="J145" s="150"/>
      <c r="K145" s="151"/>
      <c r="L145" s="151"/>
      <c r="M145" s="151"/>
      <c r="N145" s="151"/>
      <c r="O145" s="149"/>
      <c r="P145" s="152"/>
      <c r="Q145" s="151"/>
      <c r="R145" s="149"/>
      <c r="S145" s="153"/>
    </row>
    <row r="146" spans="1:19" ht="15.5" x14ac:dyDescent="0.35">
      <c r="A146" s="195" t="s">
        <v>472</v>
      </c>
      <c r="B146" s="142" t="s">
        <v>473</v>
      </c>
      <c r="C146" s="143" t="s">
        <v>474</v>
      </c>
      <c r="D146" s="144" t="s">
        <v>471</v>
      </c>
      <c r="E146" s="145" t="s">
        <v>298</v>
      </c>
      <c r="F146" s="146">
        <f t="shared" si="8"/>
        <v>52530000</v>
      </c>
      <c r="G146" s="147"/>
      <c r="H146" s="152"/>
      <c r="I146" s="149">
        <v>52530000</v>
      </c>
      <c r="J146" s="150"/>
      <c r="K146" s="151"/>
      <c r="L146" s="151"/>
      <c r="M146" s="151"/>
      <c r="N146" s="151"/>
      <c r="O146" s="149"/>
      <c r="P146" s="152"/>
      <c r="Q146" s="151"/>
      <c r="R146" s="149"/>
      <c r="S146" s="153"/>
    </row>
    <row r="147" spans="1:19" ht="28" x14ac:dyDescent="0.35">
      <c r="A147" s="195" t="s">
        <v>97</v>
      </c>
      <c r="B147" s="142" t="s">
        <v>475</v>
      </c>
      <c r="C147" s="143" t="s">
        <v>476</v>
      </c>
      <c r="D147" s="144" t="s">
        <v>471</v>
      </c>
      <c r="E147" s="145" t="s">
        <v>298</v>
      </c>
      <c r="F147" s="146">
        <f t="shared" si="8"/>
        <v>12500000</v>
      </c>
      <c r="G147" s="147"/>
      <c r="H147" s="152"/>
      <c r="I147" s="149">
        <v>12500000</v>
      </c>
      <c r="J147" s="150"/>
      <c r="K147" s="151"/>
      <c r="L147" s="151"/>
      <c r="M147" s="151"/>
      <c r="N147" s="151"/>
      <c r="O147" s="149"/>
      <c r="P147" s="152"/>
      <c r="Q147" s="151"/>
      <c r="R147" s="149"/>
      <c r="S147" s="153"/>
    </row>
    <row r="148" spans="1:19" ht="15.5" x14ac:dyDescent="0.35">
      <c r="A148" s="188"/>
      <c r="B148" s="158" t="s">
        <v>98</v>
      </c>
      <c r="C148" s="159"/>
      <c r="D148" s="160"/>
      <c r="E148" s="173"/>
      <c r="F148" s="162"/>
      <c r="G148" s="163"/>
      <c r="H148" s="164"/>
      <c r="I148" s="165"/>
      <c r="J148" s="166"/>
      <c r="K148" s="167"/>
      <c r="L148" s="167"/>
      <c r="M148" s="167"/>
      <c r="N148" s="167"/>
      <c r="O148" s="165"/>
      <c r="P148" s="171"/>
      <c r="Q148" s="167"/>
      <c r="R148" s="165"/>
      <c r="S148" s="140"/>
    </row>
    <row r="149" spans="1:19" ht="28" x14ac:dyDescent="0.35">
      <c r="A149" s="195" t="s">
        <v>99</v>
      </c>
      <c r="B149" s="142" t="s">
        <v>477</v>
      </c>
      <c r="C149" s="143"/>
      <c r="D149" s="144"/>
      <c r="E149" s="145" t="s">
        <v>478</v>
      </c>
      <c r="F149" s="146">
        <f>SUM(H149:R149)</f>
        <v>1100000</v>
      </c>
      <c r="G149" s="147"/>
      <c r="H149" s="148"/>
      <c r="I149" s="149"/>
      <c r="J149" s="150"/>
      <c r="K149" s="151"/>
      <c r="L149" s="151">
        <v>1100000</v>
      </c>
      <c r="M149" s="151"/>
      <c r="N149" s="151"/>
      <c r="O149" s="149"/>
      <c r="P149" s="152"/>
      <c r="Q149" s="151"/>
      <c r="R149" s="149"/>
      <c r="S149" s="153" t="s">
        <v>479</v>
      </c>
    </row>
    <row r="150" spans="1:19" ht="15.5" x14ac:dyDescent="0.35">
      <c r="A150" s="188"/>
      <c r="B150" s="191" t="s">
        <v>100</v>
      </c>
      <c r="C150" s="159"/>
      <c r="D150" s="160"/>
      <c r="E150" s="173"/>
      <c r="F150" s="162"/>
      <c r="G150" s="163"/>
      <c r="H150" s="164"/>
      <c r="I150" s="165"/>
      <c r="J150" s="166"/>
      <c r="K150" s="167"/>
      <c r="L150" s="167"/>
      <c r="M150" s="167"/>
      <c r="N150" s="167"/>
      <c r="O150" s="165"/>
      <c r="P150" s="171"/>
      <c r="Q150" s="167"/>
      <c r="R150" s="165"/>
      <c r="S150" s="140"/>
    </row>
    <row r="151" spans="1:19" ht="15.5" x14ac:dyDescent="0.35">
      <c r="A151" s="195"/>
      <c r="B151" s="142"/>
      <c r="C151" s="143"/>
      <c r="D151" s="144"/>
      <c r="E151" s="145"/>
      <c r="F151" s="146"/>
      <c r="G151" s="147"/>
      <c r="H151" s="148"/>
      <c r="I151" s="149"/>
      <c r="J151" s="150"/>
      <c r="K151" s="151"/>
      <c r="L151" s="151"/>
      <c r="M151" s="151"/>
      <c r="N151" s="151"/>
      <c r="O151" s="149"/>
      <c r="P151" s="152"/>
      <c r="Q151" s="151"/>
      <c r="R151" s="149"/>
      <c r="S151" s="153"/>
    </row>
    <row r="152" spans="1:19" ht="15.5" x14ac:dyDescent="0.35">
      <c r="A152" s="188"/>
      <c r="B152" s="191" t="s">
        <v>101</v>
      </c>
      <c r="C152" s="159"/>
      <c r="D152" s="160"/>
      <c r="E152" s="173" t="s">
        <v>306</v>
      </c>
      <c r="F152" s="162"/>
      <c r="G152" s="163"/>
      <c r="H152" s="164"/>
      <c r="I152" s="165"/>
      <c r="J152" s="166"/>
      <c r="K152" s="167"/>
      <c r="L152" s="167"/>
      <c r="M152" s="167"/>
      <c r="N152" s="167"/>
      <c r="O152" s="165"/>
      <c r="P152" s="171"/>
      <c r="Q152" s="167"/>
      <c r="R152" s="165"/>
      <c r="S152" s="140"/>
    </row>
    <row r="153" spans="1:19" ht="15.5" x14ac:dyDescent="0.35">
      <c r="A153" s="186"/>
      <c r="B153" s="189"/>
      <c r="C153" s="143"/>
      <c r="D153" s="144"/>
      <c r="E153" s="145"/>
      <c r="F153" s="146"/>
      <c r="G153" s="147"/>
      <c r="H153" s="148"/>
      <c r="I153" s="149"/>
      <c r="J153" s="150"/>
      <c r="K153" s="151"/>
      <c r="L153" s="151"/>
      <c r="M153" s="151"/>
      <c r="N153" s="151"/>
      <c r="O153" s="149"/>
      <c r="P153" s="152"/>
      <c r="Q153" s="151"/>
      <c r="R153" s="149"/>
      <c r="S153" s="153"/>
    </row>
    <row r="154" spans="1:19" ht="15.5" x14ac:dyDescent="0.35">
      <c r="A154" s="188"/>
      <c r="B154" s="191" t="s">
        <v>102</v>
      </c>
      <c r="C154" s="159"/>
      <c r="D154" s="160"/>
      <c r="E154" s="173" t="s">
        <v>306</v>
      </c>
      <c r="F154" s="162"/>
      <c r="G154" s="163"/>
      <c r="H154" s="164"/>
      <c r="I154" s="165"/>
      <c r="J154" s="166"/>
      <c r="K154" s="167"/>
      <c r="L154" s="167"/>
      <c r="M154" s="167"/>
      <c r="N154" s="167"/>
      <c r="O154" s="165"/>
      <c r="P154" s="171"/>
      <c r="Q154" s="167"/>
      <c r="R154" s="165"/>
      <c r="S154" s="140"/>
    </row>
    <row r="155" spans="1:19" ht="15.5" x14ac:dyDescent="0.35">
      <c r="A155" s="186"/>
      <c r="B155" s="189"/>
      <c r="C155" s="143"/>
      <c r="D155" s="144"/>
      <c r="E155" s="145"/>
      <c r="F155" s="146">
        <f>SUM(H155:R155)</f>
        <v>0</v>
      </c>
      <c r="G155" s="147"/>
      <c r="H155" s="148"/>
      <c r="I155" s="149"/>
      <c r="J155" s="150"/>
      <c r="K155" s="151"/>
      <c r="L155" s="151"/>
      <c r="M155" s="151"/>
      <c r="N155" s="151"/>
      <c r="O155" s="149"/>
      <c r="P155" s="152"/>
      <c r="Q155" s="151"/>
      <c r="R155" s="149"/>
      <c r="S155" s="153"/>
    </row>
    <row r="156" spans="1:19" ht="15.5" x14ac:dyDescent="0.35">
      <c r="A156" s="188"/>
      <c r="B156" s="191" t="s">
        <v>103</v>
      </c>
      <c r="C156" s="159"/>
      <c r="D156" s="160"/>
      <c r="E156" s="173"/>
      <c r="F156" s="162"/>
      <c r="G156" s="163"/>
      <c r="H156" s="164"/>
      <c r="I156" s="165"/>
      <c r="J156" s="166"/>
      <c r="K156" s="167"/>
      <c r="L156" s="167"/>
      <c r="M156" s="167"/>
      <c r="N156" s="167"/>
      <c r="O156" s="165"/>
      <c r="P156" s="171"/>
      <c r="Q156" s="167"/>
      <c r="R156" s="165"/>
      <c r="S156" s="140"/>
    </row>
    <row r="157" spans="1:19" ht="28" x14ac:dyDescent="0.35">
      <c r="A157" s="195" t="s">
        <v>104</v>
      </c>
      <c r="B157" s="142" t="s">
        <v>480</v>
      </c>
      <c r="C157" s="143">
        <v>292</v>
      </c>
      <c r="D157" s="144" t="s">
        <v>286</v>
      </c>
      <c r="E157" s="172" t="s">
        <v>481</v>
      </c>
      <c r="F157" s="146">
        <f>SUM(H157:R157)</f>
        <v>310000</v>
      </c>
      <c r="G157" s="147"/>
      <c r="H157" s="148">
        <v>310000</v>
      </c>
      <c r="I157" s="149"/>
      <c r="J157" s="150"/>
      <c r="K157" s="151"/>
      <c r="L157" s="151"/>
      <c r="M157" s="151"/>
      <c r="N157" s="151"/>
      <c r="O157" s="149"/>
      <c r="P157" s="152"/>
      <c r="Q157" s="151"/>
      <c r="R157" s="149"/>
      <c r="S157" s="153"/>
    </row>
    <row r="158" spans="1:19" ht="28" x14ac:dyDescent="0.35">
      <c r="A158" s="195" t="s">
        <v>482</v>
      </c>
      <c r="B158" s="142" t="s">
        <v>483</v>
      </c>
      <c r="C158" s="143"/>
      <c r="D158" s="144"/>
      <c r="E158" s="172" t="s">
        <v>481</v>
      </c>
      <c r="F158" s="146">
        <f>SUM(H158:R158)</f>
        <v>170947</v>
      </c>
      <c r="G158" s="147"/>
      <c r="H158" s="148"/>
      <c r="I158" s="149"/>
      <c r="J158" s="150"/>
      <c r="K158" s="151"/>
      <c r="L158" s="151"/>
      <c r="M158" s="151"/>
      <c r="N158" s="151"/>
      <c r="O158" s="149"/>
      <c r="P158" s="152"/>
      <c r="Q158" s="151"/>
      <c r="R158" s="149">
        <v>170947</v>
      </c>
      <c r="S158" s="153"/>
    </row>
    <row r="159" spans="1:19" ht="28" x14ac:dyDescent="0.35">
      <c r="A159" s="195" t="s">
        <v>116</v>
      </c>
      <c r="B159" s="142" t="s">
        <v>484</v>
      </c>
      <c r="C159" s="143"/>
      <c r="D159" s="144"/>
      <c r="E159" s="172" t="s">
        <v>481</v>
      </c>
      <c r="F159" s="146">
        <f>SUM(H159:R159)</f>
        <v>15000</v>
      </c>
      <c r="G159" s="147"/>
      <c r="H159" s="148"/>
      <c r="I159" s="149"/>
      <c r="J159" s="150"/>
      <c r="K159" s="151"/>
      <c r="L159" s="151"/>
      <c r="M159" s="151"/>
      <c r="N159" s="151"/>
      <c r="O159" s="149"/>
      <c r="P159" s="152"/>
      <c r="Q159" s="151"/>
      <c r="R159" s="149">
        <v>15000</v>
      </c>
      <c r="S159" s="153"/>
    </row>
    <row r="160" spans="1:19" ht="15.5" x14ac:dyDescent="0.35">
      <c r="A160" s="188"/>
      <c r="B160" s="158" t="s">
        <v>105</v>
      </c>
      <c r="C160" s="159"/>
      <c r="D160" s="160"/>
      <c r="E160" s="173"/>
      <c r="F160" s="162"/>
      <c r="G160" s="163"/>
      <c r="H160" s="164"/>
      <c r="I160" s="165"/>
      <c r="J160" s="166"/>
      <c r="K160" s="167"/>
      <c r="L160" s="167"/>
      <c r="M160" s="167"/>
      <c r="N160" s="167"/>
      <c r="O160" s="165"/>
      <c r="P160" s="171"/>
      <c r="Q160" s="167"/>
      <c r="R160" s="165"/>
      <c r="S160" s="140"/>
    </row>
    <row r="161" spans="1:19" ht="28" x14ac:dyDescent="0.35">
      <c r="A161" s="195" t="s">
        <v>106</v>
      </c>
      <c r="B161" s="142" t="s">
        <v>485</v>
      </c>
      <c r="C161" s="143"/>
      <c r="D161" s="144"/>
      <c r="E161" s="172" t="s">
        <v>481</v>
      </c>
      <c r="F161" s="146">
        <f>SUM(H161:R161)</f>
        <v>50000</v>
      </c>
      <c r="G161" s="147"/>
      <c r="H161" s="148"/>
      <c r="I161" s="149"/>
      <c r="J161" s="150"/>
      <c r="K161" s="151"/>
      <c r="L161" s="151"/>
      <c r="M161" s="151"/>
      <c r="N161" s="151"/>
      <c r="O161" s="149"/>
      <c r="P161" s="152"/>
      <c r="Q161" s="151"/>
      <c r="R161" s="149">
        <v>50000</v>
      </c>
      <c r="S161" s="153"/>
    </row>
    <row r="162" spans="1:19" ht="28" x14ac:dyDescent="0.35">
      <c r="A162" s="195" t="s">
        <v>486</v>
      </c>
      <c r="B162" s="142" t="s">
        <v>487</v>
      </c>
      <c r="C162" s="143"/>
      <c r="D162" s="144"/>
      <c r="E162" s="172" t="s">
        <v>481</v>
      </c>
      <c r="F162" s="146">
        <f t="shared" ref="F162:F163" si="9">SUM(H162:R162)</f>
        <v>0</v>
      </c>
      <c r="G162" s="147"/>
      <c r="H162" s="148"/>
      <c r="I162" s="149"/>
      <c r="J162" s="150"/>
      <c r="K162" s="151"/>
      <c r="L162" s="151"/>
      <c r="M162" s="151"/>
      <c r="N162" s="151"/>
      <c r="O162" s="149"/>
      <c r="P162" s="152"/>
      <c r="Q162" s="151"/>
      <c r="R162" s="180" t="s">
        <v>488</v>
      </c>
      <c r="S162" s="153"/>
    </row>
    <row r="163" spans="1:19" ht="28" x14ac:dyDescent="0.35">
      <c r="A163" s="195" t="s">
        <v>489</v>
      </c>
      <c r="B163" s="142" t="s">
        <v>490</v>
      </c>
      <c r="C163" s="143"/>
      <c r="D163" s="144"/>
      <c r="E163" s="172" t="s">
        <v>481</v>
      </c>
      <c r="F163" s="146">
        <f t="shared" si="9"/>
        <v>0</v>
      </c>
      <c r="G163" s="147"/>
      <c r="H163" s="148"/>
      <c r="I163" s="149"/>
      <c r="J163" s="150"/>
      <c r="K163" s="151"/>
      <c r="L163" s="151"/>
      <c r="M163" s="151"/>
      <c r="N163" s="151"/>
      <c r="O163" s="149"/>
      <c r="P163" s="152"/>
      <c r="Q163" s="151"/>
      <c r="R163" s="180" t="s">
        <v>488</v>
      </c>
      <c r="S163" s="153"/>
    </row>
    <row r="164" spans="1:19" ht="28" x14ac:dyDescent="0.35">
      <c r="A164" s="188"/>
      <c r="B164" s="158" t="s">
        <v>107</v>
      </c>
      <c r="C164" s="159"/>
      <c r="D164" s="160"/>
      <c r="E164" s="173"/>
      <c r="F164" s="162"/>
      <c r="G164" s="163"/>
      <c r="H164" s="164"/>
      <c r="I164" s="165"/>
      <c r="J164" s="166"/>
      <c r="K164" s="167"/>
      <c r="L164" s="167"/>
      <c r="M164" s="167"/>
      <c r="N164" s="167"/>
      <c r="O164" s="165"/>
      <c r="P164" s="171"/>
      <c r="Q164" s="167"/>
      <c r="R164" s="165"/>
      <c r="S164" s="140"/>
    </row>
    <row r="165" spans="1:19" ht="15.5" x14ac:dyDescent="0.35">
      <c r="A165" s="186"/>
      <c r="B165" s="189"/>
      <c r="C165" s="143"/>
      <c r="D165" s="144"/>
      <c r="E165" s="145"/>
      <c r="F165" s="146">
        <f>SUM(H165:R165)</f>
        <v>0</v>
      </c>
      <c r="G165" s="147"/>
      <c r="H165" s="148"/>
      <c r="I165" s="149"/>
      <c r="J165" s="150"/>
      <c r="K165" s="151"/>
      <c r="L165" s="151"/>
      <c r="M165" s="151"/>
      <c r="N165" s="151"/>
      <c r="O165" s="149"/>
      <c r="P165" s="152"/>
      <c r="Q165" s="151"/>
      <c r="R165" s="149"/>
      <c r="S165" s="153"/>
    </row>
    <row r="166" spans="1:19" ht="15.5" x14ac:dyDescent="0.35">
      <c r="A166" s="188"/>
      <c r="B166" s="206" t="s">
        <v>108</v>
      </c>
      <c r="C166" s="159"/>
      <c r="D166" s="160"/>
      <c r="E166" s="173"/>
      <c r="F166" s="207"/>
      <c r="G166" s="163"/>
      <c r="H166" s="164"/>
      <c r="I166" s="165"/>
      <c r="J166" s="166"/>
      <c r="K166" s="167"/>
      <c r="L166" s="167"/>
      <c r="M166" s="167"/>
      <c r="N166" s="167"/>
      <c r="O166" s="165"/>
      <c r="P166" s="171"/>
      <c r="Q166" s="167"/>
      <c r="R166" s="165"/>
      <c r="S166" s="140"/>
    </row>
    <row r="167" spans="1:19" ht="15.5" thickBot="1" x14ac:dyDescent="0.4">
      <c r="A167" s="208"/>
      <c r="B167" s="209" t="s">
        <v>109</v>
      </c>
      <c r="C167" s="210"/>
      <c r="D167" s="211"/>
      <c r="E167" s="212"/>
      <c r="F167" s="213">
        <f t="shared" ref="F167:R167" si="10">SUM(F5:F166)</f>
        <v>1880317334</v>
      </c>
      <c r="G167" s="214">
        <f t="shared" si="10"/>
        <v>7721637</v>
      </c>
      <c r="H167" s="215">
        <f t="shared" si="10"/>
        <v>398711970</v>
      </c>
      <c r="I167" s="214">
        <f t="shared" si="10"/>
        <v>93530000</v>
      </c>
      <c r="J167" s="213">
        <f t="shared" si="10"/>
        <v>307582000</v>
      </c>
      <c r="K167" s="216">
        <f t="shared" si="10"/>
        <v>57047491</v>
      </c>
      <c r="L167" s="216">
        <f t="shared" si="10"/>
        <v>12695753</v>
      </c>
      <c r="M167" s="216">
        <f t="shared" si="10"/>
        <v>3000000</v>
      </c>
      <c r="N167" s="216">
        <f t="shared" si="10"/>
        <v>441638576</v>
      </c>
      <c r="O167" s="214">
        <f t="shared" si="10"/>
        <v>537455243</v>
      </c>
      <c r="P167" s="217">
        <f t="shared" si="10"/>
        <v>27636855</v>
      </c>
      <c r="Q167" s="216">
        <f t="shared" si="10"/>
        <v>783499</v>
      </c>
      <c r="R167" s="214">
        <f t="shared" si="10"/>
        <v>235947</v>
      </c>
      <c r="S167" s="153"/>
    </row>
    <row r="168" spans="1:19" x14ac:dyDescent="0.35">
      <c r="F168" s="219" t="s">
        <v>491</v>
      </c>
      <c r="G168" s="220">
        <f>G167+F167</f>
        <v>1888038971</v>
      </c>
      <c r="H168" s="221"/>
    </row>
    <row r="169" spans="1:19" x14ac:dyDescent="0.35">
      <c r="B169" s="122" t="s">
        <v>492</v>
      </c>
      <c r="E169" s="222"/>
      <c r="F169" s="223"/>
      <c r="H169" s="221"/>
    </row>
    <row r="170" spans="1:19" x14ac:dyDescent="0.35">
      <c r="B170" s="122" t="s">
        <v>493</v>
      </c>
      <c r="E170" s="224"/>
      <c r="F170" s="225"/>
      <c r="H170" s="221"/>
    </row>
    <row r="171" spans="1:19" x14ac:dyDescent="0.35">
      <c r="E171" s="224"/>
      <c r="F171" s="226"/>
      <c r="G171" s="227"/>
      <c r="H171" s="221"/>
    </row>
    <row r="172" spans="1:19" x14ac:dyDescent="0.35">
      <c r="B172" s="228"/>
      <c r="F172" s="229"/>
      <c r="H172" s="221"/>
    </row>
    <row r="173" spans="1:19" ht="15.5" x14ac:dyDescent="0.35">
      <c r="F173" s="230"/>
      <c r="G173" s="224"/>
      <c r="H173" s="221"/>
    </row>
    <row r="174" spans="1:19" x14ac:dyDescent="0.35">
      <c r="B174" s="228"/>
      <c r="C174" s="253"/>
      <c r="D174" s="253"/>
      <c r="F174" s="229"/>
      <c r="H174" s="221"/>
    </row>
    <row r="175" spans="1:19" x14ac:dyDescent="0.35">
      <c r="F175" s="229"/>
      <c r="H175" s="221"/>
    </row>
    <row r="176" spans="1:19" x14ac:dyDescent="0.35">
      <c r="F176" s="229"/>
      <c r="H176" s="221"/>
    </row>
    <row r="177" spans="6:8" x14ac:dyDescent="0.35">
      <c r="F177" s="229"/>
      <c r="H177" s="221"/>
    </row>
    <row r="178" spans="6:8" x14ac:dyDescent="0.35">
      <c r="F178" s="229"/>
      <c r="H178" s="221"/>
    </row>
    <row r="179" spans="6:8" x14ac:dyDescent="0.35">
      <c r="F179" s="229"/>
      <c r="H179" s="221"/>
    </row>
    <row r="180" spans="6:8" x14ac:dyDescent="0.35">
      <c r="F180" s="229"/>
      <c r="H180" s="221"/>
    </row>
    <row r="181" spans="6:8" x14ac:dyDescent="0.35">
      <c r="F181" s="229"/>
      <c r="H181" s="221"/>
    </row>
    <row r="182" spans="6:8" x14ac:dyDescent="0.35">
      <c r="F182" s="229"/>
      <c r="H182" s="221"/>
    </row>
    <row r="183" spans="6:8" x14ac:dyDescent="0.35">
      <c r="F183" s="229"/>
      <c r="H183" s="221"/>
    </row>
    <row r="184" spans="6:8" x14ac:dyDescent="0.35">
      <c r="F184" s="229"/>
      <c r="H184" s="221"/>
    </row>
    <row r="185" spans="6:8" x14ac:dyDescent="0.35">
      <c r="F185" s="229"/>
      <c r="H185" s="221"/>
    </row>
    <row r="186" spans="6:8" x14ac:dyDescent="0.35">
      <c r="F186" s="229"/>
      <c r="H186" s="221"/>
    </row>
    <row r="187" spans="6:8" x14ac:dyDescent="0.35">
      <c r="F187" s="229"/>
      <c r="H187" s="221"/>
    </row>
    <row r="188" spans="6:8" x14ac:dyDescent="0.35">
      <c r="F188" s="229"/>
      <c r="H188" s="221"/>
    </row>
    <row r="189" spans="6:8" x14ac:dyDescent="0.35">
      <c r="F189" s="229"/>
      <c r="H189" s="221"/>
    </row>
    <row r="190" spans="6:8" x14ac:dyDescent="0.35">
      <c r="F190" s="229"/>
      <c r="H190" s="221"/>
    </row>
    <row r="191" spans="6:8" x14ac:dyDescent="0.35">
      <c r="F191" s="229"/>
      <c r="H191" s="221"/>
    </row>
    <row r="192" spans="6:8" x14ac:dyDescent="0.35">
      <c r="F192" s="229"/>
      <c r="H192" s="221"/>
    </row>
    <row r="193" spans="6:8" x14ac:dyDescent="0.35">
      <c r="F193" s="229"/>
      <c r="H193" s="221"/>
    </row>
    <row r="194" spans="6:8" x14ac:dyDescent="0.35">
      <c r="F194" s="229"/>
      <c r="H194" s="221"/>
    </row>
    <row r="195" spans="6:8" x14ac:dyDescent="0.35">
      <c r="F195" s="229"/>
      <c r="H195" s="221"/>
    </row>
    <row r="196" spans="6:8" x14ac:dyDescent="0.35">
      <c r="F196" s="229"/>
      <c r="H196" s="221"/>
    </row>
    <row r="197" spans="6:8" x14ac:dyDescent="0.35">
      <c r="F197" s="229"/>
      <c r="H197" s="221"/>
    </row>
    <row r="198" spans="6:8" x14ac:dyDescent="0.35">
      <c r="F198" s="229"/>
      <c r="H198" s="221"/>
    </row>
    <row r="199" spans="6:8" x14ac:dyDescent="0.35">
      <c r="F199" s="229"/>
      <c r="H199" s="221"/>
    </row>
    <row r="200" spans="6:8" x14ac:dyDescent="0.35">
      <c r="F200" s="229"/>
      <c r="H200" s="221"/>
    </row>
    <row r="201" spans="6:8" x14ac:dyDescent="0.35">
      <c r="F201" s="229"/>
      <c r="H201" s="221"/>
    </row>
    <row r="202" spans="6:8" x14ac:dyDescent="0.35">
      <c r="F202" s="229"/>
      <c r="H202" s="221"/>
    </row>
    <row r="203" spans="6:8" x14ac:dyDescent="0.35">
      <c r="F203" s="229"/>
      <c r="H203" s="221"/>
    </row>
    <row r="204" spans="6:8" x14ac:dyDescent="0.35">
      <c r="F204" s="229"/>
      <c r="H204" s="221"/>
    </row>
    <row r="205" spans="6:8" x14ac:dyDescent="0.35">
      <c r="F205" s="229"/>
      <c r="H205" s="221"/>
    </row>
    <row r="206" spans="6:8" x14ac:dyDescent="0.35">
      <c r="F206" s="229"/>
      <c r="H206" s="221"/>
    </row>
    <row r="207" spans="6:8" x14ac:dyDescent="0.35">
      <c r="F207" s="229"/>
      <c r="H207" s="221"/>
    </row>
    <row r="208" spans="6:8" x14ac:dyDescent="0.35">
      <c r="F208" s="229"/>
      <c r="H208" s="221"/>
    </row>
    <row r="209" spans="6:8" x14ac:dyDescent="0.35">
      <c r="F209" s="229"/>
      <c r="H209" s="221"/>
    </row>
    <row r="210" spans="6:8" x14ac:dyDescent="0.35">
      <c r="F210" s="229"/>
      <c r="H210" s="221"/>
    </row>
    <row r="211" spans="6:8" x14ac:dyDescent="0.35">
      <c r="F211" s="229"/>
      <c r="H211" s="221"/>
    </row>
    <row r="212" spans="6:8" x14ac:dyDescent="0.35">
      <c r="F212" s="229"/>
      <c r="H212" s="221"/>
    </row>
    <row r="213" spans="6:8" x14ac:dyDescent="0.35">
      <c r="F213" s="229"/>
      <c r="H213" s="221"/>
    </row>
    <row r="214" spans="6:8" x14ac:dyDescent="0.35">
      <c r="F214" s="229"/>
      <c r="H214" s="221"/>
    </row>
    <row r="215" spans="6:8" x14ac:dyDescent="0.35">
      <c r="F215" s="229"/>
      <c r="H215" s="221"/>
    </row>
    <row r="216" spans="6:8" x14ac:dyDescent="0.35">
      <c r="F216" s="229"/>
      <c r="H216" s="221"/>
    </row>
    <row r="217" spans="6:8" x14ac:dyDescent="0.35">
      <c r="F217" s="229"/>
      <c r="H217" s="221"/>
    </row>
    <row r="218" spans="6:8" x14ac:dyDescent="0.35">
      <c r="F218" s="229"/>
      <c r="H218" s="221"/>
    </row>
    <row r="219" spans="6:8" x14ac:dyDescent="0.35">
      <c r="F219" s="229"/>
      <c r="H219" s="221"/>
    </row>
    <row r="220" spans="6:8" x14ac:dyDescent="0.35">
      <c r="F220" s="229"/>
      <c r="H220" s="221"/>
    </row>
    <row r="221" spans="6:8" x14ac:dyDescent="0.35">
      <c r="F221" s="229"/>
      <c r="H221" s="221"/>
    </row>
    <row r="222" spans="6:8" x14ac:dyDescent="0.35">
      <c r="F222" s="229"/>
      <c r="H222" s="221"/>
    </row>
    <row r="223" spans="6:8" x14ac:dyDescent="0.35">
      <c r="F223" s="229"/>
      <c r="H223" s="221"/>
    </row>
    <row r="224" spans="6:8" x14ac:dyDescent="0.35">
      <c r="F224" s="229"/>
      <c r="H224" s="221"/>
    </row>
    <row r="225" spans="6:8" x14ac:dyDescent="0.35">
      <c r="F225" s="229"/>
      <c r="H225" s="221"/>
    </row>
    <row r="226" spans="6:8" x14ac:dyDescent="0.35">
      <c r="F226" s="229"/>
      <c r="H226" s="221"/>
    </row>
    <row r="227" spans="6:8" x14ac:dyDescent="0.35">
      <c r="F227" s="229"/>
      <c r="H227" s="221"/>
    </row>
    <row r="228" spans="6:8" x14ac:dyDescent="0.35">
      <c r="F228" s="229"/>
      <c r="H228" s="221"/>
    </row>
    <row r="229" spans="6:8" x14ac:dyDescent="0.35">
      <c r="F229" s="229"/>
      <c r="H229" s="221"/>
    </row>
    <row r="230" spans="6:8" x14ac:dyDescent="0.35">
      <c r="F230" s="229"/>
      <c r="H230" s="221"/>
    </row>
    <row r="231" spans="6:8" x14ac:dyDescent="0.35">
      <c r="F231" s="229"/>
      <c r="H231" s="221"/>
    </row>
    <row r="232" spans="6:8" x14ac:dyDescent="0.35">
      <c r="F232" s="229"/>
      <c r="H232" s="221"/>
    </row>
    <row r="233" spans="6:8" x14ac:dyDescent="0.35">
      <c r="F233" s="229"/>
      <c r="H233" s="221"/>
    </row>
    <row r="234" spans="6:8" x14ac:dyDescent="0.35">
      <c r="F234" s="229"/>
      <c r="H234" s="221"/>
    </row>
    <row r="235" spans="6:8" x14ac:dyDescent="0.35">
      <c r="F235" s="229"/>
      <c r="H235" s="221"/>
    </row>
    <row r="236" spans="6:8" x14ac:dyDescent="0.35">
      <c r="F236" s="229"/>
      <c r="H236" s="221"/>
    </row>
    <row r="237" spans="6:8" x14ac:dyDescent="0.35">
      <c r="F237" s="229"/>
      <c r="H237" s="221"/>
    </row>
    <row r="238" spans="6:8" x14ac:dyDescent="0.35">
      <c r="F238" s="229"/>
      <c r="H238" s="221"/>
    </row>
    <row r="239" spans="6:8" x14ac:dyDescent="0.35">
      <c r="F239" s="229"/>
      <c r="H239" s="221"/>
    </row>
    <row r="240" spans="6:8" x14ac:dyDescent="0.35">
      <c r="F240" s="229"/>
      <c r="H240" s="221"/>
    </row>
    <row r="241" spans="6:8" x14ac:dyDescent="0.35">
      <c r="F241" s="229"/>
      <c r="H241" s="221"/>
    </row>
    <row r="242" spans="6:8" x14ac:dyDescent="0.35">
      <c r="F242" s="229"/>
      <c r="H242" s="221"/>
    </row>
    <row r="243" spans="6:8" x14ac:dyDescent="0.35">
      <c r="F243" s="229"/>
      <c r="H243" s="221"/>
    </row>
    <row r="244" spans="6:8" x14ac:dyDescent="0.35">
      <c r="F244" s="229"/>
      <c r="H244" s="221"/>
    </row>
    <row r="245" spans="6:8" x14ac:dyDescent="0.35">
      <c r="F245" s="229"/>
      <c r="H245" s="221"/>
    </row>
    <row r="246" spans="6:8" x14ac:dyDescent="0.35">
      <c r="F246" s="229"/>
      <c r="H246" s="221"/>
    </row>
    <row r="247" spans="6:8" x14ac:dyDescent="0.35">
      <c r="F247" s="229"/>
      <c r="H247" s="221"/>
    </row>
    <row r="248" spans="6:8" x14ac:dyDescent="0.35">
      <c r="F248" s="229"/>
      <c r="H248" s="221"/>
    </row>
    <row r="249" spans="6:8" x14ac:dyDescent="0.35">
      <c r="F249" s="229"/>
      <c r="H249" s="221"/>
    </row>
    <row r="250" spans="6:8" x14ac:dyDescent="0.35">
      <c r="F250" s="229"/>
      <c r="H250" s="221"/>
    </row>
    <row r="251" spans="6:8" x14ac:dyDescent="0.35">
      <c r="F251" s="229"/>
      <c r="H251" s="221"/>
    </row>
    <row r="252" spans="6:8" x14ac:dyDescent="0.35">
      <c r="F252" s="229"/>
      <c r="H252" s="221"/>
    </row>
    <row r="253" spans="6:8" x14ac:dyDescent="0.35">
      <c r="F253" s="229"/>
      <c r="H253" s="221"/>
    </row>
    <row r="254" spans="6:8" x14ac:dyDescent="0.35">
      <c r="F254" s="229"/>
      <c r="H254" s="221"/>
    </row>
    <row r="255" spans="6:8" x14ac:dyDescent="0.35">
      <c r="F255" s="229"/>
      <c r="H255" s="221"/>
    </row>
    <row r="256" spans="6:8" x14ac:dyDescent="0.35">
      <c r="F256" s="229"/>
      <c r="H256" s="221"/>
    </row>
    <row r="257" spans="6:8" x14ac:dyDescent="0.35">
      <c r="F257" s="229"/>
      <c r="H257" s="221"/>
    </row>
    <row r="258" spans="6:8" x14ac:dyDescent="0.35">
      <c r="F258" s="229"/>
      <c r="H258" s="221"/>
    </row>
    <row r="259" spans="6:8" x14ac:dyDescent="0.35">
      <c r="F259" s="229"/>
      <c r="H259" s="221"/>
    </row>
    <row r="260" spans="6:8" x14ac:dyDescent="0.35">
      <c r="F260" s="229"/>
      <c r="H260" s="221"/>
    </row>
    <row r="261" spans="6:8" x14ac:dyDescent="0.35">
      <c r="F261" s="229"/>
      <c r="H261" s="221"/>
    </row>
    <row r="262" spans="6:8" x14ac:dyDescent="0.35">
      <c r="F262" s="229"/>
      <c r="H262" s="221"/>
    </row>
    <row r="263" spans="6:8" x14ac:dyDescent="0.35">
      <c r="F263" s="229"/>
      <c r="H263" s="221"/>
    </row>
    <row r="264" spans="6:8" x14ac:dyDescent="0.35">
      <c r="F264" s="229"/>
      <c r="H264" s="221"/>
    </row>
    <row r="265" spans="6:8" x14ac:dyDescent="0.35">
      <c r="F265" s="229"/>
      <c r="H265" s="221"/>
    </row>
    <row r="266" spans="6:8" x14ac:dyDescent="0.35">
      <c r="F266" s="229"/>
      <c r="H266" s="221"/>
    </row>
    <row r="267" spans="6:8" x14ac:dyDescent="0.35">
      <c r="F267" s="229"/>
      <c r="H267" s="221"/>
    </row>
    <row r="268" spans="6:8" x14ac:dyDescent="0.35">
      <c r="F268" s="229"/>
      <c r="H268" s="221"/>
    </row>
    <row r="269" spans="6:8" x14ac:dyDescent="0.35">
      <c r="F269" s="229"/>
      <c r="H269" s="221"/>
    </row>
    <row r="270" spans="6:8" x14ac:dyDescent="0.35">
      <c r="F270" s="229"/>
      <c r="H270" s="221"/>
    </row>
    <row r="271" spans="6:8" x14ac:dyDescent="0.35">
      <c r="F271" s="229"/>
      <c r="H271" s="221"/>
    </row>
    <row r="272" spans="6:8" x14ac:dyDescent="0.35">
      <c r="F272" s="229"/>
      <c r="H272" s="221"/>
    </row>
    <row r="273" spans="6:8" x14ac:dyDescent="0.35">
      <c r="F273" s="229"/>
      <c r="H273" s="221"/>
    </row>
    <row r="274" spans="6:8" x14ac:dyDescent="0.35">
      <c r="F274" s="229"/>
      <c r="H274" s="221"/>
    </row>
    <row r="275" spans="6:8" x14ac:dyDescent="0.35">
      <c r="F275" s="229"/>
      <c r="H275" s="221"/>
    </row>
    <row r="276" spans="6:8" x14ac:dyDescent="0.35">
      <c r="F276" s="229"/>
      <c r="H276" s="221"/>
    </row>
    <row r="277" spans="6:8" x14ac:dyDescent="0.35">
      <c r="F277" s="229"/>
      <c r="H277" s="221"/>
    </row>
    <row r="278" spans="6:8" x14ac:dyDescent="0.35">
      <c r="F278" s="229"/>
      <c r="H278" s="221"/>
    </row>
    <row r="279" spans="6:8" x14ac:dyDescent="0.35">
      <c r="F279" s="229"/>
      <c r="H279" s="221"/>
    </row>
    <row r="280" spans="6:8" x14ac:dyDescent="0.35">
      <c r="F280" s="229"/>
      <c r="H280" s="221"/>
    </row>
    <row r="281" spans="6:8" x14ac:dyDescent="0.35">
      <c r="F281" s="229"/>
      <c r="H281" s="221"/>
    </row>
    <row r="282" spans="6:8" x14ac:dyDescent="0.35">
      <c r="F282" s="229"/>
      <c r="H282" s="221"/>
    </row>
    <row r="283" spans="6:8" x14ac:dyDescent="0.35">
      <c r="F283" s="229"/>
      <c r="H283" s="221"/>
    </row>
    <row r="284" spans="6:8" x14ac:dyDescent="0.35">
      <c r="F284" s="229"/>
      <c r="H284" s="221"/>
    </row>
    <row r="285" spans="6:8" x14ac:dyDescent="0.35">
      <c r="F285" s="229"/>
      <c r="H285" s="221"/>
    </row>
    <row r="286" spans="6:8" x14ac:dyDescent="0.35">
      <c r="F286" s="229"/>
      <c r="H286" s="221"/>
    </row>
    <row r="287" spans="6:8" x14ac:dyDescent="0.35">
      <c r="F287" s="229"/>
      <c r="H287" s="221"/>
    </row>
    <row r="288" spans="6:8" x14ac:dyDescent="0.35">
      <c r="F288" s="229"/>
      <c r="H288" s="221"/>
    </row>
    <row r="289" spans="6:8" x14ac:dyDescent="0.35">
      <c r="F289" s="229"/>
      <c r="H289" s="221"/>
    </row>
    <row r="290" spans="6:8" x14ac:dyDescent="0.35">
      <c r="F290" s="229"/>
      <c r="H290" s="221"/>
    </row>
    <row r="291" spans="6:8" x14ac:dyDescent="0.35">
      <c r="F291" s="229"/>
      <c r="H291" s="221"/>
    </row>
    <row r="292" spans="6:8" x14ac:dyDescent="0.35">
      <c r="F292" s="229"/>
      <c r="H292" s="221"/>
    </row>
    <row r="293" spans="6:8" x14ac:dyDescent="0.35">
      <c r="F293" s="229"/>
      <c r="H293" s="221"/>
    </row>
    <row r="294" spans="6:8" x14ac:dyDescent="0.35">
      <c r="F294" s="229"/>
      <c r="H294" s="221"/>
    </row>
    <row r="295" spans="6:8" x14ac:dyDescent="0.35">
      <c r="F295" s="229"/>
      <c r="H295" s="221"/>
    </row>
    <row r="296" spans="6:8" x14ac:dyDescent="0.35">
      <c r="F296" s="229"/>
      <c r="H296" s="221"/>
    </row>
    <row r="297" spans="6:8" x14ac:dyDescent="0.35">
      <c r="F297" s="229"/>
      <c r="H297" s="221"/>
    </row>
    <row r="298" spans="6:8" x14ac:dyDescent="0.35">
      <c r="F298" s="229"/>
      <c r="H298" s="221"/>
    </row>
    <row r="299" spans="6:8" x14ac:dyDescent="0.35">
      <c r="F299" s="229"/>
      <c r="H299" s="221"/>
    </row>
    <row r="300" spans="6:8" x14ac:dyDescent="0.35">
      <c r="F300" s="229"/>
      <c r="H300" s="221"/>
    </row>
    <row r="301" spans="6:8" x14ac:dyDescent="0.35">
      <c r="F301" s="229"/>
      <c r="H301" s="221"/>
    </row>
    <row r="302" spans="6:8" x14ac:dyDescent="0.35">
      <c r="F302" s="229"/>
      <c r="H302" s="221"/>
    </row>
    <row r="303" spans="6:8" x14ac:dyDescent="0.35">
      <c r="F303" s="229"/>
      <c r="H303" s="221"/>
    </row>
    <row r="304" spans="6:8" x14ac:dyDescent="0.35">
      <c r="F304" s="229"/>
      <c r="H304" s="221"/>
    </row>
    <row r="305" spans="6:8" x14ac:dyDescent="0.35">
      <c r="F305" s="229"/>
      <c r="H305" s="221"/>
    </row>
    <row r="306" spans="6:8" x14ac:dyDescent="0.35">
      <c r="F306" s="229"/>
      <c r="H306" s="221"/>
    </row>
    <row r="307" spans="6:8" x14ac:dyDescent="0.35">
      <c r="F307" s="229"/>
      <c r="H307" s="221"/>
    </row>
    <row r="308" spans="6:8" x14ac:dyDescent="0.35">
      <c r="F308" s="229"/>
      <c r="H308" s="221"/>
    </row>
    <row r="309" spans="6:8" x14ac:dyDescent="0.35">
      <c r="F309" s="229"/>
      <c r="H309" s="221"/>
    </row>
    <row r="310" spans="6:8" x14ac:dyDescent="0.35">
      <c r="F310" s="229"/>
      <c r="H310" s="221"/>
    </row>
    <row r="311" spans="6:8" x14ac:dyDescent="0.35">
      <c r="F311" s="229"/>
      <c r="H311" s="221"/>
    </row>
    <row r="312" spans="6:8" x14ac:dyDescent="0.35">
      <c r="F312" s="229"/>
      <c r="H312" s="221"/>
    </row>
    <row r="313" spans="6:8" x14ac:dyDescent="0.35">
      <c r="F313" s="229"/>
      <c r="H313" s="221"/>
    </row>
    <row r="314" spans="6:8" x14ac:dyDescent="0.35">
      <c r="F314" s="229"/>
      <c r="H314" s="221"/>
    </row>
    <row r="315" spans="6:8" x14ac:dyDescent="0.35">
      <c r="F315" s="229"/>
      <c r="H315" s="221"/>
    </row>
    <row r="316" spans="6:8" x14ac:dyDescent="0.35">
      <c r="F316" s="229"/>
      <c r="H316" s="221"/>
    </row>
    <row r="317" spans="6:8" x14ac:dyDescent="0.35">
      <c r="F317" s="229"/>
      <c r="H317" s="221"/>
    </row>
    <row r="318" spans="6:8" x14ac:dyDescent="0.35">
      <c r="F318" s="229"/>
      <c r="H318" s="221"/>
    </row>
    <row r="319" spans="6:8" x14ac:dyDescent="0.35">
      <c r="F319" s="229"/>
      <c r="H319" s="221"/>
    </row>
    <row r="320" spans="6:8" x14ac:dyDescent="0.35">
      <c r="F320" s="229"/>
      <c r="H320" s="221"/>
    </row>
    <row r="321" spans="6:8" x14ac:dyDescent="0.35">
      <c r="F321" s="229"/>
      <c r="H321" s="221"/>
    </row>
    <row r="322" spans="6:8" x14ac:dyDescent="0.35">
      <c r="F322" s="229"/>
      <c r="H322" s="221"/>
    </row>
    <row r="323" spans="6:8" x14ac:dyDescent="0.35">
      <c r="F323" s="229"/>
      <c r="H323" s="221"/>
    </row>
    <row r="324" spans="6:8" x14ac:dyDescent="0.35">
      <c r="F324" s="229"/>
      <c r="H324" s="221"/>
    </row>
    <row r="325" spans="6:8" x14ac:dyDescent="0.35">
      <c r="F325" s="229"/>
      <c r="H325" s="221"/>
    </row>
    <row r="326" spans="6:8" x14ac:dyDescent="0.35">
      <c r="F326" s="229"/>
      <c r="H326" s="221"/>
    </row>
    <row r="327" spans="6:8" x14ac:dyDescent="0.35">
      <c r="F327" s="229"/>
      <c r="H327" s="221"/>
    </row>
    <row r="328" spans="6:8" x14ac:dyDescent="0.35">
      <c r="F328" s="229"/>
      <c r="H328" s="221"/>
    </row>
    <row r="329" spans="6:8" x14ac:dyDescent="0.35">
      <c r="F329" s="229"/>
      <c r="H329" s="221"/>
    </row>
    <row r="330" spans="6:8" x14ac:dyDescent="0.35">
      <c r="F330" s="229"/>
      <c r="H330" s="221"/>
    </row>
    <row r="331" spans="6:8" x14ac:dyDescent="0.35">
      <c r="F331" s="229"/>
      <c r="H331" s="221"/>
    </row>
    <row r="332" spans="6:8" x14ac:dyDescent="0.35">
      <c r="F332" s="229"/>
      <c r="H332" s="221"/>
    </row>
    <row r="333" spans="6:8" x14ac:dyDescent="0.35">
      <c r="F333" s="229"/>
      <c r="H333" s="221"/>
    </row>
    <row r="334" spans="6:8" x14ac:dyDescent="0.35">
      <c r="F334" s="229"/>
      <c r="H334" s="221"/>
    </row>
    <row r="335" spans="6:8" x14ac:dyDescent="0.35">
      <c r="F335" s="229"/>
      <c r="H335" s="221"/>
    </row>
    <row r="336" spans="6:8" x14ac:dyDescent="0.35">
      <c r="F336" s="229"/>
      <c r="H336" s="221"/>
    </row>
    <row r="337" spans="6:8" x14ac:dyDescent="0.35">
      <c r="F337" s="229"/>
      <c r="H337" s="221"/>
    </row>
    <row r="338" spans="6:8" x14ac:dyDescent="0.35">
      <c r="F338" s="229"/>
      <c r="H338" s="221"/>
    </row>
    <row r="339" spans="6:8" x14ac:dyDescent="0.35">
      <c r="F339" s="229"/>
      <c r="H339" s="221"/>
    </row>
    <row r="340" spans="6:8" x14ac:dyDescent="0.35">
      <c r="F340" s="229"/>
      <c r="H340" s="221"/>
    </row>
    <row r="341" spans="6:8" x14ac:dyDescent="0.35">
      <c r="F341" s="229"/>
      <c r="H341" s="221"/>
    </row>
    <row r="342" spans="6:8" x14ac:dyDescent="0.35">
      <c r="F342" s="229"/>
      <c r="H342" s="221"/>
    </row>
    <row r="343" spans="6:8" x14ac:dyDescent="0.35">
      <c r="F343" s="229"/>
      <c r="H343" s="221"/>
    </row>
    <row r="344" spans="6:8" x14ac:dyDescent="0.35">
      <c r="F344" s="229"/>
      <c r="H344" s="221"/>
    </row>
    <row r="345" spans="6:8" x14ac:dyDescent="0.35">
      <c r="F345" s="229"/>
      <c r="H345" s="221"/>
    </row>
    <row r="346" spans="6:8" x14ac:dyDescent="0.35">
      <c r="F346" s="229"/>
      <c r="H346" s="221"/>
    </row>
    <row r="347" spans="6:8" x14ac:dyDescent="0.35">
      <c r="F347" s="229"/>
      <c r="H347" s="221"/>
    </row>
    <row r="348" spans="6:8" x14ac:dyDescent="0.35">
      <c r="F348" s="229"/>
      <c r="H348" s="221"/>
    </row>
    <row r="349" spans="6:8" x14ac:dyDescent="0.35">
      <c r="F349" s="229"/>
      <c r="H349" s="221"/>
    </row>
    <row r="350" spans="6:8" x14ac:dyDescent="0.35">
      <c r="F350" s="229"/>
      <c r="H350" s="221"/>
    </row>
    <row r="351" spans="6:8" x14ac:dyDescent="0.35">
      <c r="F351" s="229"/>
      <c r="H351" s="221"/>
    </row>
    <row r="352" spans="6:8" x14ac:dyDescent="0.35">
      <c r="F352" s="229"/>
      <c r="H352" s="221"/>
    </row>
    <row r="353" spans="6:8" x14ac:dyDescent="0.35">
      <c r="F353" s="229"/>
      <c r="H353" s="221"/>
    </row>
    <row r="354" spans="6:8" x14ac:dyDescent="0.35">
      <c r="F354" s="229"/>
      <c r="H354" s="221"/>
    </row>
    <row r="355" spans="6:8" x14ac:dyDescent="0.35">
      <c r="F355" s="229"/>
      <c r="H355" s="221"/>
    </row>
    <row r="356" spans="6:8" x14ac:dyDescent="0.35">
      <c r="F356" s="229"/>
      <c r="H356" s="221"/>
    </row>
    <row r="357" spans="6:8" x14ac:dyDescent="0.35">
      <c r="F357" s="229"/>
      <c r="H357" s="221"/>
    </row>
    <row r="358" spans="6:8" x14ac:dyDescent="0.35">
      <c r="F358" s="229"/>
      <c r="H358" s="221"/>
    </row>
    <row r="359" spans="6:8" x14ac:dyDescent="0.35">
      <c r="F359" s="229"/>
      <c r="H359" s="221"/>
    </row>
    <row r="360" spans="6:8" x14ac:dyDescent="0.35">
      <c r="F360" s="229"/>
      <c r="H360" s="221"/>
    </row>
    <row r="361" spans="6:8" x14ac:dyDescent="0.35">
      <c r="F361" s="229"/>
      <c r="H361" s="221"/>
    </row>
    <row r="362" spans="6:8" x14ac:dyDescent="0.35">
      <c r="F362" s="229"/>
    </row>
    <row r="363" spans="6:8" x14ac:dyDescent="0.35">
      <c r="F363" s="229"/>
    </row>
    <row r="364" spans="6:8" x14ac:dyDescent="0.35">
      <c r="F364" s="229"/>
    </row>
    <row r="365" spans="6:8" x14ac:dyDescent="0.35">
      <c r="F365" s="229"/>
    </row>
    <row r="366" spans="6:8" x14ac:dyDescent="0.35">
      <c r="F366" s="229"/>
    </row>
    <row r="367" spans="6:8" x14ac:dyDescent="0.35">
      <c r="F367" s="229"/>
    </row>
    <row r="368" spans="6:8" x14ac:dyDescent="0.35">
      <c r="F368" s="229"/>
    </row>
    <row r="369" spans="6:6" x14ac:dyDescent="0.35">
      <c r="F369" s="229"/>
    </row>
    <row r="370" spans="6:6" x14ac:dyDescent="0.35">
      <c r="F370" s="229"/>
    </row>
    <row r="371" spans="6:6" x14ac:dyDescent="0.35">
      <c r="F371" s="229"/>
    </row>
    <row r="372" spans="6:6" x14ac:dyDescent="0.35">
      <c r="F372" s="229"/>
    </row>
    <row r="373" spans="6:6" x14ac:dyDescent="0.35">
      <c r="F373" s="229"/>
    </row>
    <row r="374" spans="6:6" x14ac:dyDescent="0.35">
      <c r="F374" s="229"/>
    </row>
    <row r="375" spans="6:6" x14ac:dyDescent="0.35">
      <c r="F375" s="229"/>
    </row>
    <row r="376" spans="6:6" x14ac:dyDescent="0.35">
      <c r="F376" s="229"/>
    </row>
    <row r="377" spans="6:6" x14ac:dyDescent="0.35">
      <c r="F377" s="229"/>
    </row>
    <row r="378" spans="6:6" x14ac:dyDescent="0.35">
      <c r="F378" s="229"/>
    </row>
    <row r="379" spans="6:6" x14ac:dyDescent="0.35">
      <c r="F379" s="229"/>
    </row>
    <row r="380" spans="6:6" x14ac:dyDescent="0.35">
      <c r="F380" s="229"/>
    </row>
    <row r="381" spans="6:6" x14ac:dyDescent="0.35">
      <c r="F381" s="229"/>
    </row>
    <row r="382" spans="6:6" x14ac:dyDescent="0.35">
      <c r="F382" s="229"/>
    </row>
    <row r="383" spans="6:6" x14ac:dyDescent="0.35">
      <c r="F383" s="229"/>
    </row>
    <row r="384" spans="6:6" x14ac:dyDescent="0.35">
      <c r="F384" s="229"/>
    </row>
    <row r="385" spans="6:6" x14ac:dyDescent="0.35">
      <c r="F385" s="229"/>
    </row>
    <row r="386" spans="6:6" x14ac:dyDescent="0.35">
      <c r="F386" s="229"/>
    </row>
    <row r="387" spans="6:6" x14ac:dyDescent="0.35">
      <c r="F387" s="229"/>
    </row>
    <row r="388" spans="6:6" x14ac:dyDescent="0.35">
      <c r="F388" s="229"/>
    </row>
    <row r="389" spans="6:6" x14ac:dyDescent="0.35">
      <c r="F389" s="229"/>
    </row>
    <row r="390" spans="6:6" x14ac:dyDescent="0.35">
      <c r="F390" s="229"/>
    </row>
    <row r="391" spans="6:6" x14ac:dyDescent="0.35">
      <c r="F391" s="229"/>
    </row>
    <row r="392" spans="6:6" x14ac:dyDescent="0.35">
      <c r="F392" s="229"/>
    </row>
    <row r="393" spans="6:6" x14ac:dyDescent="0.35">
      <c r="F393" s="229"/>
    </row>
    <row r="394" spans="6:6" x14ac:dyDescent="0.35">
      <c r="F394" s="229"/>
    </row>
    <row r="395" spans="6:6" x14ac:dyDescent="0.35">
      <c r="F395" s="229"/>
    </row>
    <row r="396" spans="6:6" x14ac:dyDescent="0.35">
      <c r="F396" s="229"/>
    </row>
    <row r="397" spans="6:6" x14ac:dyDescent="0.35">
      <c r="F397" s="229"/>
    </row>
    <row r="398" spans="6:6" x14ac:dyDescent="0.35">
      <c r="F398" s="229"/>
    </row>
    <row r="399" spans="6:6" x14ac:dyDescent="0.35">
      <c r="F399" s="229"/>
    </row>
    <row r="400" spans="6:6" x14ac:dyDescent="0.35">
      <c r="F400" s="229"/>
    </row>
    <row r="401" spans="6:6" x14ac:dyDescent="0.35">
      <c r="F401" s="229"/>
    </row>
    <row r="402" spans="6:6" x14ac:dyDescent="0.35">
      <c r="F402" s="229"/>
    </row>
    <row r="403" spans="6:6" x14ac:dyDescent="0.35">
      <c r="F403" s="229"/>
    </row>
    <row r="404" spans="6:6" x14ac:dyDescent="0.35">
      <c r="F404" s="229"/>
    </row>
    <row r="405" spans="6:6" x14ac:dyDescent="0.35">
      <c r="F405" s="229"/>
    </row>
    <row r="406" spans="6:6" x14ac:dyDescent="0.35">
      <c r="F406" s="229"/>
    </row>
    <row r="407" spans="6:6" x14ac:dyDescent="0.35">
      <c r="F407" s="229"/>
    </row>
    <row r="408" spans="6:6" x14ac:dyDescent="0.35">
      <c r="F408" s="229"/>
    </row>
    <row r="409" spans="6:6" x14ac:dyDescent="0.35">
      <c r="F409" s="229"/>
    </row>
    <row r="410" spans="6:6" x14ac:dyDescent="0.35">
      <c r="F410" s="229"/>
    </row>
    <row r="411" spans="6:6" x14ac:dyDescent="0.35">
      <c r="F411" s="229"/>
    </row>
    <row r="412" spans="6:6" x14ac:dyDescent="0.35">
      <c r="F412" s="229"/>
    </row>
    <row r="413" spans="6:6" x14ac:dyDescent="0.35">
      <c r="F413" s="229"/>
    </row>
    <row r="414" spans="6:6" x14ac:dyDescent="0.35">
      <c r="F414" s="229"/>
    </row>
    <row r="415" spans="6:6" x14ac:dyDescent="0.35">
      <c r="F415" s="229"/>
    </row>
    <row r="416" spans="6:6" x14ac:dyDescent="0.35">
      <c r="F416" s="229"/>
    </row>
    <row r="417" spans="6:6" x14ac:dyDescent="0.35">
      <c r="F417" s="229"/>
    </row>
    <row r="418" spans="6:6" x14ac:dyDescent="0.35">
      <c r="F418" s="229"/>
    </row>
    <row r="419" spans="6:6" x14ac:dyDescent="0.35">
      <c r="F419" s="229"/>
    </row>
    <row r="420" spans="6:6" x14ac:dyDescent="0.35">
      <c r="F420" s="229"/>
    </row>
    <row r="421" spans="6:6" x14ac:dyDescent="0.35">
      <c r="F421" s="229"/>
    </row>
    <row r="422" spans="6:6" x14ac:dyDescent="0.35">
      <c r="F422" s="229"/>
    </row>
    <row r="423" spans="6:6" x14ac:dyDescent="0.35">
      <c r="F423" s="229"/>
    </row>
    <row r="424" spans="6:6" x14ac:dyDescent="0.35">
      <c r="F424" s="229"/>
    </row>
    <row r="425" spans="6:6" x14ac:dyDescent="0.35">
      <c r="F425" s="229"/>
    </row>
    <row r="426" spans="6:6" x14ac:dyDescent="0.35">
      <c r="F426" s="229"/>
    </row>
    <row r="427" spans="6:6" x14ac:dyDescent="0.35">
      <c r="F427" s="229"/>
    </row>
    <row r="428" spans="6:6" x14ac:dyDescent="0.35">
      <c r="F428" s="229"/>
    </row>
    <row r="429" spans="6:6" x14ac:dyDescent="0.35">
      <c r="F429" s="229"/>
    </row>
    <row r="430" spans="6:6" x14ac:dyDescent="0.35">
      <c r="F430" s="229"/>
    </row>
    <row r="431" spans="6:6" x14ac:dyDescent="0.35">
      <c r="F431" s="229"/>
    </row>
    <row r="432" spans="6:6" x14ac:dyDescent="0.35">
      <c r="F432" s="229"/>
    </row>
    <row r="433" spans="6:6" x14ac:dyDescent="0.35">
      <c r="F433" s="229"/>
    </row>
    <row r="434" spans="6:6" x14ac:dyDescent="0.35">
      <c r="F434" s="229"/>
    </row>
    <row r="435" spans="6:6" x14ac:dyDescent="0.35">
      <c r="F435" s="229"/>
    </row>
    <row r="436" spans="6:6" x14ac:dyDescent="0.35">
      <c r="F436" s="229"/>
    </row>
    <row r="437" spans="6:6" x14ac:dyDescent="0.35">
      <c r="F437" s="229"/>
    </row>
    <row r="438" spans="6:6" x14ac:dyDescent="0.35">
      <c r="F438" s="229"/>
    </row>
    <row r="439" spans="6:6" x14ac:dyDescent="0.35">
      <c r="F439" s="229"/>
    </row>
    <row r="440" spans="6:6" x14ac:dyDescent="0.35">
      <c r="F440" s="229"/>
    </row>
    <row r="441" spans="6:6" x14ac:dyDescent="0.35">
      <c r="F441" s="229"/>
    </row>
    <row r="442" spans="6:6" x14ac:dyDescent="0.35">
      <c r="F442" s="229"/>
    </row>
    <row r="443" spans="6:6" x14ac:dyDescent="0.35">
      <c r="F443" s="229"/>
    </row>
    <row r="444" spans="6:6" x14ac:dyDescent="0.35">
      <c r="F444" s="229"/>
    </row>
    <row r="445" spans="6:6" x14ac:dyDescent="0.35">
      <c r="F445" s="229"/>
    </row>
    <row r="446" spans="6:6" x14ac:dyDescent="0.35">
      <c r="F446" s="229"/>
    </row>
    <row r="447" spans="6:6" x14ac:dyDescent="0.35">
      <c r="F447" s="229"/>
    </row>
    <row r="448" spans="6:6" x14ac:dyDescent="0.35">
      <c r="F448" s="229"/>
    </row>
    <row r="449" spans="6:6" x14ac:dyDescent="0.35">
      <c r="F449" s="229"/>
    </row>
    <row r="450" spans="6:6" x14ac:dyDescent="0.35">
      <c r="F450" s="229"/>
    </row>
    <row r="451" spans="6:6" x14ac:dyDescent="0.35">
      <c r="F451" s="229"/>
    </row>
    <row r="452" spans="6:6" x14ac:dyDescent="0.35">
      <c r="F452" s="229"/>
    </row>
    <row r="453" spans="6:6" x14ac:dyDescent="0.35">
      <c r="F453" s="229"/>
    </row>
    <row r="454" spans="6:6" x14ac:dyDescent="0.35">
      <c r="F454" s="229"/>
    </row>
    <row r="455" spans="6:6" x14ac:dyDescent="0.35">
      <c r="F455" s="229"/>
    </row>
    <row r="456" spans="6:6" x14ac:dyDescent="0.35">
      <c r="F456" s="229"/>
    </row>
    <row r="457" spans="6:6" x14ac:dyDescent="0.35">
      <c r="F457" s="229"/>
    </row>
    <row r="458" spans="6:6" x14ac:dyDescent="0.35">
      <c r="F458" s="229"/>
    </row>
    <row r="459" spans="6:6" x14ac:dyDescent="0.35">
      <c r="F459" s="229"/>
    </row>
    <row r="460" spans="6:6" x14ac:dyDescent="0.35">
      <c r="F460" s="229"/>
    </row>
    <row r="461" spans="6:6" x14ac:dyDescent="0.35">
      <c r="F461" s="229"/>
    </row>
    <row r="462" spans="6:6" x14ac:dyDescent="0.35">
      <c r="F462" s="229"/>
    </row>
    <row r="463" spans="6:6" x14ac:dyDescent="0.35">
      <c r="F463" s="229"/>
    </row>
    <row r="464" spans="6:6" x14ac:dyDescent="0.35">
      <c r="F464" s="229"/>
    </row>
    <row r="465" spans="6:6" x14ac:dyDescent="0.35">
      <c r="F465" s="229"/>
    </row>
    <row r="466" spans="6:6" x14ac:dyDescent="0.35">
      <c r="F466" s="229"/>
    </row>
    <row r="467" spans="6:6" x14ac:dyDescent="0.35">
      <c r="F467" s="229"/>
    </row>
    <row r="468" spans="6:6" x14ac:dyDescent="0.35">
      <c r="F468" s="229"/>
    </row>
    <row r="469" spans="6:6" x14ac:dyDescent="0.35">
      <c r="F469" s="229"/>
    </row>
    <row r="470" spans="6:6" x14ac:dyDescent="0.35">
      <c r="F470" s="229"/>
    </row>
    <row r="471" spans="6:6" x14ac:dyDescent="0.35">
      <c r="F471" s="229"/>
    </row>
    <row r="472" spans="6:6" x14ac:dyDescent="0.35">
      <c r="F472" s="229"/>
    </row>
    <row r="473" spans="6:6" x14ac:dyDescent="0.35">
      <c r="F473" s="229"/>
    </row>
    <row r="474" spans="6:6" x14ac:dyDescent="0.35">
      <c r="F474" s="229"/>
    </row>
    <row r="475" spans="6:6" x14ac:dyDescent="0.35">
      <c r="F475" s="229"/>
    </row>
    <row r="476" spans="6:6" x14ac:dyDescent="0.35">
      <c r="F476" s="229"/>
    </row>
    <row r="477" spans="6:6" x14ac:dyDescent="0.35">
      <c r="F477" s="229"/>
    </row>
    <row r="478" spans="6:6" x14ac:dyDescent="0.35">
      <c r="F478" s="229"/>
    </row>
    <row r="479" spans="6:6" x14ac:dyDescent="0.35">
      <c r="F479" s="229"/>
    </row>
    <row r="480" spans="6:6" x14ac:dyDescent="0.35">
      <c r="F480" s="229"/>
    </row>
    <row r="481" spans="6:6" x14ac:dyDescent="0.35">
      <c r="F481" s="229"/>
    </row>
    <row r="482" spans="6:6" x14ac:dyDescent="0.35">
      <c r="F482" s="229"/>
    </row>
    <row r="483" spans="6:6" x14ac:dyDescent="0.35">
      <c r="F483" s="229"/>
    </row>
    <row r="484" spans="6:6" x14ac:dyDescent="0.35">
      <c r="F484" s="229"/>
    </row>
    <row r="485" spans="6:6" x14ac:dyDescent="0.35">
      <c r="F485" s="229"/>
    </row>
    <row r="486" spans="6:6" x14ac:dyDescent="0.35">
      <c r="F486" s="229"/>
    </row>
    <row r="487" spans="6:6" x14ac:dyDescent="0.35">
      <c r="F487" s="229"/>
    </row>
    <row r="488" spans="6:6" x14ac:dyDescent="0.35">
      <c r="F488" s="229"/>
    </row>
    <row r="489" spans="6:6" x14ac:dyDescent="0.35">
      <c r="F489" s="229"/>
    </row>
    <row r="490" spans="6:6" x14ac:dyDescent="0.35">
      <c r="F490" s="229"/>
    </row>
    <row r="491" spans="6:6" x14ac:dyDescent="0.35">
      <c r="F491" s="229"/>
    </row>
    <row r="492" spans="6:6" x14ac:dyDescent="0.35">
      <c r="F492" s="229"/>
    </row>
    <row r="493" spans="6:6" x14ac:dyDescent="0.35">
      <c r="F493" s="229"/>
    </row>
    <row r="494" spans="6:6" x14ac:dyDescent="0.35">
      <c r="F494" s="229"/>
    </row>
    <row r="495" spans="6:6" x14ac:dyDescent="0.35">
      <c r="F495" s="229"/>
    </row>
    <row r="496" spans="6:6" x14ac:dyDescent="0.35">
      <c r="F496" s="229"/>
    </row>
    <row r="497" spans="6:6" x14ac:dyDescent="0.35">
      <c r="F497" s="229"/>
    </row>
    <row r="498" spans="6:6" x14ac:dyDescent="0.35">
      <c r="F498" s="229"/>
    </row>
    <row r="499" spans="6:6" x14ac:dyDescent="0.35">
      <c r="F499" s="229"/>
    </row>
    <row r="500" spans="6:6" x14ac:dyDescent="0.35">
      <c r="F500" s="229"/>
    </row>
    <row r="501" spans="6:6" x14ac:dyDescent="0.35">
      <c r="F501" s="229"/>
    </row>
    <row r="502" spans="6:6" x14ac:dyDescent="0.35">
      <c r="F502" s="229"/>
    </row>
    <row r="503" spans="6:6" x14ac:dyDescent="0.35">
      <c r="F503" s="229"/>
    </row>
    <row r="504" spans="6:6" x14ac:dyDescent="0.35">
      <c r="F504" s="229"/>
    </row>
    <row r="505" spans="6:6" x14ac:dyDescent="0.35">
      <c r="F505" s="229"/>
    </row>
    <row r="506" spans="6:6" x14ac:dyDescent="0.35">
      <c r="F506" s="229"/>
    </row>
    <row r="507" spans="6:6" x14ac:dyDescent="0.35">
      <c r="F507" s="229"/>
    </row>
    <row r="508" spans="6:6" x14ac:dyDescent="0.35">
      <c r="F508" s="229"/>
    </row>
    <row r="509" spans="6:6" x14ac:dyDescent="0.35">
      <c r="F509" s="229"/>
    </row>
    <row r="510" spans="6:6" x14ac:dyDescent="0.35">
      <c r="F510" s="229"/>
    </row>
    <row r="511" spans="6:6" x14ac:dyDescent="0.35">
      <c r="F511" s="229"/>
    </row>
    <row r="512" spans="6:6" x14ac:dyDescent="0.35">
      <c r="F512" s="229"/>
    </row>
    <row r="513" spans="6:6" x14ac:dyDescent="0.35">
      <c r="F513" s="229"/>
    </row>
    <row r="514" spans="6:6" x14ac:dyDescent="0.35">
      <c r="F514" s="229"/>
    </row>
    <row r="515" spans="6:6" x14ac:dyDescent="0.35">
      <c r="F515" s="229"/>
    </row>
    <row r="516" spans="6:6" x14ac:dyDescent="0.35">
      <c r="F516" s="229"/>
    </row>
    <row r="517" spans="6:6" x14ac:dyDescent="0.35">
      <c r="F517" s="229"/>
    </row>
    <row r="518" spans="6:6" x14ac:dyDescent="0.35">
      <c r="F518" s="229"/>
    </row>
    <row r="519" spans="6:6" x14ac:dyDescent="0.35">
      <c r="F519" s="229"/>
    </row>
    <row r="520" spans="6:6" x14ac:dyDescent="0.35">
      <c r="F520" s="229"/>
    </row>
    <row r="521" spans="6:6" x14ac:dyDescent="0.35">
      <c r="F521" s="229"/>
    </row>
    <row r="522" spans="6:6" x14ac:dyDescent="0.35">
      <c r="F522" s="229"/>
    </row>
    <row r="523" spans="6:6" x14ac:dyDescent="0.35">
      <c r="F523" s="229"/>
    </row>
    <row r="524" spans="6:6" x14ac:dyDescent="0.35">
      <c r="F524" s="229"/>
    </row>
    <row r="525" spans="6:6" x14ac:dyDescent="0.35">
      <c r="F525" s="229"/>
    </row>
    <row r="526" spans="6:6" x14ac:dyDescent="0.35">
      <c r="F526" s="229"/>
    </row>
    <row r="527" spans="6:6" x14ac:dyDescent="0.35">
      <c r="F527" s="229"/>
    </row>
    <row r="528" spans="6:6" x14ac:dyDescent="0.35">
      <c r="F528" s="229"/>
    </row>
    <row r="529" spans="6:6" x14ac:dyDescent="0.35">
      <c r="F529" s="229"/>
    </row>
    <row r="530" spans="6:6" x14ac:dyDescent="0.35">
      <c r="F530" s="229"/>
    </row>
    <row r="531" spans="6:6" x14ac:dyDescent="0.35">
      <c r="F531" s="229"/>
    </row>
    <row r="532" spans="6:6" x14ac:dyDescent="0.35">
      <c r="F532" s="229"/>
    </row>
    <row r="533" spans="6:6" x14ac:dyDescent="0.35">
      <c r="F533" s="229"/>
    </row>
    <row r="534" spans="6:6" x14ac:dyDescent="0.35">
      <c r="F534" s="229"/>
    </row>
    <row r="535" spans="6:6" x14ac:dyDescent="0.35">
      <c r="F535" s="229"/>
    </row>
    <row r="536" spans="6:6" x14ac:dyDescent="0.35">
      <c r="F536" s="229"/>
    </row>
    <row r="537" spans="6:6" x14ac:dyDescent="0.35">
      <c r="F537" s="229"/>
    </row>
    <row r="538" spans="6:6" x14ac:dyDescent="0.35">
      <c r="F538" s="229"/>
    </row>
    <row r="539" spans="6:6" x14ac:dyDescent="0.35">
      <c r="F539" s="229"/>
    </row>
    <row r="540" spans="6:6" x14ac:dyDescent="0.35">
      <c r="F540" s="229"/>
    </row>
    <row r="541" spans="6:6" x14ac:dyDescent="0.35">
      <c r="F541" s="229"/>
    </row>
    <row r="542" spans="6:6" x14ac:dyDescent="0.35">
      <c r="F542" s="229"/>
    </row>
    <row r="543" spans="6:6" x14ac:dyDescent="0.35">
      <c r="F543" s="229"/>
    </row>
    <row r="544" spans="6:6" x14ac:dyDescent="0.35">
      <c r="F544" s="229"/>
    </row>
    <row r="545" spans="6:6" x14ac:dyDescent="0.35">
      <c r="F545" s="229"/>
    </row>
    <row r="546" spans="6:6" x14ac:dyDescent="0.35">
      <c r="F546" s="229"/>
    </row>
    <row r="547" spans="6:6" x14ac:dyDescent="0.35">
      <c r="F547" s="229"/>
    </row>
    <row r="548" spans="6:6" x14ac:dyDescent="0.35">
      <c r="F548" s="229"/>
    </row>
    <row r="549" spans="6:6" x14ac:dyDescent="0.35">
      <c r="F549" s="229"/>
    </row>
    <row r="550" spans="6:6" x14ac:dyDescent="0.35">
      <c r="F550" s="229"/>
    </row>
    <row r="551" spans="6:6" x14ac:dyDescent="0.35">
      <c r="F551" s="229"/>
    </row>
    <row r="552" spans="6:6" x14ac:dyDescent="0.35">
      <c r="F552" s="229"/>
    </row>
    <row r="553" spans="6:6" x14ac:dyDescent="0.35">
      <c r="F553" s="229"/>
    </row>
    <row r="554" spans="6:6" x14ac:dyDescent="0.35">
      <c r="F554" s="229"/>
    </row>
    <row r="555" spans="6:6" x14ac:dyDescent="0.35">
      <c r="F555" s="229"/>
    </row>
    <row r="556" spans="6:6" x14ac:dyDescent="0.35">
      <c r="F556" s="229"/>
    </row>
    <row r="557" spans="6:6" x14ac:dyDescent="0.35">
      <c r="F557" s="229"/>
    </row>
    <row r="558" spans="6:6" x14ac:dyDescent="0.35">
      <c r="F558" s="229"/>
    </row>
    <row r="559" spans="6:6" x14ac:dyDescent="0.35">
      <c r="F559" s="229"/>
    </row>
    <row r="560" spans="6:6" x14ac:dyDescent="0.35">
      <c r="F560" s="229"/>
    </row>
    <row r="561" spans="6:6" x14ac:dyDescent="0.35">
      <c r="F561" s="229"/>
    </row>
    <row r="562" spans="6:6" x14ac:dyDescent="0.35">
      <c r="F562" s="229"/>
    </row>
    <row r="563" spans="6:6" x14ac:dyDescent="0.35">
      <c r="F563" s="229"/>
    </row>
    <row r="564" spans="6:6" x14ac:dyDescent="0.35">
      <c r="F564" s="229"/>
    </row>
    <row r="565" spans="6:6" x14ac:dyDescent="0.35">
      <c r="F565" s="229"/>
    </row>
    <row r="566" spans="6:6" x14ac:dyDescent="0.35">
      <c r="F566" s="229"/>
    </row>
    <row r="567" spans="6:6" x14ac:dyDescent="0.35">
      <c r="F567" s="229"/>
    </row>
    <row r="568" spans="6:6" x14ac:dyDescent="0.35">
      <c r="F568" s="229"/>
    </row>
    <row r="569" spans="6:6" x14ac:dyDescent="0.35">
      <c r="F569" s="229"/>
    </row>
    <row r="570" spans="6:6" x14ac:dyDescent="0.35">
      <c r="F570" s="229"/>
    </row>
    <row r="571" spans="6:6" x14ac:dyDescent="0.35">
      <c r="F571" s="229"/>
    </row>
    <row r="572" spans="6:6" x14ac:dyDescent="0.35">
      <c r="F572" s="229"/>
    </row>
    <row r="573" spans="6:6" x14ac:dyDescent="0.35">
      <c r="F573" s="229"/>
    </row>
    <row r="574" spans="6:6" x14ac:dyDescent="0.35">
      <c r="F574" s="229"/>
    </row>
    <row r="575" spans="6:6" x14ac:dyDescent="0.35">
      <c r="F575" s="229"/>
    </row>
    <row r="576" spans="6:6" x14ac:dyDescent="0.35">
      <c r="F576" s="229"/>
    </row>
    <row r="577" spans="6:6" x14ac:dyDescent="0.35">
      <c r="F577" s="229"/>
    </row>
    <row r="578" spans="6:6" x14ac:dyDescent="0.35">
      <c r="F578" s="229"/>
    </row>
    <row r="579" spans="6:6" x14ac:dyDescent="0.35">
      <c r="F579" s="229"/>
    </row>
    <row r="580" spans="6:6" x14ac:dyDescent="0.35">
      <c r="F580" s="229"/>
    </row>
    <row r="581" spans="6:6" x14ac:dyDescent="0.35">
      <c r="F581" s="229"/>
    </row>
    <row r="582" spans="6:6" x14ac:dyDescent="0.35">
      <c r="F582" s="229"/>
    </row>
    <row r="583" spans="6:6" x14ac:dyDescent="0.35">
      <c r="F583" s="229"/>
    </row>
    <row r="584" spans="6:6" x14ac:dyDescent="0.35">
      <c r="F584" s="229"/>
    </row>
    <row r="585" spans="6:6" x14ac:dyDescent="0.35">
      <c r="F585" s="229"/>
    </row>
    <row r="586" spans="6:6" x14ac:dyDescent="0.35">
      <c r="F586" s="229"/>
    </row>
    <row r="587" spans="6:6" x14ac:dyDescent="0.35">
      <c r="F587" s="229"/>
    </row>
    <row r="588" spans="6:6" x14ac:dyDescent="0.35">
      <c r="F588" s="229"/>
    </row>
    <row r="589" spans="6:6" x14ac:dyDescent="0.35">
      <c r="F589" s="229"/>
    </row>
    <row r="590" spans="6:6" x14ac:dyDescent="0.35">
      <c r="F590" s="229"/>
    </row>
    <row r="591" spans="6:6" x14ac:dyDescent="0.35">
      <c r="F591" s="229"/>
    </row>
    <row r="592" spans="6:6" x14ac:dyDescent="0.35">
      <c r="F592" s="229"/>
    </row>
    <row r="593" spans="6:6" x14ac:dyDescent="0.35">
      <c r="F593" s="229"/>
    </row>
    <row r="594" spans="6:6" x14ac:dyDescent="0.35">
      <c r="F594" s="229"/>
    </row>
    <row r="595" spans="6:6" x14ac:dyDescent="0.35">
      <c r="F595" s="229"/>
    </row>
    <row r="596" spans="6:6" x14ac:dyDescent="0.35">
      <c r="F596" s="229"/>
    </row>
    <row r="597" spans="6:6" x14ac:dyDescent="0.35">
      <c r="F597" s="229"/>
    </row>
    <row r="598" spans="6:6" x14ac:dyDescent="0.35">
      <c r="F598" s="229"/>
    </row>
    <row r="599" spans="6:6" x14ac:dyDescent="0.35">
      <c r="F599" s="229"/>
    </row>
    <row r="600" spans="6:6" x14ac:dyDescent="0.35">
      <c r="F600" s="229"/>
    </row>
    <row r="601" spans="6:6" x14ac:dyDescent="0.35">
      <c r="F601" s="229"/>
    </row>
    <row r="602" spans="6:6" x14ac:dyDescent="0.35">
      <c r="F602" s="229"/>
    </row>
    <row r="603" spans="6:6" x14ac:dyDescent="0.35">
      <c r="F603" s="229"/>
    </row>
    <row r="604" spans="6:6" x14ac:dyDescent="0.35">
      <c r="F604" s="229"/>
    </row>
    <row r="605" spans="6:6" x14ac:dyDescent="0.35">
      <c r="F605" s="229"/>
    </row>
    <row r="606" spans="6:6" x14ac:dyDescent="0.35">
      <c r="F606" s="229"/>
    </row>
    <row r="607" spans="6:6" x14ac:dyDescent="0.35">
      <c r="F607" s="229"/>
    </row>
    <row r="608" spans="6:6" x14ac:dyDescent="0.35">
      <c r="F608" s="229"/>
    </row>
    <row r="609" spans="6:6" x14ac:dyDescent="0.35">
      <c r="F609" s="229"/>
    </row>
    <row r="610" spans="6:6" x14ac:dyDescent="0.35">
      <c r="F610" s="229"/>
    </row>
    <row r="611" spans="6:6" x14ac:dyDescent="0.35">
      <c r="F611" s="229"/>
    </row>
    <row r="612" spans="6:6" x14ac:dyDescent="0.35">
      <c r="F612" s="229"/>
    </row>
    <row r="613" spans="6:6" x14ac:dyDescent="0.35">
      <c r="F613" s="229"/>
    </row>
    <row r="614" spans="6:6" x14ac:dyDescent="0.35">
      <c r="F614" s="229"/>
    </row>
    <row r="615" spans="6:6" x14ac:dyDescent="0.35">
      <c r="F615" s="229"/>
    </row>
    <row r="616" spans="6:6" x14ac:dyDescent="0.35">
      <c r="F616" s="229"/>
    </row>
    <row r="617" spans="6:6" x14ac:dyDescent="0.35">
      <c r="F617" s="229"/>
    </row>
    <row r="618" spans="6:6" x14ac:dyDescent="0.35">
      <c r="F618" s="229"/>
    </row>
    <row r="619" spans="6:6" x14ac:dyDescent="0.35">
      <c r="F619" s="229"/>
    </row>
    <row r="620" spans="6:6" x14ac:dyDescent="0.35">
      <c r="F620" s="229"/>
    </row>
    <row r="621" spans="6:6" x14ac:dyDescent="0.35">
      <c r="F621" s="229"/>
    </row>
    <row r="622" spans="6:6" x14ac:dyDescent="0.35">
      <c r="F622" s="229"/>
    </row>
    <row r="623" spans="6:6" x14ac:dyDescent="0.35">
      <c r="F623" s="229"/>
    </row>
    <row r="624" spans="6:6" x14ac:dyDescent="0.35">
      <c r="F624" s="229"/>
    </row>
    <row r="625" spans="6:6" x14ac:dyDescent="0.35">
      <c r="F625" s="229"/>
    </row>
    <row r="626" spans="6:6" x14ac:dyDescent="0.35">
      <c r="F626" s="229"/>
    </row>
    <row r="627" spans="6:6" x14ac:dyDescent="0.35">
      <c r="F627" s="229"/>
    </row>
    <row r="628" spans="6:6" x14ac:dyDescent="0.35">
      <c r="F628" s="229"/>
    </row>
    <row r="629" spans="6:6" x14ac:dyDescent="0.35">
      <c r="F629" s="229"/>
    </row>
    <row r="630" spans="6:6" x14ac:dyDescent="0.35">
      <c r="F630" s="229"/>
    </row>
    <row r="631" spans="6:6" x14ac:dyDescent="0.35">
      <c r="F631" s="229"/>
    </row>
    <row r="632" spans="6:6" x14ac:dyDescent="0.35">
      <c r="F632" s="229"/>
    </row>
    <row r="633" spans="6:6" x14ac:dyDescent="0.35">
      <c r="F633" s="229"/>
    </row>
    <row r="634" spans="6:6" x14ac:dyDescent="0.35">
      <c r="F634" s="229"/>
    </row>
    <row r="635" spans="6:6" x14ac:dyDescent="0.35">
      <c r="F635" s="229"/>
    </row>
    <row r="636" spans="6:6" x14ac:dyDescent="0.35">
      <c r="F636" s="229"/>
    </row>
    <row r="637" spans="6:6" x14ac:dyDescent="0.35">
      <c r="F637" s="229"/>
    </row>
    <row r="638" spans="6:6" x14ac:dyDescent="0.35">
      <c r="F638" s="229"/>
    </row>
    <row r="639" spans="6:6" x14ac:dyDescent="0.35">
      <c r="F639" s="229"/>
    </row>
    <row r="640" spans="6:6" x14ac:dyDescent="0.35">
      <c r="F640" s="229"/>
    </row>
    <row r="641" spans="6:6" x14ac:dyDescent="0.35">
      <c r="F641" s="229"/>
    </row>
    <row r="642" spans="6:6" x14ac:dyDescent="0.35">
      <c r="F642" s="229"/>
    </row>
    <row r="643" spans="6:6" x14ac:dyDescent="0.35">
      <c r="F643" s="229"/>
    </row>
    <row r="644" spans="6:6" x14ac:dyDescent="0.35">
      <c r="F644" s="229"/>
    </row>
    <row r="645" spans="6:6" x14ac:dyDescent="0.35">
      <c r="F645" s="229"/>
    </row>
    <row r="646" spans="6:6" x14ac:dyDescent="0.35">
      <c r="F646" s="229"/>
    </row>
    <row r="647" spans="6:6" x14ac:dyDescent="0.35">
      <c r="F647" s="229"/>
    </row>
    <row r="648" spans="6:6" x14ac:dyDescent="0.35">
      <c r="F648" s="229"/>
    </row>
    <row r="649" spans="6:6" x14ac:dyDescent="0.35">
      <c r="F649" s="229"/>
    </row>
    <row r="650" spans="6:6" x14ac:dyDescent="0.35">
      <c r="F650" s="229"/>
    </row>
    <row r="651" spans="6:6" x14ac:dyDescent="0.35">
      <c r="F651" s="229"/>
    </row>
    <row r="652" spans="6:6" x14ac:dyDescent="0.35">
      <c r="F652" s="229"/>
    </row>
    <row r="653" spans="6:6" x14ac:dyDescent="0.35">
      <c r="F653" s="229"/>
    </row>
    <row r="654" spans="6:6" x14ac:dyDescent="0.35">
      <c r="F654" s="229"/>
    </row>
    <row r="655" spans="6:6" x14ac:dyDescent="0.35">
      <c r="F655" s="229"/>
    </row>
    <row r="656" spans="6:6" x14ac:dyDescent="0.35">
      <c r="F656" s="229"/>
    </row>
    <row r="657" spans="6:6" x14ac:dyDescent="0.35">
      <c r="F657" s="229"/>
    </row>
    <row r="658" spans="6:6" x14ac:dyDescent="0.35">
      <c r="F658" s="229"/>
    </row>
    <row r="659" spans="6:6" x14ac:dyDescent="0.35">
      <c r="F659" s="229"/>
    </row>
    <row r="660" spans="6:6" x14ac:dyDescent="0.35">
      <c r="F660" s="229"/>
    </row>
    <row r="661" spans="6:6" x14ac:dyDescent="0.35">
      <c r="F661" s="229"/>
    </row>
    <row r="662" spans="6:6" x14ac:dyDescent="0.35">
      <c r="F662" s="229"/>
    </row>
    <row r="663" spans="6:6" x14ac:dyDescent="0.35">
      <c r="F663" s="229"/>
    </row>
    <row r="664" spans="6:6" x14ac:dyDescent="0.35">
      <c r="F664" s="229"/>
    </row>
    <row r="665" spans="6:6" x14ac:dyDescent="0.35">
      <c r="F665" s="229"/>
    </row>
    <row r="666" spans="6:6" x14ac:dyDescent="0.35">
      <c r="F666" s="229"/>
    </row>
    <row r="667" spans="6:6" x14ac:dyDescent="0.35">
      <c r="F667" s="229"/>
    </row>
    <row r="668" spans="6:6" x14ac:dyDescent="0.35">
      <c r="F668" s="229"/>
    </row>
    <row r="669" spans="6:6" x14ac:dyDescent="0.35">
      <c r="F669" s="229"/>
    </row>
    <row r="670" spans="6:6" x14ac:dyDescent="0.35">
      <c r="F670" s="229"/>
    </row>
    <row r="671" spans="6:6" x14ac:dyDescent="0.35">
      <c r="F671" s="229"/>
    </row>
    <row r="672" spans="6:6" x14ac:dyDescent="0.35">
      <c r="F672" s="229"/>
    </row>
    <row r="673" spans="6:6" x14ac:dyDescent="0.35">
      <c r="F673" s="229"/>
    </row>
    <row r="674" spans="6:6" x14ac:dyDescent="0.35">
      <c r="F674" s="229"/>
    </row>
    <row r="675" spans="6:6" x14ac:dyDescent="0.35">
      <c r="F675" s="229"/>
    </row>
    <row r="676" spans="6:6" x14ac:dyDescent="0.35">
      <c r="F676" s="229"/>
    </row>
    <row r="677" spans="6:6" x14ac:dyDescent="0.35">
      <c r="F677" s="229"/>
    </row>
    <row r="678" spans="6:6" x14ac:dyDescent="0.35">
      <c r="F678" s="229"/>
    </row>
    <row r="679" spans="6:6" x14ac:dyDescent="0.35">
      <c r="F679" s="229"/>
    </row>
    <row r="680" spans="6:6" x14ac:dyDescent="0.35">
      <c r="F680" s="229"/>
    </row>
    <row r="681" spans="6:6" x14ac:dyDescent="0.35">
      <c r="F681" s="229"/>
    </row>
    <row r="682" spans="6:6" x14ac:dyDescent="0.35">
      <c r="F682" s="229"/>
    </row>
    <row r="683" spans="6:6" x14ac:dyDescent="0.35">
      <c r="F683" s="229"/>
    </row>
    <row r="684" spans="6:6" x14ac:dyDescent="0.35">
      <c r="F684" s="229"/>
    </row>
    <row r="685" spans="6:6" x14ac:dyDescent="0.35">
      <c r="F685" s="229"/>
    </row>
    <row r="686" spans="6:6" x14ac:dyDescent="0.35">
      <c r="F686" s="229"/>
    </row>
    <row r="687" spans="6:6" x14ac:dyDescent="0.35">
      <c r="F687" s="229"/>
    </row>
    <row r="688" spans="6:6" x14ac:dyDescent="0.35">
      <c r="F688" s="229"/>
    </row>
    <row r="689" spans="6:6" x14ac:dyDescent="0.35">
      <c r="F689" s="229"/>
    </row>
    <row r="690" spans="6:6" x14ac:dyDescent="0.35">
      <c r="F690" s="229"/>
    </row>
    <row r="691" spans="6:6" x14ac:dyDescent="0.35">
      <c r="F691" s="229"/>
    </row>
    <row r="692" spans="6:6" x14ac:dyDescent="0.35">
      <c r="F692" s="229"/>
    </row>
    <row r="693" spans="6:6" x14ac:dyDescent="0.35">
      <c r="F693" s="229"/>
    </row>
    <row r="694" spans="6:6" x14ac:dyDescent="0.35">
      <c r="F694" s="229"/>
    </row>
    <row r="695" spans="6:6" x14ac:dyDescent="0.35">
      <c r="F695" s="229"/>
    </row>
    <row r="696" spans="6:6" x14ac:dyDescent="0.35">
      <c r="F696" s="229"/>
    </row>
    <row r="697" spans="6:6" x14ac:dyDescent="0.35">
      <c r="F697" s="229"/>
    </row>
    <row r="698" spans="6:6" x14ac:dyDescent="0.35">
      <c r="F698" s="229"/>
    </row>
    <row r="699" spans="6:6" x14ac:dyDescent="0.35">
      <c r="F699" s="229"/>
    </row>
    <row r="700" spans="6:6" x14ac:dyDescent="0.35">
      <c r="F700" s="229"/>
    </row>
    <row r="701" spans="6:6" x14ac:dyDescent="0.35">
      <c r="F701" s="229"/>
    </row>
    <row r="702" spans="6:6" x14ac:dyDescent="0.35">
      <c r="F702" s="229"/>
    </row>
    <row r="703" spans="6:6" x14ac:dyDescent="0.35">
      <c r="F703" s="229"/>
    </row>
    <row r="704" spans="6:6" x14ac:dyDescent="0.35">
      <c r="F704" s="229"/>
    </row>
    <row r="705" spans="6:6" x14ac:dyDescent="0.35">
      <c r="F705" s="229"/>
    </row>
    <row r="706" spans="6:6" x14ac:dyDescent="0.35">
      <c r="F706" s="229"/>
    </row>
    <row r="707" spans="6:6" x14ac:dyDescent="0.35">
      <c r="F707" s="229"/>
    </row>
    <row r="708" spans="6:6" x14ac:dyDescent="0.35">
      <c r="F708" s="229"/>
    </row>
    <row r="709" spans="6:6" x14ac:dyDescent="0.35">
      <c r="F709" s="229"/>
    </row>
    <row r="710" spans="6:6" x14ac:dyDescent="0.35">
      <c r="F710" s="229"/>
    </row>
    <row r="711" spans="6:6" x14ac:dyDescent="0.35">
      <c r="F711" s="229"/>
    </row>
    <row r="712" spans="6:6" x14ac:dyDescent="0.35">
      <c r="F712" s="229"/>
    </row>
    <row r="713" spans="6:6" x14ac:dyDescent="0.35">
      <c r="F713" s="229"/>
    </row>
    <row r="714" spans="6:6" x14ac:dyDescent="0.35">
      <c r="F714" s="229"/>
    </row>
    <row r="715" spans="6:6" x14ac:dyDescent="0.35">
      <c r="F715" s="229"/>
    </row>
    <row r="716" spans="6:6" x14ac:dyDescent="0.35">
      <c r="F716" s="229"/>
    </row>
    <row r="717" spans="6:6" x14ac:dyDescent="0.35">
      <c r="F717" s="229"/>
    </row>
    <row r="718" spans="6:6" x14ac:dyDescent="0.35">
      <c r="F718" s="229"/>
    </row>
    <row r="719" spans="6:6" x14ac:dyDescent="0.35">
      <c r="F719" s="229"/>
    </row>
    <row r="720" spans="6:6" x14ac:dyDescent="0.35">
      <c r="F720" s="229"/>
    </row>
    <row r="721" spans="6:6" x14ac:dyDescent="0.35">
      <c r="F721" s="229"/>
    </row>
    <row r="722" spans="6:6" x14ac:dyDescent="0.35">
      <c r="F722" s="229"/>
    </row>
    <row r="723" spans="6:6" x14ac:dyDescent="0.35">
      <c r="F723" s="229"/>
    </row>
    <row r="724" spans="6:6" x14ac:dyDescent="0.35">
      <c r="F724" s="229"/>
    </row>
    <row r="725" spans="6:6" x14ac:dyDescent="0.35">
      <c r="F725" s="229"/>
    </row>
    <row r="726" spans="6:6" x14ac:dyDescent="0.35">
      <c r="F726" s="229"/>
    </row>
    <row r="727" spans="6:6" x14ac:dyDescent="0.35">
      <c r="F727" s="229"/>
    </row>
    <row r="728" spans="6:6" x14ac:dyDescent="0.35">
      <c r="F728" s="229"/>
    </row>
    <row r="729" spans="6:6" x14ac:dyDescent="0.35">
      <c r="F729" s="229"/>
    </row>
    <row r="730" spans="6:6" x14ac:dyDescent="0.35">
      <c r="F730" s="229"/>
    </row>
    <row r="731" spans="6:6" x14ac:dyDescent="0.35">
      <c r="F731" s="229"/>
    </row>
    <row r="732" spans="6:6" x14ac:dyDescent="0.35">
      <c r="F732" s="229"/>
    </row>
    <row r="733" spans="6:6" x14ac:dyDescent="0.35">
      <c r="F733" s="229"/>
    </row>
    <row r="734" spans="6:6" x14ac:dyDescent="0.35">
      <c r="F734" s="229"/>
    </row>
    <row r="735" spans="6:6" x14ac:dyDescent="0.35">
      <c r="F735" s="229"/>
    </row>
    <row r="736" spans="6:6" x14ac:dyDescent="0.35">
      <c r="F736" s="229"/>
    </row>
    <row r="737" spans="6:6" x14ac:dyDescent="0.35">
      <c r="F737" s="229"/>
    </row>
    <row r="738" spans="6:6" x14ac:dyDescent="0.35">
      <c r="F738" s="229"/>
    </row>
    <row r="739" spans="6:6" x14ac:dyDescent="0.35">
      <c r="F739" s="229"/>
    </row>
    <row r="740" spans="6:6" x14ac:dyDescent="0.35">
      <c r="F740" s="229"/>
    </row>
    <row r="741" spans="6:6" x14ac:dyDescent="0.35">
      <c r="F741" s="229"/>
    </row>
    <row r="742" spans="6:6" x14ac:dyDescent="0.35">
      <c r="F742" s="229"/>
    </row>
    <row r="743" spans="6:6" x14ac:dyDescent="0.35">
      <c r="F743" s="229"/>
    </row>
    <row r="744" spans="6:6" x14ac:dyDescent="0.35">
      <c r="F744" s="229"/>
    </row>
    <row r="745" spans="6:6" x14ac:dyDescent="0.35">
      <c r="F745" s="229"/>
    </row>
  </sheetData>
  <mergeCells count="14">
    <mergeCell ref="J3:O3"/>
    <mergeCell ref="P3:R3"/>
    <mergeCell ref="S3:S4"/>
    <mergeCell ref="C174:D174"/>
    <mergeCell ref="A1:R1"/>
    <mergeCell ref="A2:B2"/>
    <mergeCell ref="A3:A4"/>
    <mergeCell ref="B3:B4"/>
    <mergeCell ref="C3:C4"/>
    <mergeCell ref="D3:D4"/>
    <mergeCell ref="E3:E4"/>
    <mergeCell ref="F3:F4"/>
    <mergeCell ref="G3:G4"/>
    <mergeCell ref="H3:I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Indikat_finans</vt:lpstr>
      <vt:lpstr>Detalizets_finans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Vides politikas pamatnostādnes 2021-2027</dc:title>
  <dc:subject>Indikatīvais finansējums</dc:subject>
  <dc:creator>Ērika Lagzdiņa</dc:creator>
  <cp:keywords>5.pielikums</cp:keywords>
  <dc:description/>
  <cp:lastModifiedBy>Alisa Kučeruka</cp:lastModifiedBy>
  <cp:revision/>
  <cp:lastPrinted>2022-04-22T10:21:12Z</cp:lastPrinted>
  <dcterms:created xsi:type="dcterms:W3CDTF">2022-01-07T09:15:38Z</dcterms:created>
  <dcterms:modified xsi:type="dcterms:W3CDTF">2022-08-11T07:52:34Z</dcterms:modified>
  <cp:category/>
  <cp:contentStatus/>
</cp:coreProperties>
</file>