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ekmin.sharepoint.com/sites/o365.em.ukd/Shared Documents/VIDE/E-rezidence/Otrais aplis TAP/"/>
    </mc:Choice>
  </mc:AlternateContent>
  <xr:revisionPtr revIDLastSave="6" documentId="8_{5322CCBA-3965-4371-B3A3-AD03F05616CE}" xr6:coauthVersionLast="47" xr6:coauthVersionMax="47" xr10:uidLastSave="{2923DCF8-F569-4E7B-BB53-17108561F78B}"/>
  <bookViews>
    <workbookView xWindow="-120" yWindow="-120" windowWidth="38640" windowHeight="21120" xr2:uid="{1B2AC7B0-2D99-4609-9486-A3ABF78F239C}"/>
  </bookViews>
  <sheets>
    <sheet name="Kopsavilkums v3" sheetId="6" r:id="rId1"/>
    <sheet name="Izejas dati v3" sheetId="5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1" i="6" l="1"/>
  <c r="I39" i="6"/>
  <c r="I38" i="6"/>
  <c r="I37" i="6"/>
  <c r="I36" i="6"/>
  <c r="I35" i="6"/>
  <c r="I34" i="6"/>
  <c r="I26" i="6"/>
  <c r="I25" i="6"/>
  <c r="I24" i="6"/>
  <c r="I23" i="6"/>
  <c r="I22" i="6"/>
  <c r="I21" i="6"/>
  <c r="H39" i="6"/>
  <c r="H38" i="6"/>
  <c r="H37" i="6" s="1"/>
  <c r="H36" i="6" s="1"/>
  <c r="H35" i="6" s="1"/>
  <c r="H34" i="6" s="1"/>
  <c r="H26" i="6"/>
  <c r="H25" i="6"/>
  <c r="H24" i="6"/>
  <c r="H23" i="6"/>
  <c r="H22" i="6"/>
  <c r="H21" i="6"/>
  <c r="F39" i="6"/>
  <c r="E39" i="6"/>
  <c r="E38" i="6" s="1"/>
  <c r="E37" i="6" s="1"/>
  <c r="E36" i="6" s="1"/>
  <c r="E35" i="6" s="1"/>
  <c r="E34" i="6" s="1"/>
  <c r="F38" i="6"/>
  <c r="F37" i="6"/>
  <c r="F36" i="6"/>
  <c r="F35" i="6"/>
  <c r="F34" i="6"/>
  <c r="F26" i="6"/>
  <c r="L21" i="6" s="1"/>
  <c r="G25" i="6" s="1"/>
  <c r="E26" i="6"/>
  <c r="F25" i="6"/>
  <c r="E25" i="6"/>
  <c r="F24" i="6"/>
  <c r="E24" i="6"/>
  <c r="F23" i="6"/>
  <c r="E23" i="6"/>
  <c r="F22" i="6"/>
  <c r="E22" i="6"/>
  <c r="F21" i="6"/>
  <c r="E21" i="6"/>
  <c r="I13" i="5"/>
  <c r="H13" i="5"/>
  <c r="H14" i="5"/>
  <c r="H15" i="5"/>
  <c r="H16" i="5"/>
  <c r="G13" i="5"/>
  <c r="G14" i="5"/>
  <c r="G15" i="5"/>
  <c r="G16" i="5"/>
  <c r="G46" i="5"/>
  <c r="E46" i="5"/>
  <c r="H35" i="5" s="1"/>
  <c r="G45" i="5"/>
  <c r="E45" i="5"/>
  <c r="G44" i="5"/>
  <c r="E44" i="5"/>
  <c r="H33" i="5" s="1"/>
  <c r="I33" i="5" s="1"/>
  <c r="G43" i="5"/>
  <c r="E43" i="5"/>
  <c r="H32" i="5" s="1"/>
  <c r="G36" i="5"/>
  <c r="F36" i="5"/>
  <c r="E36" i="5"/>
  <c r="G35" i="5"/>
  <c r="F35" i="5"/>
  <c r="E35" i="5"/>
  <c r="H34" i="5"/>
  <c r="I34" i="5" s="1"/>
  <c r="G34" i="5"/>
  <c r="F34" i="5"/>
  <c r="E34" i="5"/>
  <c r="G33" i="5"/>
  <c r="F33" i="5"/>
  <c r="E33" i="5"/>
  <c r="G32" i="5"/>
  <c r="F32" i="5"/>
  <c r="E32" i="5"/>
  <c r="E16" i="5"/>
  <c r="E15" i="5"/>
  <c r="E14" i="5"/>
  <c r="E13" i="5"/>
  <c r="D12" i="5"/>
  <c r="E12" i="5" s="1"/>
  <c r="D11" i="5"/>
  <c r="E11" i="5" s="1"/>
  <c r="D10" i="5"/>
  <c r="D9" i="5"/>
  <c r="D8" i="5"/>
  <c r="J25" i="6" l="1"/>
  <c r="J38" i="6" s="1"/>
  <c r="G24" i="6"/>
  <c r="G38" i="6"/>
  <c r="E10" i="5"/>
  <c r="I35" i="5"/>
  <c r="E9" i="5"/>
  <c r="I32" i="5"/>
  <c r="E31" i="5"/>
  <c r="D31" i="5" s="1"/>
  <c r="F44" i="5"/>
  <c r="F45" i="5"/>
  <c r="E8" i="5"/>
  <c r="J32" i="5" a="1"/>
  <c r="J32" i="5" s="1"/>
  <c r="F43" i="5"/>
  <c r="G23" i="6" l="1"/>
  <c r="G37" i="6"/>
  <c r="J24" i="6"/>
  <c r="J37" i="6" s="1"/>
  <c r="E30" i="5"/>
  <c r="E29" i="5" s="1"/>
  <c r="E28" i="5" s="1"/>
  <c r="E27" i="5" s="1"/>
  <c r="H27" i="5" s="1"/>
  <c r="I27" i="5" s="1"/>
  <c r="F31" i="5"/>
  <c r="H30" i="5"/>
  <c r="I30" i="5" s="1"/>
  <c r="H31" i="5"/>
  <c r="J23" i="6" l="1"/>
  <c r="J36" i="6" s="1"/>
  <c r="G22" i="6"/>
  <c r="G36" i="6"/>
  <c r="H28" i="5"/>
  <c r="I28" i="5" s="1"/>
  <c r="H29" i="5"/>
  <c r="I29" i="5" s="1"/>
  <c r="D30" i="5"/>
  <c r="F12" i="5"/>
  <c r="F8" i="5"/>
  <c r="F11" i="5"/>
  <c r="F10" i="5"/>
  <c r="F9" i="5"/>
  <c r="G12" i="5"/>
  <c r="D29" i="5"/>
  <c r="F30" i="5"/>
  <c r="I31" i="5"/>
  <c r="G31" i="5"/>
  <c r="G30" i="5" s="1"/>
  <c r="G21" i="6" l="1"/>
  <c r="J22" i="6"/>
  <c r="J35" i="6" s="1"/>
  <c r="G35" i="6"/>
  <c r="G29" i="5"/>
  <c r="G28" i="5" s="1"/>
  <c r="G27" i="5" s="1"/>
  <c r="G8" i="5"/>
  <c r="G10" i="5"/>
  <c r="F29" i="5"/>
  <c r="D28" i="5"/>
  <c r="G9" i="5"/>
  <c r="G11" i="5"/>
  <c r="J21" i="6" l="1"/>
  <c r="J34" i="6" s="1"/>
  <c r="G34" i="6"/>
  <c r="D27" i="5"/>
  <c r="F27" i="5" s="1"/>
  <c r="F28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<sst xmlns="http://schemas.openxmlformats.org/spreadsheetml/2006/main" count="62" uniqueCount="41">
  <si>
    <t>Igaunija</t>
  </si>
  <si>
    <t>Latvija</t>
  </si>
  <si>
    <t>PIEŅĒMUMI</t>
  </si>
  <si>
    <t>IKGADĒJIE RĀDĪTĀJI</t>
  </si>
  <si>
    <t>Gads</t>
  </si>
  <si>
    <t>Izsniegto ārzemnieka eID skaits</t>
  </si>
  <si>
    <t>Ārzemnieka eID īpašnieku dibināto uzņēmumu skaits</t>
  </si>
  <si>
    <r>
      <t xml:space="preserve">Latvija
</t>
    </r>
    <r>
      <rPr>
        <i/>
        <sz val="11"/>
        <color theme="0"/>
        <rFont val="Aptos Narrow"/>
        <family val="2"/>
        <scheme val="minor"/>
      </rPr>
      <t>(bāzes scenārijs)</t>
    </r>
  </si>
  <si>
    <r>
      <t xml:space="preserve">Latvija
</t>
    </r>
    <r>
      <rPr>
        <i/>
        <sz val="11"/>
        <color theme="0"/>
        <rFont val="Aptos Narrow"/>
        <family val="2"/>
        <scheme val="minor"/>
      </rPr>
      <t>(izaugsmes scenārijs)</t>
    </r>
  </si>
  <si>
    <t>Gada vidējais izaugsmes temps (CAGR) izsniegtajiem ārzemnieku eID, lai sasniegtu izaugsmes scenāriju</t>
  </si>
  <si>
    <t>KUMULATĪVIE RĀDĪTĀJI</t>
  </si>
  <si>
    <t>LATVIJA</t>
  </si>
  <si>
    <t>Avots:</t>
  </si>
  <si>
    <t>https://www.pmlp.gov.lv/lv/personu-apliecinosi-dokumenti</t>
  </si>
  <si>
    <r>
      <t xml:space="preserve">Gads
</t>
    </r>
    <r>
      <rPr>
        <i/>
        <sz val="11"/>
        <color theme="0"/>
        <rFont val="Aptos Narrow"/>
        <family val="2"/>
        <scheme val="minor"/>
      </rPr>
      <t>(dati par pilnu gadu)</t>
    </r>
  </si>
  <si>
    <t>Ārzemnieka eID pieteikumi</t>
  </si>
  <si>
    <r>
      <t xml:space="preserve">Izsniegtie ārzemnieku eID - KUMULATĪVI
</t>
    </r>
    <r>
      <rPr>
        <i/>
        <sz val="11"/>
        <color theme="0"/>
        <rFont val="Aptos Narrow"/>
        <family val="2"/>
        <scheme val="minor"/>
      </rPr>
      <t>(2026.-2030.gadam ņemta pēdējo 3 gadu mediāna)</t>
    </r>
  </si>
  <si>
    <t>IGAUNIJA</t>
  </si>
  <si>
    <t>https://www.e-resident.gov.ee/dashboard/</t>
  </si>
  <si>
    <t>Datums</t>
  </si>
  <si>
    <t>E-rezidentu skaits - KUMULATĪVI</t>
  </si>
  <si>
    <t>Jaunreģistrētie e-rezidenti - IK GADU</t>
  </si>
  <si>
    <t>E-rezidentu skaita pieaugums gadā, %</t>
  </si>
  <si>
    <t>E-rezidentu jaundibināto uzņēmumu skaits - KUMULATĪVI</t>
  </si>
  <si>
    <t>E-rezidentu jaundibināto uzņēmumu skaits - IK GADU</t>
  </si>
  <si>
    <r>
      <t xml:space="preserve">E-rezidentu jaundibināto uzņēmumu īpatsvars, %
</t>
    </r>
    <r>
      <rPr>
        <i/>
        <sz val="11"/>
        <color theme="0"/>
        <rFont val="Aptos Narrow"/>
        <family val="2"/>
        <scheme val="minor"/>
      </rPr>
      <t>(balstoties uz ikgadējiem datiem)</t>
    </r>
  </si>
  <si>
    <t>Jaundibināti uzņēmumi uz 100 jaunreģistrētajiem e-rezidentiem</t>
  </si>
  <si>
    <t>01/27/2025</t>
  </si>
  <si>
    <t>E-rezidentu dibinātie uzņēmumi - KUMULATĪVI</t>
  </si>
  <si>
    <t>E-rezidentu jaundibināto uzņēmumu skaita pieaugums  gadā, %</t>
  </si>
  <si>
    <r>
      <t xml:space="preserve">E-rezidentu dibināto uzņēmumu īpatsvars, % </t>
    </r>
    <r>
      <rPr>
        <i/>
        <sz val="11"/>
        <color theme="0"/>
        <rFont val="Aptos Narrow"/>
        <family val="2"/>
        <scheme val="minor"/>
      </rPr>
      <t>(balstoties uz kumulatīvo bāzi)</t>
    </r>
  </si>
  <si>
    <t>PIELIKUMS NR. 2</t>
  </si>
  <si>
    <t>ĀRZEMNIEKA eID KARTES KVANTITATĪVĀ ATTĪSTĪBA</t>
  </si>
  <si>
    <t>* Igaunijā par pēdējiem 3 gadiem ir vidēji 43% jeb 42.6 jaundibināti uzņēmumi uz 100 jaunreģistrētajiem e-rezidentiem. Latvijā šis rādītājs ir vidēji 5.5% jeb 5.5 jaundibināti uzņēmumi uz 100 izsniegtajām ārzemnieku eID kartēm. Izaugsmes scenārijā šis īpatsvars netiek mainīts.</t>
  </si>
  <si>
    <t>Pēdējo 3 gadu vidējais īpatsvars ārzemnieku ar eID jaundibinātajiem uzņēmumiem, %</t>
  </si>
  <si>
    <r>
      <t xml:space="preserve">Izsniegtie ārzemnieku eID - IK GADU
</t>
    </r>
    <r>
      <rPr>
        <i/>
        <sz val="11"/>
        <color theme="0"/>
        <rFont val="Aptos Narrow"/>
        <family val="2"/>
        <scheme val="minor"/>
      </rPr>
      <t>(2026.-2030.gadam ņemta pēdējo 3 gadu mediāna)</t>
    </r>
  </si>
  <si>
    <t>Ārzemnieku ar eID jaundibināto uzņēmumu skaits - IK GADU</t>
  </si>
  <si>
    <t>Ārzemnieku ar eID jaundibināto uzņēmumu skaits - KUMULATĪVI</t>
  </si>
  <si>
    <r>
      <t xml:space="preserve">Ārzemnieku ar eID  jaundibināto uzņēmumu īpatsvars, %
</t>
    </r>
    <r>
      <rPr>
        <i/>
        <sz val="11"/>
        <color theme="0"/>
        <rFont val="Aptos Narrow"/>
        <family val="2"/>
        <scheme val="minor"/>
      </rPr>
      <t>(balstoties uz ikgadējiem datiem)</t>
    </r>
  </si>
  <si>
    <t>Jaundibināti uzņēmumi uz 100 izsniegtajiem ārzemnieku eID</t>
  </si>
  <si>
    <t>* Latvijā ikgadējā izsniegto ārzemnieku eID karšu skaita mediāna par pēdējiem 3 gadiem ir 1 676. Aprēķins balstīts uz pieņēmumu, ka šis skaitlis ik gadu paliek tādā pašā līmenī.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</si>
</sst>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_-* #,##0_-;\-* #,##0_-;_-* &quot;-&quot;??_-;_-@_-"/>
    <numFmt numFmtId="166" formatCode="0.0%"/>
  </numFmts>
  <fonts count="17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charset val="186"/>
      <scheme val="minor"/>
    </font>
    <font>
      <b/>
      <sz val="11"/>
      <color theme="0"/>
      <name val="Aptos Narrow"/>
      <family val="2"/>
      <scheme val="minor"/>
    </font>
    <font>
      <i/>
      <sz val="11"/>
      <color theme="0"/>
      <name val="Aptos Narrow"/>
      <family val="2"/>
      <scheme val="minor"/>
    </font>
    <font>
      <i/>
      <sz val="11"/>
      <color theme="0" tint="-0.34998626667073579"/>
      <name val="Aptos Narrow"/>
      <family val="2"/>
      <scheme val="minor"/>
    </font>
    <font>
      <sz val="11"/>
      <name val="Aptos Narrow"/>
      <family val="2"/>
      <scheme val="minor"/>
    </font>
    <font>
      <u/>
      <sz val="11"/>
      <color theme="10"/>
      <name val="Aptos Narrow"/>
      <family val="2"/>
      <charset val="186"/>
      <scheme val="minor"/>
    </font>
    <font>
      <b/>
      <sz val="11"/>
      <color rgb="FFC0000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rgb="FFC00000"/>
      <name val="Aptos Narrow"/>
      <family val="2"/>
      <charset val="186"/>
      <scheme val="minor"/>
    </font>
    <font>
      <i/>
      <u/>
      <sz val="11"/>
      <color theme="0" tint="-0.34998626667073579"/>
      <name val="Aptos Narrow"/>
      <family val="2"/>
      <scheme val="minor"/>
    </font>
    <font>
      <sz val="11"/>
      <name val="Aptos Narrow"/>
      <family val="2"/>
      <charset val="186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charset val="186"/>
      <scheme val="minor"/>
    </font>
    <font>
      <b/>
      <sz val="12"/>
      <color theme="1"/>
      <name val="Aptos Narrow"/>
      <family val="2"/>
      <scheme val="minor"/>
    </font>
    <font>
      <i/>
      <sz val="11"/>
      <color rgb="FFC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00000"/>
        <bgColor indexed="64"/>
      </patternFill>
    </fill>
  </fills>
  <borders count="11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/>
      <top/>
      <bottom/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82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5" fillId="0" borderId="1" xfId="0" applyFont="1" applyBorder="1"/>
    <xf numFmtId="0" fontId="0" fillId="0" borderId="1" xfId="0" applyBorder="1"/>
    <xf numFmtId="0" fontId="0" fillId="0" borderId="0" xfId="0" applyAlignment="1">
      <alignment wrapText="1"/>
    </xf>
    <xf numFmtId="0" fontId="9" fillId="0" borderId="0" xfId="0" applyFont="1"/>
    <xf numFmtId="0" fontId="7" fillId="0" borderId="0" xfId="3"/>
    <xf numFmtId="0" fontId="3" fillId="0" borderId="0" xfId="0" applyFont="1" applyAlignment="1">
      <alignment vertical="center" wrapText="1"/>
    </xf>
    <xf numFmtId="0" fontId="1" fillId="0" borderId="1" xfId="0" applyFont="1" applyBorder="1"/>
    <xf numFmtId="1" fontId="1" fillId="0" borderId="0" xfId="0" applyNumberFormat="1" applyFont="1"/>
    <xf numFmtId="1" fontId="0" fillId="0" borderId="0" xfId="0" applyNumberFormat="1"/>
    <xf numFmtId="9" fontId="0" fillId="0" borderId="0" xfId="2" applyFont="1"/>
    <xf numFmtId="9" fontId="0" fillId="0" borderId="0" xfId="0" applyNumberFormat="1"/>
    <xf numFmtId="0" fontId="3" fillId="2" borderId="1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right"/>
    </xf>
    <xf numFmtId="9" fontId="0" fillId="0" borderId="1" xfId="2" applyFont="1" applyBorder="1"/>
    <xf numFmtId="0" fontId="0" fillId="0" borderId="1" xfId="0" applyBorder="1" applyAlignment="1">
      <alignment horizontal="right"/>
    </xf>
    <xf numFmtId="9" fontId="0" fillId="0" borderId="1" xfId="0" applyNumberFormat="1" applyBorder="1"/>
    <xf numFmtId="164" fontId="10" fillId="0" borderId="1" xfId="0" applyNumberFormat="1" applyFont="1" applyBorder="1"/>
    <xf numFmtId="14" fontId="0" fillId="0" borderId="0" xfId="0" applyNumberFormat="1" applyAlignment="1">
      <alignment horizontal="right"/>
    </xf>
    <xf numFmtId="0" fontId="3" fillId="0" borderId="0" xfId="0" applyFont="1" applyAlignment="1">
      <alignment horizontal="left" vertical="center" wrapText="1"/>
    </xf>
    <xf numFmtId="14" fontId="0" fillId="0" borderId="1" xfId="0" applyNumberFormat="1" applyBorder="1"/>
    <xf numFmtId="0" fontId="3" fillId="0" borderId="0" xfId="0" applyFont="1" applyAlignment="1">
      <alignment horizontal="center" vertical="center"/>
    </xf>
    <xf numFmtId="9" fontId="0" fillId="0" borderId="0" xfId="2" applyFont="1" applyFill="1"/>
    <xf numFmtId="0" fontId="3" fillId="0" borderId="0" xfId="0" applyFont="1" applyAlignment="1">
      <alignment horizontal="left" wrapText="1"/>
    </xf>
    <xf numFmtId="0" fontId="5" fillId="0" borderId="0" xfId="3" applyFont="1"/>
    <xf numFmtId="0" fontId="11" fillId="0" borderId="0" xfId="3" applyFont="1"/>
    <xf numFmtId="0" fontId="5" fillId="0" borderId="0" xfId="0" applyFont="1"/>
    <xf numFmtId="165" fontId="12" fillId="0" borderId="1" xfId="1" applyNumberFormat="1" applyFont="1" applyBorder="1"/>
    <xf numFmtId="165" fontId="0" fillId="0" borderId="1" xfId="1" applyNumberFormat="1" applyFont="1" applyBorder="1"/>
    <xf numFmtId="165" fontId="3" fillId="0" borderId="1" xfId="1" applyNumberFormat="1" applyFont="1" applyBorder="1" applyAlignment="1">
      <alignment vertical="center" wrapText="1"/>
    </xf>
    <xf numFmtId="165" fontId="5" fillId="0" borderId="1" xfId="1" applyNumberFormat="1" applyFont="1" applyBorder="1" applyAlignment="1">
      <alignment horizontal="right" vertical="center" wrapText="1"/>
    </xf>
    <xf numFmtId="165" fontId="5" fillId="0" borderId="1" xfId="1" applyNumberFormat="1" applyFont="1" applyBorder="1"/>
    <xf numFmtId="165" fontId="6" fillId="0" borderId="1" xfId="1" applyNumberFormat="1" applyFont="1" applyBorder="1"/>
    <xf numFmtId="0" fontId="3" fillId="0" borderId="0" xfId="3" applyFont="1" applyFill="1" applyBorder="1" applyAlignment="1"/>
    <xf numFmtId="165" fontId="0" fillId="0" borderId="0" xfId="0" applyNumberFormat="1"/>
    <xf numFmtId="0" fontId="13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4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5" fontId="5" fillId="0" borderId="1" xfId="0" applyNumberFormat="1" applyFont="1" applyBorder="1" applyAlignment="1">
      <alignment horizontal="left" vertical="center" wrapText="1"/>
    </xf>
    <xf numFmtId="9" fontId="5" fillId="0" borderId="1" xfId="2" applyFont="1" applyBorder="1"/>
    <xf numFmtId="165" fontId="0" fillId="0" borderId="1" xfId="2" applyNumberFormat="1" applyFont="1" applyBorder="1"/>
    <xf numFmtId="165" fontId="5" fillId="0" borderId="1" xfId="2" applyNumberFormat="1" applyFont="1" applyBorder="1"/>
    <xf numFmtId="0" fontId="3" fillId="2" borderId="1" xfId="0" applyFont="1" applyFill="1" applyBorder="1" applyAlignment="1">
      <alignment horizontal="center" vertical="center"/>
    </xf>
    <xf numFmtId="0" fontId="15" fillId="0" borderId="0" xfId="0" applyFont="1"/>
    <xf numFmtId="0" fontId="3" fillId="2" borderId="1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5" fontId="16" fillId="0" borderId="1" xfId="1" applyNumberFormat="1" applyFont="1" applyBorder="1"/>
    <xf numFmtId="0" fontId="3" fillId="4" borderId="5" xfId="0" applyFont="1" applyFill="1" applyBorder="1" applyAlignment="1">
      <alignment horizontal="center" vertical="center" wrapText="1"/>
    </xf>
    <xf numFmtId="0" fontId="16" fillId="0" borderId="0" xfId="0" applyFont="1"/>
    <xf numFmtId="165" fontId="16" fillId="0" borderId="2" xfId="1" applyNumberFormat="1" applyFont="1" applyBorder="1"/>
    <xf numFmtId="166" fontId="6" fillId="0" borderId="1" xfId="2" applyNumberFormat="1" applyFont="1" applyBorder="1"/>
    <xf numFmtId="2" fontId="6" fillId="0" borderId="1" xfId="2" applyNumberFormat="1" applyFont="1" applyBorder="1"/>
    <xf numFmtId="9" fontId="0" fillId="0" borderId="5" xfId="2" applyFont="1" applyBorder="1"/>
    <xf numFmtId="9" fontId="6" fillId="0" borderId="1" xfId="2" applyFont="1" applyBorder="1" applyAlignment="1">
      <alignment horizontal="center" vertical="center"/>
    </xf>
    <xf numFmtId="166" fontId="8" fillId="0" borderId="5" xfId="2" applyNumberFormat="1" applyFont="1" applyBorder="1" applyAlignment="1">
      <alignment horizontal="center" vertical="center"/>
    </xf>
    <xf numFmtId="166" fontId="8" fillId="0" borderId="6" xfId="2" applyNumberFormat="1" applyFont="1" applyBorder="1" applyAlignment="1">
      <alignment horizontal="center" vertical="center"/>
    </xf>
    <xf numFmtId="166" fontId="8" fillId="0" borderId="7" xfId="2" applyNumberFormat="1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8" fillId="0" borderId="5" xfId="0" applyNumberFormat="1" applyFont="1" applyBorder="1" applyAlignment="1">
      <alignment horizontal="right" vertical="center"/>
    </xf>
    <xf numFmtId="164" fontId="8" fillId="0" borderId="6" xfId="0" applyNumberFormat="1" applyFont="1" applyBorder="1" applyAlignment="1">
      <alignment horizontal="right" vertical="center"/>
    </xf>
    <xf numFmtId="164" fontId="8" fillId="0" borderId="7" xfId="0" applyNumberFormat="1" applyFont="1" applyBorder="1" applyAlignment="1">
      <alignment horizontal="right" vertical="center"/>
    </xf>
    <xf numFmtId="0" fontId="3" fillId="3" borderId="8" xfId="3" applyFont="1" applyFill="1" applyBorder="1" applyAlignment="1">
      <alignment horizontal="center"/>
    </xf>
    <xf numFmtId="0" fontId="3" fillId="3" borderId="9" xfId="3" applyFont="1" applyFill="1" applyBorder="1" applyAlignment="1">
      <alignment horizontal="center"/>
    </xf>
    <xf numFmtId="164" fontId="8" fillId="0" borderId="1" xfId="0" applyNumberFormat="1" applyFont="1" applyBorder="1" applyAlignment="1">
      <alignment horizontal="right" vertic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8" xfId="3" applyFont="1" applyFill="1" applyBorder="1" applyAlignment="1">
      <alignment horizontal="center" vertical="center"/>
    </xf>
    <xf numFmtId="0" fontId="3" fillId="3" borderId="9" xfId="3" applyFont="1" applyFill="1" applyBorder="1" applyAlignment="1">
      <alignment horizontal="center" vertical="center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3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2.xml"/><Relationship Id="rId4" Type="http://schemas.openxmlformats.org/officeDocument/2006/relationships/styles" Target="styles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-resident.gov.ee/dashboard/" TargetMode="External"/><Relationship Id="rId2" Type="http://schemas.openxmlformats.org/officeDocument/2006/relationships/hyperlink" Target="https://www.e-resident.gov.ee/dashboard/" TargetMode="External"/><Relationship Id="rId1" Type="http://schemas.openxmlformats.org/officeDocument/2006/relationships/hyperlink" Target="https://www.pmlp.gov.lv/lv/personu-apliecinosi-dokumenti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12BD1-0B10-4BC0-9BD3-DC420DB07972}">
  <dimension ref="D2:M42"/>
  <sheetViews>
    <sheetView tabSelected="1" topLeftCell="C1" zoomScale="90" zoomScaleNormal="90" workbookViewId="0">
      <selection activeCell="G5" sqref="G5"/>
    </sheetView>
  </sheetViews>
  <sheetFormatPr defaultRowHeight="15" outlineLevelRow="1" x14ac:dyDescent="0.25"/>
  <cols>
    <col min="3" max="10" width="18.28515625" customWidth="1"/>
    <col min="11" max="11" width="14.5703125" customWidth="1"/>
    <col min="12" max="13" width="26" customWidth="1"/>
  </cols>
  <sheetData>
    <row r="2" spans="4:10" x14ac:dyDescent="0.25">
      <c r="E2" s="70"/>
      <c r="F2" s="70"/>
      <c r="G2" s="39"/>
      <c r="H2" s="71"/>
      <c r="I2" s="71"/>
      <c r="J2" s="40"/>
    </row>
    <row r="3" spans="4:10" x14ac:dyDescent="0.25">
      <c r="E3" s="1"/>
      <c r="F3" s="1"/>
      <c r="G3" s="1"/>
      <c r="H3" s="71"/>
      <c r="I3" s="71"/>
      <c r="J3" s="40"/>
    </row>
    <row r="6" spans="4:10" ht="15.75" x14ac:dyDescent="0.25">
      <c r="D6" s="49" t="s">
        <v>31</v>
      </c>
    </row>
    <row r="7" spans="4:10" ht="15.75" x14ac:dyDescent="0.25">
      <c r="D7" s="49" t="s">
        <v>32</v>
      </c>
    </row>
    <row r="9" spans="4:10" ht="15.75" x14ac:dyDescent="0.25">
      <c r="D9" s="49" t="s">
        <v>2</v>
      </c>
    </row>
    <row r="11" spans="4:10" x14ac:dyDescent="0.25">
      <c r="D11" t="s">
        <v>40</v>
      </c>
    </row>
    <row r="12" spans="4:10" x14ac:dyDescent="0.25">
      <c r="D12" s="38" t="s">
        <v>33</v>
      </c>
    </row>
    <row r="17" spans="4:13" ht="15.75" x14ac:dyDescent="0.25">
      <c r="D17" s="49" t="s">
        <v>3</v>
      </c>
    </row>
    <row r="19" spans="4:13" s="6" customFormat="1" ht="45" customHeight="1" x14ac:dyDescent="0.25">
      <c r="D19" s="63" t="s">
        <v>4</v>
      </c>
      <c r="E19" s="65" t="s">
        <v>5</v>
      </c>
      <c r="F19" s="66"/>
      <c r="G19" s="67"/>
      <c r="H19" s="68" t="s">
        <v>6</v>
      </c>
      <c r="I19" s="69"/>
      <c r="J19" s="69"/>
    </row>
    <row r="20" spans="4:13" s="6" customFormat="1" ht="75" x14ac:dyDescent="0.25">
      <c r="D20" s="64"/>
      <c r="E20" s="2" t="s">
        <v>0</v>
      </c>
      <c r="F20" s="2" t="s">
        <v>7</v>
      </c>
      <c r="G20" s="51" t="s">
        <v>8</v>
      </c>
      <c r="H20" s="2" t="s">
        <v>0</v>
      </c>
      <c r="I20" s="2" t="s">
        <v>7</v>
      </c>
      <c r="J20" s="53" t="s">
        <v>8</v>
      </c>
      <c r="L20" s="50" t="s">
        <v>9</v>
      </c>
      <c r="M20" s="50" t="s">
        <v>34</v>
      </c>
    </row>
    <row r="21" spans="4:13" x14ac:dyDescent="0.25">
      <c r="D21" s="4">
        <v>2030</v>
      </c>
      <c r="E21" s="34">
        <f>'Izejas dati v3'!E27</f>
        <v>11149</v>
      </c>
      <c r="F21" s="34">
        <f>'Izejas dati v3'!D8</f>
        <v>1676</v>
      </c>
      <c r="G21" s="34">
        <f t="shared" ref="G21:G23" si="0">G22*$L$21</f>
        <v>11149.000000000002</v>
      </c>
      <c r="H21" s="34">
        <f>'Izejas dati v3'!H27</f>
        <v>4752.1208029049412</v>
      </c>
      <c r="I21" s="55">
        <f>'Izejas dati v3'!F8</f>
        <v>91.984423459510538</v>
      </c>
      <c r="J21" s="34">
        <f t="shared" ref="J21:J24" si="1">G21*$M$21</f>
        <v>611.8939959129375</v>
      </c>
      <c r="L21" s="59">
        <f>POWER(E21/F26,1/5)</f>
        <v>1.4570003158283702</v>
      </c>
      <c r="M21" s="60">
        <f>'Izejas dati v3'!I13/100</f>
        <v>5.4883307553407243E-2</v>
      </c>
    </row>
    <row r="22" spans="4:13" outlineLevel="1" x14ac:dyDescent="0.25">
      <c r="D22" s="4">
        <v>2029</v>
      </c>
      <c r="E22" s="34">
        <f>'Izejas dati v3'!E28</f>
        <v>11149</v>
      </c>
      <c r="F22" s="34">
        <f>'Izejas dati v3'!D9</f>
        <v>1676</v>
      </c>
      <c r="G22" s="34">
        <f t="shared" si="0"/>
        <v>7652.0230496046906</v>
      </c>
      <c r="H22" s="34">
        <f>'Izejas dati v3'!H28</f>
        <v>4752.1208029049412</v>
      </c>
      <c r="I22" s="55">
        <f>'Izejas dati v3'!F9</f>
        <v>91.984423459510538</v>
      </c>
      <c r="J22" s="34">
        <f t="shared" si="1"/>
        <v>419.96833443721545</v>
      </c>
      <c r="L22" s="59"/>
      <c r="M22" s="61"/>
    </row>
    <row r="23" spans="4:13" outlineLevel="1" x14ac:dyDescent="0.25">
      <c r="D23" s="4">
        <v>2028</v>
      </c>
      <c r="E23" s="34">
        <f>'Izejas dati v3'!E29</f>
        <v>11149</v>
      </c>
      <c r="F23" s="34">
        <f>'Izejas dati v3'!D10</f>
        <v>1676</v>
      </c>
      <c r="G23" s="34">
        <f t="shared" si="0"/>
        <v>5251.9021214172981</v>
      </c>
      <c r="H23" s="34">
        <f>'Izejas dati v3'!H29</f>
        <v>4752.1208029049412</v>
      </c>
      <c r="I23" s="55">
        <f>'Izejas dati v3'!F10</f>
        <v>91.984423459510538</v>
      </c>
      <c r="J23" s="34">
        <f t="shared" si="1"/>
        <v>288.24175937013752</v>
      </c>
      <c r="L23" s="59"/>
      <c r="M23" s="61"/>
    </row>
    <row r="24" spans="4:13" x14ac:dyDescent="0.25">
      <c r="D24" s="4">
        <v>2027</v>
      </c>
      <c r="E24" s="34">
        <f>'Izejas dati v3'!E30</f>
        <v>11149</v>
      </c>
      <c r="F24" s="34">
        <f>'Izejas dati v3'!D11</f>
        <v>1676</v>
      </c>
      <c r="G24" s="34">
        <f>G25*$L$21</f>
        <v>3604.5991647101018</v>
      </c>
      <c r="H24" s="34">
        <f>'Izejas dati v3'!H30</f>
        <v>4752.1208029049412</v>
      </c>
      <c r="I24" s="55">
        <f>'Izejas dati v3'!F11</f>
        <v>91.984423459510538</v>
      </c>
      <c r="J24" s="34">
        <f t="shared" si="1"/>
        <v>197.83232456353937</v>
      </c>
      <c r="L24" s="59"/>
      <c r="M24" s="61"/>
    </row>
    <row r="25" spans="4:13" x14ac:dyDescent="0.25">
      <c r="D25" s="4">
        <v>2026</v>
      </c>
      <c r="E25" s="34">
        <f>'Izejas dati v3'!E31</f>
        <v>11149</v>
      </c>
      <c r="F25" s="34">
        <f>'Izejas dati v3'!D12</f>
        <v>1676</v>
      </c>
      <c r="G25" s="34">
        <f>F26*$L$21</f>
        <v>2473.9865362765727</v>
      </c>
      <c r="H25" s="34">
        <f>'Izejas dati v3'!H31</f>
        <v>4752.1208029049412</v>
      </c>
      <c r="I25" s="55">
        <f>'Izejas dati v3'!F12</f>
        <v>91.984423459510538</v>
      </c>
      <c r="J25" s="34">
        <f>G25*$M$21</f>
        <v>135.78056395345584</v>
      </c>
      <c r="L25" s="59"/>
      <c r="M25" s="62"/>
    </row>
    <row r="26" spans="4:13" x14ac:dyDescent="0.25">
      <c r="D26" s="5">
        <v>2025</v>
      </c>
      <c r="E26" s="31">
        <f>'Izejas dati v3'!E32</f>
        <v>13169</v>
      </c>
      <c r="F26" s="31">
        <f>'Izejas dati v3'!D13</f>
        <v>1698</v>
      </c>
      <c r="G26" s="31"/>
      <c r="H26" s="31">
        <f>'Izejas dati v3'!H32</f>
        <v>5556</v>
      </c>
      <c r="I26" s="55">
        <f>'Izejas dati v3'!F13</f>
        <v>95</v>
      </c>
      <c r="J26" s="31"/>
      <c r="L26" s="57"/>
      <c r="M26" s="56"/>
    </row>
    <row r="27" spans="4:13" x14ac:dyDescent="0.25">
      <c r="I27" s="54"/>
    </row>
    <row r="30" spans="4:13" ht="15.75" x14ac:dyDescent="0.25">
      <c r="D30" s="49" t="s">
        <v>10</v>
      </c>
    </row>
    <row r="32" spans="4:13" s="6" customFormat="1" ht="45" customHeight="1" x14ac:dyDescent="0.25">
      <c r="D32" s="63" t="s">
        <v>4</v>
      </c>
      <c r="E32" s="65" t="s">
        <v>5</v>
      </c>
      <c r="F32" s="66"/>
      <c r="G32" s="67"/>
      <c r="H32" s="68" t="s">
        <v>6</v>
      </c>
      <c r="I32" s="69"/>
      <c r="J32" s="69"/>
    </row>
    <row r="33" spans="4:12" ht="45" x14ac:dyDescent="0.25">
      <c r="D33" s="64"/>
      <c r="E33" s="48" t="s">
        <v>0</v>
      </c>
      <c r="F33" s="2" t="s">
        <v>7</v>
      </c>
      <c r="G33" s="51" t="s">
        <v>8</v>
      </c>
      <c r="H33" s="48" t="s">
        <v>0</v>
      </c>
      <c r="I33" s="2" t="s">
        <v>7</v>
      </c>
      <c r="J33" s="51" t="s">
        <v>8</v>
      </c>
    </row>
    <row r="34" spans="4:12" x14ac:dyDescent="0.25">
      <c r="D34" s="4">
        <v>2030</v>
      </c>
      <c r="E34" s="34">
        <f>E35+E35*AVERAGE('Izejas dati v3'!$F25:F$32)</f>
        <v>211824.97785689714</v>
      </c>
      <c r="F34" s="34">
        <f>'Izejas dati v3'!E8</f>
        <v>14416</v>
      </c>
      <c r="G34" s="34">
        <f t="shared" ref="G34:G37" si="2">F35+G21</f>
        <v>23889</v>
      </c>
      <c r="H34" s="34">
        <f>H35+H35*(AVERAGE('Izejas dati v3'!$F$43:$F$45))</f>
        <v>56931.422058800839</v>
      </c>
      <c r="I34" s="52">
        <f>'Izejas dati v3'!G8</f>
        <v>681.93769383804215</v>
      </c>
      <c r="J34" s="34">
        <f t="shared" ref="J34:J36" si="3">J35+J21</f>
        <v>1971.7169782372857</v>
      </c>
      <c r="K34" s="41"/>
      <c r="L34" s="13"/>
    </row>
    <row r="35" spans="4:12" outlineLevel="1" x14ac:dyDescent="0.25">
      <c r="D35" s="4">
        <v>2029</v>
      </c>
      <c r="E35" s="34">
        <f>E36+E36*AVERAGE('Izejas dati v3'!$F26:F$32)</f>
        <v>196514.77705096119</v>
      </c>
      <c r="F35" s="34">
        <f>'Izejas dati v3'!E9</f>
        <v>12740</v>
      </c>
      <c r="G35" s="34">
        <f t="shared" si="2"/>
        <v>18716.02304960469</v>
      </c>
      <c r="H35" s="34">
        <f>H36+H36*(AVERAGE('Izejas dati v3'!$F$43:$F$45))</f>
        <v>52888.741354845275</v>
      </c>
      <c r="I35" s="52">
        <f>'Izejas dati v3'!G9</f>
        <v>589.95327037853167</v>
      </c>
      <c r="J35" s="34">
        <f t="shared" si="3"/>
        <v>1359.8229823243482</v>
      </c>
      <c r="L35" s="37"/>
    </row>
    <row r="36" spans="4:12" outlineLevel="1" x14ac:dyDescent="0.25">
      <c r="D36" s="4">
        <v>2028</v>
      </c>
      <c r="E36" s="34">
        <f>E37+E37*AVERAGE('Izejas dati v3'!$F$32:F32)</f>
        <v>182311.16079935688</v>
      </c>
      <c r="F36" s="34">
        <f>'Izejas dati v3'!E10</f>
        <v>11064</v>
      </c>
      <c r="G36" s="34">
        <f t="shared" si="2"/>
        <v>14639.902121417297</v>
      </c>
      <c r="H36" s="34">
        <f>H37+H37*(AVERAGE('Izejas dati v3'!$F$43:$F$45))</f>
        <v>49133.130017561329</v>
      </c>
      <c r="I36" s="52">
        <f>'Izejas dati v3'!G10</f>
        <v>497.96884691902108</v>
      </c>
      <c r="J36" s="34">
        <f t="shared" si="3"/>
        <v>939.85464788713273</v>
      </c>
      <c r="L36" s="37"/>
    </row>
    <row r="37" spans="4:12" x14ac:dyDescent="0.25">
      <c r="D37" s="4">
        <v>2027</v>
      </c>
      <c r="E37" s="34">
        <f>E38+E38*AVERAGE('Izejas dati v3'!$F$32:F33)</f>
        <v>164471.80875698323</v>
      </c>
      <c r="F37" s="34">
        <f>'Izejas dati v3'!E11</f>
        <v>9388</v>
      </c>
      <c r="G37" s="34">
        <f t="shared" si="2"/>
        <v>11316.599164710102</v>
      </c>
      <c r="H37" s="34">
        <f>H38+H38*(AVERAGE('Izejas dati v3'!$F$43:$F$45))</f>
        <v>45644.203349933334</v>
      </c>
      <c r="I37" s="52">
        <f>'Izejas dati v3'!G11</f>
        <v>405.98442345951054</v>
      </c>
      <c r="J37" s="34">
        <f>J38+J24</f>
        <v>651.61288851699521</v>
      </c>
    </row>
    <row r="38" spans="4:12" x14ac:dyDescent="0.25">
      <c r="D38" s="4">
        <v>2026</v>
      </c>
      <c r="E38" s="34">
        <f>E39+E39*AVERAGE('Izejas dati v3'!$F$32:F34)</f>
        <v>148871.80246880656</v>
      </c>
      <c r="F38" s="34">
        <f>'Izejas dati v3'!E12</f>
        <v>7712</v>
      </c>
      <c r="G38" s="34">
        <f>F39+G25</f>
        <v>8509.9865362765722</v>
      </c>
      <c r="H38" s="34">
        <f>H39+H39*(AVERAGE('Izejas dati v3'!$F$43:$F$45))</f>
        <v>42403.024165271207</v>
      </c>
      <c r="I38" s="52">
        <f>'Izejas dati v3'!G12</f>
        <v>314</v>
      </c>
      <c r="J38" s="34">
        <f>$I$39+J25</f>
        <v>453.78056395345584</v>
      </c>
    </row>
    <row r="39" spans="4:12" x14ac:dyDescent="0.25">
      <c r="D39" s="5">
        <v>2025</v>
      </c>
      <c r="E39" s="31">
        <f>'Izejas dati v3'!D32</f>
        <v>134582</v>
      </c>
      <c r="F39" s="31">
        <f>'Izejas dati v3'!E13</f>
        <v>6036</v>
      </c>
      <c r="G39" s="31"/>
      <c r="H39" s="31">
        <f>'Izejas dati v3'!D43</f>
        <v>39392</v>
      </c>
      <c r="I39" s="52">
        <f>'Izejas dati v3'!G13</f>
        <v>318</v>
      </c>
      <c r="J39" s="34"/>
    </row>
    <row r="40" spans="4:12" x14ac:dyDescent="0.25">
      <c r="I40" s="54"/>
      <c r="J40" s="41"/>
    </row>
    <row r="42" spans="4:12" x14ac:dyDescent="0.25">
      <c r="F42" s="37"/>
      <c r="G42" s="37"/>
    </row>
  </sheetData>
  <mergeCells count="11">
    <mergeCell ref="E2:F2"/>
    <mergeCell ref="H2:H3"/>
    <mergeCell ref="I2:I3"/>
    <mergeCell ref="D19:D20"/>
    <mergeCell ref="E19:G19"/>
    <mergeCell ref="H19:J19"/>
    <mergeCell ref="L21:L25"/>
    <mergeCell ref="M21:M25"/>
    <mergeCell ref="D32:D33"/>
    <mergeCell ref="E32:G32"/>
    <mergeCell ref="H32:J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BA868-9E83-4373-9071-42D44023F6A0}">
  <dimension ref="A3:P54"/>
  <sheetViews>
    <sheetView zoomScale="90" zoomScaleNormal="90" workbookViewId="0">
      <selection activeCell="I7" sqref="I7"/>
    </sheetView>
  </sheetViews>
  <sheetFormatPr defaultRowHeight="15" x14ac:dyDescent="0.25"/>
  <cols>
    <col min="2" max="2" width="12.140625" customWidth="1"/>
    <col min="3" max="3" width="15.85546875" customWidth="1"/>
    <col min="4" max="4" width="27.28515625" customWidth="1"/>
    <col min="5" max="7" width="23.42578125" customWidth="1"/>
    <col min="8" max="8" width="26.42578125" customWidth="1"/>
    <col min="9" max="9" width="22.140625" customWidth="1"/>
    <col min="10" max="10" width="23.85546875" customWidth="1"/>
    <col min="11" max="12" width="23.28515625" customWidth="1"/>
    <col min="16" max="16" width="96.140625" style="6" customWidth="1"/>
  </cols>
  <sheetData>
    <row r="3" spans="1:16" ht="18.75" x14ac:dyDescent="0.3">
      <c r="B3" s="7" t="s">
        <v>11</v>
      </c>
    </row>
    <row r="4" spans="1:16" x14ac:dyDescent="0.25">
      <c r="I4" s="9"/>
      <c r="O4" s="6"/>
      <c r="P4"/>
    </row>
    <row r="5" spans="1:16" x14ac:dyDescent="0.25">
      <c r="B5" s="29" t="s">
        <v>12</v>
      </c>
      <c r="C5" s="28" t="s">
        <v>13</v>
      </c>
      <c r="I5" s="1"/>
      <c r="O5" s="6"/>
      <c r="P5"/>
    </row>
    <row r="6" spans="1:16" x14ac:dyDescent="0.25">
      <c r="B6" s="80" t="s">
        <v>1</v>
      </c>
      <c r="C6" s="81"/>
      <c r="D6" s="81"/>
      <c r="E6" s="81"/>
      <c r="F6" s="81"/>
      <c r="G6" s="81"/>
      <c r="H6" s="81"/>
      <c r="I6" s="81"/>
      <c r="O6" s="6"/>
      <c r="P6"/>
    </row>
    <row r="7" spans="1:16" ht="75" x14ac:dyDescent="0.25">
      <c r="B7" s="2" t="s">
        <v>14</v>
      </c>
      <c r="C7" s="3" t="s">
        <v>15</v>
      </c>
      <c r="D7" s="2" t="s">
        <v>35</v>
      </c>
      <c r="E7" s="3" t="s">
        <v>16</v>
      </c>
      <c r="F7" s="3" t="s">
        <v>36</v>
      </c>
      <c r="G7" s="3" t="s">
        <v>37</v>
      </c>
      <c r="H7" s="15" t="s">
        <v>38</v>
      </c>
      <c r="I7" s="3" t="s">
        <v>39</v>
      </c>
      <c r="O7" s="6"/>
      <c r="P7"/>
    </row>
    <row r="8" spans="1:16" x14ac:dyDescent="0.25">
      <c r="B8" s="4">
        <v>2030</v>
      </c>
      <c r="C8" s="32"/>
      <c r="D8" s="33">
        <f t="shared" ref="D8:D11" si="0">MEDIAN($D$13:$D$15)</f>
        <v>1676</v>
      </c>
      <c r="E8" s="34">
        <f>SUM(D8:$D$17)</f>
        <v>14416</v>
      </c>
      <c r="F8" s="34">
        <f>($I$13/100)*D8</f>
        <v>91.984423459510538</v>
      </c>
      <c r="G8" s="34">
        <f>SUM($F9:F$16)</f>
        <v>681.93769383804215</v>
      </c>
      <c r="H8" s="34"/>
      <c r="I8" s="10"/>
      <c r="J8" s="1"/>
    </row>
    <row r="9" spans="1:16" x14ac:dyDescent="0.25">
      <c r="B9" s="4">
        <v>2029</v>
      </c>
      <c r="C9" s="32"/>
      <c r="D9" s="33">
        <f t="shared" si="0"/>
        <v>1676</v>
      </c>
      <c r="E9" s="34">
        <f>SUM(D9:$D$17)</f>
        <v>12740</v>
      </c>
      <c r="F9" s="34">
        <f>($I$13/100)*D9</f>
        <v>91.984423459510538</v>
      </c>
      <c r="G9" s="34">
        <f>SUM($F10:F$16)</f>
        <v>589.95327037853167</v>
      </c>
      <c r="H9" s="34"/>
      <c r="I9" s="10"/>
      <c r="J9" s="1"/>
    </row>
    <row r="10" spans="1:16" x14ac:dyDescent="0.25">
      <c r="B10" s="4">
        <v>2028</v>
      </c>
      <c r="C10" s="32"/>
      <c r="D10" s="33">
        <f t="shared" si="0"/>
        <v>1676</v>
      </c>
      <c r="E10" s="34">
        <f>SUM(D10:$D$17)</f>
        <v>11064</v>
      </c>
      <c r="F10" s="34">
        <f>($I$13/100)*D10</f>
        <v>91.984423459510538</v>
      </c>
      <c r="G10" s="34">
        <f>SUM($F11:F$16)</f>
        <v>497.96884691902108</v>
      </c>
      <c r="H10" s="34"/>
      <c r="I10" s="10"/>
      <c r="J10" s="1"/>
    </row>
    <row r="11" spans="1:16" x14ac:dyDescent="0.25">
      <c r="B11" s="4">
        <v>2027</v>
      </c>
      <c r="C11" s="32"/>
      <c r="D11" s="33">
        <f t="shared" si="0"/>
        <v>1676</v>
      </c>
      <c r="E11" s="34">
        <f>SUM(D11:$D$17)</f>
        <v>9388</v>
      </c>
      <c r="F11" s="34">
        <f>($I$13/100)*D11</f>
        <v>91.984423459510538</v>
      </c>
      <c r="G11" s="34">
        <f>SUM($F12:F$16)</f>
        <v>405.98442345951054</v>
      </c>
      <c r="H11" s="34"/>
      <c r="I11" s="10"/>
      <c r="J11" s="1"/>
    </row>
    <row r="12" spans="1:16" x14ac:dyDescent="0.25">
      <c r="B12" s="4">
        <v>2026</v>
      </c>
      <c r="C12" s="32"/>
      <c r="D12" s="33">
        <f>MEDIAN($D$13:$D$15)</f>
        <v>1676</v>
      </c>
      <c r="E12" s="34">
        <f>SUM(D12:$D$17)</f>
        <v>7712</v>
      </c>
      <c r="F12" s="34">
        <f>($I$13/100)*D12</f>
        <v>91.984423459510538</v>
      </c>
      <c r="G12" s="34">
        <f>SUM($F13:F$16)</f>
        <v>314</v>
      </c>
      <c r="H12" s="34"/>
      <c r="I12" s="10"/>
      <c r="J12" s="1"/>
      <c r="K12" s="12"/>
    </row>
    <row r="13" spans="1:16" x14ac:dyDescent="0.25">
      <c r="A13" s="13"/>
      <c r="B13" s="5">
        <v>2025</v>
      </c>
      <c r="C13" s="31">
        <v>1759</v>
      </c>
      <c r="D13" s="31">
        <v>1698</v>
      </c>
      <c r="E13" s="31">
        <f>SUM(D13:$D$17)</f>
        <v>6036</v>
      </c>
      <c r="F13" s="35">
        <v>95</v>
      </c>
      <c r="G13" s="31">
        <f>SUM(F13:F$17)</f>
        <v>318</v>
      </c>
      <c r="H13" s="58">
        <f t="shared" ref="H13:H15" si="1">F13/D13</f>
        <v>5.5948174322732629E-2</v>
      </c>
      <c r="I13" s="72">
        <f>AVERAGE(H13:H15)*100</f>
        <v>5.4883307553407246</v>
      </c>
      <c r="J13" s="1"/>
    </row>
    <row r="14" spans="1:16" x14ac:dyDescent="0.25">
      <c r="A14" s="13"/>
      <c r="B14" s="5">
        <v>2024</v>
      </c>
      <c r="C14" s="31">
        <v>1713</v>
      </c>
      <c r="D14" s="31">
        <v>1676</v>
      </c>
      <c r="E14" s="31">
        <f>SUM(D14:$D$17)</f>
        <v>4338</v>
      </c>
      <c r="F14" s="35">
        <v>85</v>
      </c>
      <c r="G14" s="31">
        <f>SUM(F14:F$17)</f>
        <v>223</v>
      </c>
      <c r="H14" s="58">
        <f t="shared" si="1"/>
        <v>5.0715990453460619E-2</v>
      </c>
      <c r="I14" s="73"/>
      <c r="J14" s="11"/>
    </row>
    <row r="15" spans="1:16" x14ac:dyDescent="0.25">
      <c r="A15" s="13"/>
      <c r="B15" s="5">
        <v>2023</v>
      </c>
      <c r="C15" s="31">
        <v>1017</v>
      </c>
      <c r="D15" s="31">
        <v>983</v>
      </c>
      <c r="E15" s="31">
        <f>SUM(D15:$D$17)</f>
        <v>2662</v>
      </c>
      <c r="F15" s="35">
        <v>57</v>
      </c>
      <c r="G15" s="31">
        <f>SUM(F15:F$17)</f>
        <v>138</v>
      </c>
      <c r="H15" s="58">
        <f t="shared" si="1"/>
        <v>5.7985757884028481E-2</v>
      </c>
      <c r="I15" s="74"/>
    </row>
    <row r="16" spans="1:16" x14ac:dyDescent="0.25">
      <c r="A16" s="13"/>
      <c r="B16" s="5">
        <v>2022</v>
      </c>
      <c r="C16" s="31">
        <v>1698</v>
      </c>
      <c r="D16" s="31">
        <v>1611</v>
      </c>
      <c r="E16" s="31">
        <f>SUM(D16:$D$17)</f>
        <v>1679</v>
      </c>
      <c r="F16" s="35">
        <v>77</v>
      </c>
      <c r="G16" s="31">
        <f>SUM(F16:F$17)</f>
        <v>81</v>
      </c>
      <c r="H16" s="58">
        <f>F16/D16</f>
        <v>4.7796399751707012E-2</v>
      </c>
      <c r="I16" s="5"/>
    </row>
    <row r="17" spans="1:16" x14ac:dyDescent="0.25">
      <c r="A17" s="14"/>
      <c r="B17" s="5">
        <v>2021</v>
      </c>
      <c r="C17" s="31">
        <v>77</v>
      </c>
      <c r="D17" s="31">
        <v>68</v>
      </c>
      <c r="E17" s="31"/>
      <c r="F17" s="35">
        <v>4</v>
      </c>
      <c r="G17" s="31"/>
      <c r="H17" s="31"/>
      <c r="I17" s="5"/>
    </row>
    <row r="19" spans="1:16" x14ac:dyDescent="0.25">
      <c r="B19" s="1"/>
    </row>
    <row r="21" spans="1:16" x14ac:dyDescent="0.25">
      <c r="H21" s="12"/>
      <c r="I21" s="12"/>
      <c r="J21" s="12"/>
      <c r="K21" s="12"/>
    </row>
    <row r="22" spans="1:16" ht="18.75" x14ac:dyDescent="0.3">
      <c r="B22" s="7" t="s">
        <v>17</v>
      </c>
    </row>
    <row r="23" spans="1:16" x14ac:dyDescent="0.25">
      <c r="B23" s="8"/>
    </row>
    <row r="24" spans="1:16" x14ac:dyDescent="0.25">
      <c r="B24" s="27" t="s">
        <v>12</v>
      </c>
      <c r="C24" s="28" t="s">
        <v>18</v>
      </c>
    </row>
    <row r="25" spans="1:16" x14ac:dyDescent="0.25">
      <c r="B25" s="75" t="s">
        <v>0</v>
      </c>
      <c r="C25" s="76"/>
      <c r="D25" s="76"/>
      <c r="E25" s="76"/>
      <c r="F25" s="76"/>
      <c r="G25" s="76"/>
      <c r="H25" s="76"/>
      <c r="I25" s="76"/>
      <c r="J25" s="76"/>
      <c r="K25" s="36"/>
    </row>
    <row r="26" spans="1:16" ht="90" x14ac:dyDescent="0.25">
      <c r="B26" s="2" t="s">
        <v>14</v>
      </c>
      <c r="C26" s="2" t="s">
        <v>19</v>
      </c>
      <c r="D26" s="15" t="s">
        <v>20</v>
      </c>
      <c r="E26" s="15" t="s">
        <v>21</v>
      </c>
      <c r="F26" s="15" t="s">
        <v>22</v>
      </c>
      <c r="G26" s="15" t="s">
        <v>23</v>
      </c>
      <c r="H26" s="15" t="s">
        <v>24</v>
      </c>
      <c r="I26" s="15" t="s">
        <v>25</v>
      </c>
      <c r="J26" s="3" t="s">
        <v>26</v>
      </c>
      <c r="O26" s="6"/>
      <c r="P26"/>
    </row>
    <row r="27" spans="1:16" x14ac:dyDescent="0.25">
      <c r="B27" s="4">
        <v>2030</v>
      </c>
      <c r="C27" s="42"/>
      <c r="D27" s="44">
        <f t="shared" ref="D27:D30" si="2">D28+E27</f>
        <v>190327</v>
      </c>
      <c r="E27" s="33">
        <f t="shared" ref="E27:E30" si="3">MEDIAN(E28:E30)</f>
        <v>11149</v>
      </c>
      <c r="F27" s="45">
        <f t="shared" ref="F27:F31" si="4">D27/D28-1</f>
        <v>6.2223040775095217E-2</v>
      </c>
      <c r="G27" s="47">
        <f t="shared" ref="G27:G30" si="5">G28+H27</f>
        <v>63152.604014524724</v>
      </c>
      <c r="H27" s="33">
        <f t="shared" ref="H27:H30" si="6">($J$32/100)*E27</f>
        <v>4752.1208029049412</v>
      </c>
      <c r="I27" s="45">
        <f t="shared" ref="I27:I35" si="7">H27/E27</f>
        <v>0.42623740271817573</v>
      </c>
      <c r="J27" s="43"/>
      <c r="O27" s="6"/>
      <c r="P27"/>
    </row>
    <row r="28" spans="1:16" x14ac:dyDescent="0.25">
      <c r="B28" s="4">
        <v>2029</v>
      </c>
      <c r="C28" s="42"/>
      <c r="D28" s="44">
        <f t="shared" si="2"/>
        <v>179178</v>
      </c>
      <c r="E28" s="33">
        <f t="shared" si="3"/>
        <v>11149</v>
      </c>
      <c r="F28" s="45">
        <f t="shared" si="4"/>
        <v>6.6351641680900242E-2</v>
      </c>
      <c r="G28" s="47">
        <f t="shared" si="5"/>
        <v>58400.483211619779</v>
      </c>
      <c r="H28" s="33">
        <f t="shared" si="6"/>
        <v>4752.1208029049412</v>
      </c>
      <c r="I28" s="45">
        <f t="shared" si="7"/>
        <v>0.42623740271817573</v>
      </c>
      <c r="J28" s="43"/>
      <c r="O28" s="6"/>
      <c r="P28"/>
    </row>
    <row r="29" spans="1:16" x14ac:dyDescent="0.25">
      <c r="B29" s="4">
        <v>2028</v>
      </c>
      <c r="C29" s="42"/>
      <c r="D29" s="44">
        <f t="shared" si="2"/>
        <v>168029</v>
      </c>
      <c r="E29" s="33">
        <f t="shared" si="3"/>
        <v>11149</v>
      </c>
      <c r="F29" s="45">
        <f t="shared" si="4"/>
        <v>7.1067057623661389E-2</v>
      </c>
      <c r="G29" s="47">
        <f t="shared" si="5"/>
        <v>53648.362408714835</v>
      </c>
      <c r="H29" s="33">
        <f t="shared" si="6"/>
        <v>4752.1208029049412</v>
      </c>
      <c r="I29" s="45">
        <f t="shared" si="7"/>
        <v>0.42623740271817573</v>
      </c>
      <c r="J29" s="43"/>
      <c r="O29" s="6"/>
      <c r="P29"/>
    </row>
    <row r="30" spans="1:16" x14ac:dyDescent="0.25">
      <c r="B30" s="4">
        <v>2027</v>
      </c>
      <c r="C30" s="42"/>
      <c r="D30" s="44">
        <f t="shared" si="2"/>
        <v>156880</v>
      </c>
      <c r="E30" s="33">
        <f t="shared" si="3"/>
        <v>11149</v>
      </c>
      <c r="F30" s="45">
        <f t="shared" si="4"/>
        <v>7.65039696426979E-2</v>
      </c>
      <c r="G30" s="47">
        <f t="shared" si="5"/>
        <v>48896.24160580989</v>
      </c>
      <c r="H30" s="33">
        <f t="shared" si="6"/>
        <v>4752.1208029049412</v>
      </c>
      <c r="I30" s="45">
        <f t="shared" si="7"/>
        <v>0.42623740271817573</v>
      </c>
      <c r="J30" s="43"/>
      <c r="O30" s="6"/>
      <c r="P30"/>
    </row>
    <row r="31" spans="1:16" x14ac:dyDescent="0.25">
      <c r="B31" s="4">
        <v>2026</v>
      </c>
      <c r="C31" s="42"/>
      <c r="D31" s="44">
        <f>D32+E31</f>
        <v>145731</v>
      </c>
      <c r="E31" s="33">
        <f>MEDIAN(E32:E34)</f>
        <v>11149</v>
      </c>
      <c r="F31" s="45">
        <f t="shared" si="4"/>
        <v>8.2841687595666569E-2</v>
      </c>
      <c r="G31" s="47">
        <f>G32+H31</f>
        <v>44144.120802904945</v>
      </c>
      <c r="H31" s="33">
        <f>($J$32/100)*E31</f>
        <v>4752.1208029049412</v>
      </c>
      <c r="I31" s="45">
        <f t="shared" si="7"/>
        <v>0.42623740271817573</v>
      </c>
      <c r="J31" s="43"/>
      <c r="O31" s="6"/>
      <c r="P31"/>
    </row>
    <row r="32" spans="1:16" x14ac:dyDescent="0.25">
      <c r="B32" s="10">
        <v>2025</v>
      </c>
      <c r="C32" s="16">
        <v>46034</v>
      </c>
      <c r="D32" s="30">
        <v>134582</v>
      </c>
      <c r="E32" s="31">
        <f>D32-D33</f>
        <v>13169</v>
      </c>
      <c r="F32" s="17">
        <f>D32/D33-1</f>
        <v>0.10846449721199547</v>
      </c>
      <c r="G32" s="46">
        <f>D43</f>
        <v>39392</v>
      </c>
      <c r="H32" s="31">
        <f>E43</f>
        <v>5556</v>
      </c>
      <c r="I32" s="17">
        <f t="shared" si="7"/>
        <v>0.4218999164704989</v>
      </c>
      <c r="J32" s="77" cm="1">
        <f t="array" ref="J32">AVERAGE(I32:I34*100)</f>
        <v>42.623740271817574</v>
      </c>
      <c r="O32" s="6"/>
      <c r="P32"/>
    </row>
    <row r="33" spans="2:16" x14ac:dyDescent="0.25">
      <c r="B33" s="10">
        <v>2024</v>
      </c>
      <c r="C33" s="18" t="s">
        <v>27</v>
      </c>
      <c r="D33" s="30">
        <v>121413</v>
      </c>
      <c r="E33" s="31">
        <f>D33-D34</f>
        <v>11149</v>
      </c>
      <c r="F33" s="17">
        <f t="shared" ref="F33:F36" si="8">D33/D34-1</f>
        <v>0.10111187694986579</v>
      </c>
      <c r="G33" s="46">
        <f t="shared" ref="G33:H36" si="9">D44</f>
        <v>33836</v>
      </c>
      <c r="H33" s="31">
        <f t="shared" si="9"/>
        <v>4824</v>
      </c>
      <c r="I33" s="17">
        <f>H33/E33</f>
        <v>0.43268454569916587</v>
      </c>
      <c r="J33" s="77"/>
      <c r="O33" s="6"/>
      <c r="P33"/>
    </row>
    <row r="34" spans="2:16" x14ac:dyDescent="0.25">
      <c r="B34" s="10">
        <v>2023</v>
      </c>
      <c r="C34" s="16">
        <v>45320</v>
      </c>
      <c r="D34" s="30">
        <v>110264</v>
      </c>
      <c r="E34" s="31">
        <f>D34-D35</f>
        <v>10834</v>
      </c>
      <c r="F34" s="17">
        <f t="shared" si="8"/>
        <v>0.10896107814542888</v>
      </c>
      <c r="G34" s="46">
        <f t="shared" si="9"/>
        <v>29012</v>
      </c>
      <c r="H34" s="31">
        <f t="shared" si="9"/>
        <v>4595</v>
      </c>
      <c r="I34" s="17">
        <f t="shared" si="7"/>
        <v>0.42412774598486247</v>
      </c>
      <c r="J34" s="77"/>
      <c r="O34" s="6"/>
      <c r="P34"/>
    </row>
    <row r="35" spans="2:16" x14ac:dyDescent="0.25">
      <c r="B35" s="10">
        <v>2022</v>
      </c>
      <c r="C35" s="16">
        <v>44956</v>
      </c>
      <c r="D35" s="30">
        <v>99430</v>
      </c>
      <c r="E35" s="31">
        <f>D35-D36</f>
        <v>10146</v>
      </c>
      <c r="F35" s="17">
        <f t="shared" si="8"/>
        <v>0.1136373818377312</v>
      </c>
      <c r="G35" s="46">
        <f t="shared" si="9"/>
        <v>24417</v>
      </c>
      <c r="H35" s="31">
        <f>E46</f>
        <v>4471</v>
      </c>
      <c r="I35" s="17">
        <f t="shared" si="7"/>
        <v>0.44066627242262962</v>
      </c>
      <c r="J35" s="19"/>
      <c r="O35" s="6"/>
      <c r="P35"/>
    </row>
    <row r="36" spans="2:16" x14ac:dyDescent="0.25">
      <c r="B36" s="10">
        <v>2021</v>
      </c>
      <c r="C36" s="16">
        <v>44592</v>
      </c>
      <c r="D36" s="30">
        <v>89284</v>
      </c>
      <c r="E36" s="31">
        <f>D36-D37</f>
        <v>12404</v>
      </c>
      <c r="F36" s="17">
        <f t="shared" si="8"/>
        <v>0.16134235171696143</v>
      </c>
      <c r="G36" s="46">
        <f t="shared" si="9"/>
        <v>19946</v>
      </c>
      <c r="H36" s="31"/>
      <c r="I36" s="5"/>
      <c r="J36" s="5"/>
      <c r="O36" s="6"/>
      <c r="P36"/>
    </row>
    <row r="37" spans="2:16" x14ac:dyDescent="0.25">
      <c r="B37" s="10">
        <v>2020</v>
      </c>
      <c r="C37" s="16">
        <v>44221</v>
      </c>
      <c r="D37" s="30">
        <v>76880</v>
      </c>
      <c r="E37" s="31"/>
      <c r="F37" s="5"/>
      <c r="G37" s="5"/>
      <c r="H37" s="31"/>
      <c r="I37" s="5"/>
      <c r="J37" s="20"/>
      <c r="O37" s="6"/>
      <c r="P37"/>
    </row>
    <row r="38" spans="2:16" x14ac:dyDescent="0.25">
      <c r="C38" s="21"/>
    </row>
    <row r="39" spans="2:16" x14ac:dyDescent="0.25">
      <c r="C39" s="21"/>
    </row>
    <row r="40" spans="2:16" x14ac:dyDescent="0.25">
      <c r="B40" s="27" t="s">
        <v>12</v>
      </c>
      <c r="C40" s="8" t="s">
        <v>18</v>
      </c>
    </row>
    <row r="41" spans="2:16" x14ac:dyDescent="0.25">
      <c r="B41" s="78" t="s">
        <v>0</v>
      </c>
      <c r="C41" s="79"/>
      <c r="D41" s="79"/>
      <c r="E41" s="79"/>
      <c r="F41" s="79"/>
      <c r="G41" s="79"/>
    </row>
    <row r="42" spans="2:16" ht="60" x14ac:dyDescent="0.25">
      <c r="B42" s="2" t="s">
        <v>14</v>
      </c>
      <c r="C42" s="2" t="s">
        <v>19</v>
      </c>
      <c r="D42" s="15" t="s">
        <v>28</v>
      </c>
      <c r="E42" s="15" t="s">
        <v>24</v>
      </c>
      <c r="F42" s="15" t="s">
        <v>29</v>
      </c>
      <c r="G42" s="15" t="s">
        <v>30</v>
      </c>
    </row>
    <row r="43" spans="2:16" x14ac:dyDescent="0.25">
      <c r="B43" s="10">
        <v>2025</v>
      </c>
      <c r="C43" s="23">
        <v>46023</v>
      </c>
      <c r="D43" s="31">
        <v>39392</v>
      </c>
      <c r="E43" s="31">
        <f>D43-D44</f>
        <v>5556</v>
      </c>
      <c r="F43" s="17">
        <f>E43/E44-1</f>
        <v>0.15174129353233834</v>
      </c>
      <c r="G43" s="17">
        <f>D43/D32</f>
        <v>0.29269887503529446</v>
      </c>
    </row>
    <row r="44" spans="2:16" x14ac:dyDescent="0.25">
      <c r="B44" s="10">
        <v>2024</v>
      </c>
      <c r="C44" s="23">
        <v>45658</v>
      </c>
      <c r="D44" s="31">
        <v>33836</v>
      </c>
      <c r="E44" s="31">
        <f t="shared" ref="E44:E46" si="10">D44-D45</f>
        <v>4824</v>
      </c>
      <c r="F44" s="17">
        <f t="shared" ref="F44:F45" si="11">E44/E45-1</f>
        <v>4.9836779107725881E-2</v>
      </c>
      <c r="G44" s="17">
        <f>D44/D33</f>
        <v>0.27868514903675884</v>
      </c>
    </row>
    <row r="45" spans="2:16" x14ac:dyDescent="0.25">
      <c r="B45" s="10">
        <v>2023</v>
      </c>
      <c r="C45" s="23">
        <v>45292</v>
      </c>
      <c r="D45" s="31">
        <v>29012</v>
      </c>
      <c r="E45" s="31">
        <f t="shared" si="10"/>
        <v>4595</v>
      </c>
      <c r="F45" s="17">
        <f t="shared" si="11"/>
        <v>2.7734287631402399E-2</v>
      </c>
      <c r="G45" s="17">
        <f>D45/D34</f>
        <v>0.26311398099107597</v>
      </c>
    </row>
    <row r="46" spans="2:16" x14ac:dyDescent="0.25">
      <c r="B46" s="10">
        <v>2022</v>
      </c>
      <c r="C46" s="23">
        <v>44927</v>
      </c>
      <c r="D46" s="31">
        <v>24417</v>
      </c>
      <c r="E46" s="31">
        <f t="shared" si="10"/>
        <v>4471</v>
      </c>
      <c r="F46" s="17"/>
      <c r="G46" s="17">
        <f>D46/D35</f>
        <v>0.24556974756109826</v>
      </c>
      <c r="I46" s="24"/>
      <c r="J46" s="22"/>
      <c r="K46" s="22"/>
      <c r="L46" s="9"/>
    </row>
    <row r="47" spans="2:16" x14ac:dyDescent="0.25">
      <c r="B47" s="10">
        <v>2021</v>
      </c>
      <c r="C47" s="23">
        <v>44562</v>
      </c>
      <c r="D47" s="31">
        <v>19946</v>
      </c>
      <c r="E47" s="5"/>
      <c r="F47" s="17"/>
      <c r="G47" s="5"/>
      <c r="I47" s="1"/>
      <c r="L47" s="25"/>
    </row>
    <row r="48" spans="2:16" x14ac:dyDescent="0.25">
      <c r="I48" s="1"/>
      <c r="L48" s="25"/>
    </row>
    <row r="49" spans="3:12" x14ac:dyDescent="0.25">
      <c r="I49" s="1"/>
      <c r="L49" s="25"/>
    </row>
    <row r="50" spans="3:12" x14ac:dyDescent="0.25">
      <c r="D50" s="26"/>
    </row>
    <row r="51" spans="3:12" x14ac:dyDescent="0.25">
      <c r="C51" s="1"/>
      <c r="D51" s="13"/>
      <c r="E51" s="13"/>
      <c r="F51" s="13"/>
      <c r="G51" s="13"/>
    </row>
    <row r="52" spans="3:12" x14ac:dyDescent="0.25">
      <c r="C52" s="1"/>
      <c r="D52" s="13"/>
    </row>
    <row r="53" spans="3:12" x14ac:dyDescent="0.25">
      <c r="C53" s="1"/>
      <c r="D53" s="13"/>
    </row>
    <row r="54" spans="3:12" x14ac:dyDescent="0.25">
      <c r="C54" s="1"/>
      <c r="D54" s="13"/>
    </row>
  </sheetData>
  <mergeCells count="5">
    <mergeCell ref="I13:I15"/>
    <mergeCell ref="B25:J25"/>
    <mergeCell ref="J32:J34"/>
    <mergeCell ref="B41:G41"/>
    <mergeCell ref="B6:I6"/>
  </mergeCells>
  <hyperlinks>
    <hyperlink ref="C5" r:id="rId1" xr:uid="{485770A6-42AD-44EE-8037-B8696947EBD0}"/>
    <hyperlink ref="C24" r:id="rId2" xr:uid="{D21E79DF-AD3B-48FB-9F84-7EF805870329}"/>
    <hyperlink ref="C40" r:id="rId3" xr:uid="{00AFB8A2-70AD-4346-BE9D-7F42B32C0213}"/>
  </hyperlinks>
  <pageMargins left="0.7" right="0.7" top="0.75" bottom="0.75" header="0.3" footer="0.3"/>
  <pageSetup paperSize="9" orientation="portrait"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4666011-48dd-4f02-bf49-eb2e95e44150" xsi:nil="true"/>
    <lcf76f155ced4ddcb4097134ff3c332f xmlns="a86084b1-937a-447e-805c-af051578574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B521A30BBE6746B51743036416A6D6" ma:contentTypeVersion="14" ma:contentTypeDescription="Create a new document." ma:contentTypeScope="" ma:versionID="01d80e85ccf0d1142a7bdf4c333081fe">
  <xsd:schema xmlns:xsd="http://www.w3.org/2001/XMLSchema" xmlns:xs="http://www.w3.org/2001/XMLSchema" xmlns:p="http://schemas.microsoft.com/office/2006/metadata/properties" xmlns:ns2="a86084b1-937a-447e-805c-af0515785742" xmlns:ns3="c4666011-48dd-4f02-bf49-eb2e95e44150" targetNamespace="http://schemas.microsoft.com/office/2006/metadata/properties" ma:root="true" ma:fieldsID="035f5023f7deaa2d376e665e0e43eae1" ns2:_="" ns3:_="">
    <xsd:import namespace="a86084b1-937a-447e-805c-af0515785742"/>
    <xsd:import namespace="c4666011-48dd-4f02-bf49-eb2e95e441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6084b1-937a-447e-805c-af05157857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8e2be3b2-015e-4a5d-b081-7524b6a4418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6011-48dd-4f02-bf49-eb2e95e4415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c40044-e032-476e-835d-9e92f2be5f59}" ma:internalName="TaxCatchAll" ma:showField="CatchAllData" ma:web="c4666011-48dd-4f02-bf49-eb2e95e4415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0C2EC5-1AA3-456B-8DFB-D745FFC183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92218B-3781-4CFE-91EE-665A5DA7F88B}">
  <ds:schemaRefs>
    <ds:schemaRef ds:uri="http://schemas.microsoft.com/office/2006/metadata/properties"/>
    <ds:schemaRef ds:uri="http://schemas.microsoft.com/office/infopath/2007/PartnerControls"/>
    <ds:schemaRef ds:uri="c4666011-48dd-4f02-bf49-eb2e95e44150"/>
    <ds:schemaRef ds:uri="a86084b1-937a-447e-805c-af0515785742"/>
  </ds:schemaRefs>
</ds:datastoreItem>
</file>

<file path=customXml/itemProps3.xml><?xml version="1.0" encoding="utf-8"?>
<ds:datastoreItem xmlns:ds="http://schemas.openxmlformats.org/officeDocument/2006/customXml" ds:itemID="{12A1E380-73DA-49FE-BE1B-39A482855C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6084b1-937a-447e-805c-af0515785742"/>
    <ds:schemaRef ds:uri="c4666011-48dd-4f02-bf49-eb2e95e441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d776fea5-7f8f-444d-ab4e-5cffc08995f1}" enabled="0" method="" siteId="{d776fea5-7f8f-444d-ab4e-5cffc08995f1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Kopsavilkums v3</vt:lpstr>
      <vt:lpstr>Izejas dati v3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Raivis Bremšmits</dc:creator>
  <cp:keywords/>
  <dc:description/>
  <cp:lastModifiedBy>Toms Muižarājs</cp:lastModifiedBy>
  <cp:revision/>
  <dcterms:created xsi:type="dcterms:W3CDTF">2026-02-03T13:05:42Z</dcterms:created>
  <dcterms:modified xsi:type="dcterms:W3CDTF">2026-05-26T11:53:50Z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0x0101009FB521A30BBE6746B51743036416A6D6</vt:lpwstr>
  </property>
  <property fmtid="{D5CDD505-2E9C-101B-9397-08002B2CF9AE}" pid="3" name="MediaServiceImageTags">
    <vt:lpwstr/>
  </property>
</Properties>
</file>