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gjermacane\Desktop\"/>
    </mc:Choice>
  </mc:AlternateContent>
  <xr:revisionPtr revIDLastSave="0" documentId="8_{0F3CB035-6F30-4839-8E28-C696045CFB72}" xr6:coauthVersionLast="47" xr6:coauthVersionMax="47" xr10:uidLastSave="{00000000-0000-0000-0000-000000000000}"/>
  <bookViews>
    <workbookView xWindow="-110" yWindow="-110" windowWidth="19420" windowHeight="10420" activeTab="1" xr2:uid="{EB406665-8CFE-40D8-B5F0-B71406E6CF02}"/>
  </bookViews>
  <sheets>
    <sheet name="lielākie ieguldijumi" sheetId="2" r:id="rId1"/>
    <sheet name="kopsavilkums" sheetId="4" r:id="rId2"/>
  </sheets>
  <externalReferences>
    <externalReference r:id="rId3"/>
    <externalReference r:id="rId4"/>
    <externalReference r:id="rId5"/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4" l="1"/>
  <c r="H10" i="4" s="1"/>
  <c r="H9" i="4"/>
  <c r="H4" i="4" s="1"/>
  <c r="H8" i="4"/>
  <c r="S6" i="4"/>
  <c r="S43" i="4"/>
  <c r="H7" i="4" l="1"/>
  <c r="S42" i="4"/>
  <c r="S17" i="4" s="1"/>
  <c r="T23" i="4"/>
  <c r="C4" i="4"/>
  <c r="D7" i="4"/>
  <c r="I8" i="4"/>
  <c r="I9" i="4"/>
  <c r="D8" i="4"/>
  <c r="D9" i="4"/>
  <c r="D44" i="4"/>
  <c r="E44" i="4"/>
  <c r="E9" i="4"/>
  <c r="I43" i="4"/>
  <c r="U6" i="4"/>
  <c r="T6" i="4"/>
  <c r="T10" i="4"/>
  <c r="T14" i="4"/>
  <c r="D10" i="4"/>
  <c r="N37" i="4"/>
  <c r="N30" i="4"/>
  <c r="N24" i="4"/>
  <c r="N23" i="4"/>
  <c r="N21" i="4"/>
  <c r="O22" i="4"/>
  <c r="L20" i="4"/>
  <c r="L21" i="4"/>
  <c r="L22" i="4"/>
  <c r="L23" i="4"/>
  <c r="L18" i="4" s="1"/>
  <c r="L17" i="4" s="1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K20" i="4"/>
  <c r="K21" i="4"/>
  <c r="K22" i="4"/>
  <c r="K23" i="4"/>
  <c r="K24" i="4"/>
  <c r="K25" i="4"/>
  <c r="K26" i="4"/>
  <c r="K27" i="4"/>
  <c r="K18" i="4" s="1"/>
  <c r="K17" i="4" s="1"/>
  <c r="K6" i="4" s="1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O19" i="4"/>
  <c r="L19" i="4"/>
  <c r="K19" i="4"/>
  <c r="J19" i="4"/>
  <c r="J18" i="4" s="1"/>
  <c r="J17" i="4" s="1"/>
  <c r="J6" i="4" s="1"/>
  <c r="J14" i="4"/>
  <c r="K14" i="4"/>
  <c r="L14" i="4"/>
  <c r="G18" i="4"/>
  <c r="C18" i="4"/>
  <c r="C17" i="4"/>
  <c r="H14" i="4"/>
  <c r="I44" i="4"/>
  <c r="I42" i="4"/>
  <c r="G56" i="4"/>
  <c r="D43" i="4"/>
  <c r="L6" i="4" l="1"/>
  <c r="E8" i="4" l="1"/>
  <c r="S48" i="4" l="1"/>
  <c r="S49" i="4"/>
  <c r="U21" i="4"/>
  <c r="R18" i="4"/>
  <c r="R10" i="4" s="1"/>
  <c r="S18" i="4"/>
  <c r="S10" i="4" s="1"/>
  <c r="O7" i="4"/>
  <c r="O14" i="4"/>
  <c r="O20" i="4"/>
  <c r="O21" i="4"/>
  <c r="O23" i="4"/>
  <c r="O40" i="4"/>
  <c r="O41" i="4"/>
  <c r="O46" i="4"/>
  <c r="U48" i="4"/>
  <c r="I47" i="4"/>
  <c r="O47" i="4" s="1"/>
  <c r="I45" i="4"/>
  <c r="O45" i="4" s="1"/>
  <c r="W44" i="4"/>
  <c r="M44" i="4"/>
  <c r="Y43" i="4"/>
  <c r="X43" i="4"/>
  <c r="W43" i="4"/>
  <c r="V43" i="4"/>
  <c r="R42" i="4"/>
  <c r="H42" i="4"/>
  <c r="G42" i="4"/>
  <c r="F42" i="4"/>
  <c r="E42" i="4"/>
  <c r="D42" i="4"/>
  <c r="C42" i="4"/>
  <c r="B42" i="4"/>
  <c r="E39" i="4"/>
  <c r="I38" i="4"/>
  <c r="E38" i="4"/>
  <c r="I37" i="4"/>
  <c r="E37" i="4"/>
  <c r="I36" i="4"/>
  <c r="E36" i="4"/>
  <c r="I35" i="4"/>
  <c r="E35" i="4"/>
  <c r="I34" i="4"/>
  <c r="E34" i="4"/>
  <c r="I33" i="4"/>
  <c r="E33" i="4"/>
  <c r="I32" i="4"/>
  <c r="E32" i="4"/>
  <c r="I31" i="4"/>
  <c r="E31" i="4"/>
  <c r="I30" i="4"/>
  <c r="E30" i="4"/>
  <c r="I29" i="4"/>
  <c r="E29" i="4"/>
  <c r="E28" i="4"/>
  <c r="W27" i="4"/>
  <c r="E27" i="4"/>
  <c r="V26" i="4"/>
  <c r="I26" i="4"/>
  <c r="E26" i="4"/>
  <c r="W25" i="4"/>
  <c r="I25" i="4"/>
  <c r="E25" i="4"/>
  <c r="X24" i="4"/>
  <c r="W24" i="4"/>
  <c r="I24" i="4"/>
  <c r="M24" i="4" s="1"/>
  <c r="Y23" i="4"/>
  <c r="W23" i="4"/>
  <c r="E23" i="4"/>
  <c r="M23" i="4" s="1"/>
  <c r="W22" i="4"/>
  <c r="I22" i="4"/>
  <c r="E22" i="4"/>
  <c r="X21" i="4"/>
  <c r="W21" i="4"/>
  <c r="U18" i="4"/>
  <c r="I21" i="4"/>
  <c r="H21" i="4"/>
  <c r="E21" i="4"/>
  <c r="D21" i="4"/>
  <c r="D18" i="4" s="1"/>
  <c r="Y20" i="4"/>
  <c r="X20" i="4"/>
  <c r="W20" i="4"/>
  <c r="I20" i="4"/>
  <c r="E20" i="4"/>
  <c r="X19" i="4"/>
  <c r="W19" i="4"/>
  <c r="I19" i="4"/>
  <c r="E19" i="4"/>
  <c r="F18" i="4"/>
  <c r="B18" i="4"/>
  <c r="M16" i="4"/>
  <c r="N16" i="4" s="1"/>
  <c r="I15" i="4"/>
  <c r="M15" i="4" s="1"/>
  <c r="U14" i="4"/>
  <c r="R14" i="4"/>
  <c r="G14" i="4"/>
  <c r="F14" i="4"/>
  <c r="E14" i="4"/>
  <c r="D14" i="4"/>
  <c r="C14" i="4"/>
  <c r="B14" i="4"/>
  <c r="M12" i="4"/>
  <c r="N11" i="4"/>
  <c r="I11" i="4"/>
  <c r="I7" i="4" s="1"/>
  <c r="U7" i="4"/>
  <c r="R7" i="4"/>
  <c r="G7" i="4"/>
  <c r="F7" i="4"/>
  <c r="C7" i="4"/>
  <c r="B7" i="4"/>
  <c r="M22" i="4" l="1"/>
  <c r="M21" i="4"/>
  <c r="U17" i="4"/>
  <c r="U10" i="4"/>
  <c r="M35" i="4"/>
  <c r="I18" i="4"/>
  <c r="I10" i="4" s="1"/>
  <c r="M11" i="4"/>
  <c r="M7" i="4" s="1"/>
  <c r="V48" i="4"/>
  <c r="N7" i="4"/>
  <c r="R17" i="4"/>
  <c r="F17" i="4"/>
  <c r="F6" i="4" s="1"/>
  <c r="O26" i="4"/>
  <c r="O27" i="4"/>
  <c r="O28" i="4"/>
  <c r="B17" i="4"/>
  <c r="B6" i="4" s="1"/>
  <c r="O36" i="4"/>
  <c r="C6" i="4"/>
  <c r="D17" i="4"/>
  <c r="O29" i="4"/>
  <c r="O42" i="4"/>
  <c r="Y48" i="4"/>
  <c r="O25" i="4"/>
  <c r="N14" i="4"/>
  <c r="W48" i="4"/>
  <c r="O38" i="4"/>
  <c r="M14" i="4"/>
  <c r="M37" i="4"/>
  <c r="G17" i="4"/>
  <c r="G6" i="4" s="1"/>
  <c r="O34" i="4"/>
  <c r="X48" i="4"/>
  <c r="M30" i="4"/>
  <c r="M31" i="4"/>
  <c r="M42" i="4"/>
  <c r="H17" i="4"/>
  <c r="H6" i="4" s="1"/>
  <c r="E18" i="4"/>
  <c r="E10" i="4" s="1"/>
  <c r="N18" i="4"/>
  <c r="I14" i="4"/>
  <c r="F4" i="4" l="1"/>
  <c r="D6" i="4"/>
  <c r="D4" i="4" s="1"/>
  <c r="M18" i="4"/>
  <c r="M17" i="4" s="1"/>
  <c r="M6" i="4" s="1"/>
  <c r="E17" i="4"/>
  <c r="O18" i="4"/>
  <c r="O10" i="4" s="1"/>
  <c r="I17" i="4"/>
  <c r="I6" i="4" s="1"/>
  <c r="R6" i="4"/>
  <c r="N10" i="4"/>
  <c r="N17" i="4"/>
  <c r="N6" i="4" s="1"/>
  <c r="P6" i="4" l="1"/>
  <c r="M10" i="4"/>
  <c r="O17" i="4"/>
  <c r="O6" i="4" s="1"/>
  <c r="D150" i="2" l="1"/>
  <c r="D142" i="2"/>
  <c r="D134" i="2"/>
  <c r="D130" i="2"/>
  <c r="D117" i="2"/>
  <c r="D109" i="2"/>
  <c r="D106" i="2"/>
  <c r="D99" i="2"/>
  <c r="D94" i="2"/>
  <c r="D91" i="2"/>
  <c r="D87" i="2"/>
  <c r="D82" i="2"/>
  <c r="D67" i="2"/>
  <c r="D63" i="2"/>
  <c r="D28" i="2"/>
  <c r="D17" i="2"/>
  <c r="D30" i="2"/>
  <c r="D34" i="2" s="1"/>
  <c r="D37" i="2"/>
  <c r="D46" i="2" s="1"/>
  <c r="D47" i="2"/>
  <c r="D51" i="2" s="1"/>
  <c r="D76" i="2"/>
  <c r="E7" i="4" l="1"/>
  <c r="E6" i="4" s="1"/>
</calcChain>
</file>

<file path=xl/sharedStrings.xml><?xml version="1.0" encoding="utf-8"?>
<sst xmlns="http://schemas.openxmlformats.org/spreadsheetml/2006/main" count="254" uniqueCount="201">
  <si>
    <t>Papildus piešķirtā finansējums slimnīcu kapacitātes stiprināšanai Covid -19 apstākļos piešķirtā finansējuma sadalījums, izlietojums un plānotās ekonomijas, kas novirzāmas citu aktuālu ar Covid-19 pacientu ārstēšanu saistītu jautājumu risināšani</t>
  </si>
  <si>
    <t>Kopā piešķirts finansējums</t>
  </si>
  <si>
    <t>Izlietots kopā uz 04.10.2021 (pārsvarā rēķini par augustu, ar atsevišķiem septembra rēķinu izņēmumiem)</t>
  </si>
  <si>
    <t>Prognoze par izlietojumu līdz decembrim atlikušie septembra, oktobra un novembra rēķini</t>
  </si>
  <si>
    <t>Papildus nepieciešamais finansējums  par 2021.gadā veiktajiem ieguldījumiem</t>
  </si>
  <si>
    <t>Kopā trīs piešķīrumi, tai skaitā</t>
  </si>
  <si>
    <t>Kopā infrastruktūrai kapitālsabiedrībās un IV līmeņa slimnīcās</t>
  </si>
  <si>
    <t>II, III, IV līmeņa slimnīcām, tai skaitā:</t>
  </si>
  <si>
    <t>infrastruktūra Jēkabpils</t>
  </si>
  <si>
    <t>infrastruktūra Vidzeme</t>
  </si>
  <si>
    <t xml:space="preserve"> operatīvā datu paneļa izveidei</t>
  </si>
  <si>
    <t>tarifiem</t>
  </si>
  <si>
    <t>observācijas gultu apmaksai</t>
  </si>
  <si>
    <t>Kopā gultām un iekārtām</t>
  </si>
  <si>
    <t>Jaunas gultas</t>
  </si>
  <si>
    <t>Pārprofilētas</t>
  </si>
  <si>
    <t>IT gultas aprīkotas atbilstoši līmenim</t>
  </si>
  <si>
    <t>Jaunas IT gultas</t>
  </si>
  <si>
    <t xml:space="preserve">SIA "Liepājas reģionālā slimnīca" </t>
  </si>
  <si>
    <t xml:space="preserve">Pasākuma īstenošana pabeigta. </t>
  </si>
  <si>
    <t>SIA "Ziemeļkurzemes reģionālā slimnīca" Ventspils, Talsu filiāle</t>
  </si>
  <si>
    <t>SIA "Vidzemes slimnīca"</t>
  </si>
  <si>
    <t>Pasākuma īstenošana turpinās.</t>
  </si>
  <si>
    <t>SIA "Daugavpils reģionālā slimnīca"</t>
  </si>
  <si>
    <t xml:space="preserve">SIA "Rēzeknes slimnīca" </t>
  </si>
  <si>
    <t>SIA"Jēkabpils reģionālā slimnīca"</t>
  </si>
  <si>
    <t>SIA "Jelgavas pilsētas slimnīca"</t>
  </si>
  <si>
    <t>SIA "Balvu un Gulbenes slimnīcu apvienība" slimnīcā Balvos</t>
  </si>
  <si>
    <t>SIA Bauskas slimnīca</t>
  </si>
  <si>
    <t>SIA Aizkraukles slimnīca</t>
  </si>
  <si>
    <t>SIA Ludzas medicīnas centrs</t>
  </si>
  <si>
    <t>SIA "Rīgas 1.slimnīca"</t>
  </si>
  <si>
    <t>SAI "Alūksnes slimnīca"</t>
  </si>
  <si>
    <t>SIA "Kuldīgas slimnīca"</t>
  </si>
  <si>
    <t>SIA "Ogres rajona slimnīca"</t>
  </si>
  <si>
    <t>Pasākuma īstenošana nenotiks.</t>
  </si>
  <si>
    <t>SIA "Jūrmalas slimnīca"</t>
  </si>
  <si>
    <t>SIA "Cēsu klīnika"</t>
  </si>
  <si>
    <t>SIA "Tukuma slimnīca"</t>
  </si>
  <si>
    <t>SIA "Dobeles un apkārtnes slimnīca" </t>
  </si>
  <si>
    <t>SIA "Krāslavas slimnīca"</t>
  </si>
  <si>
    <t>SIA "Preiļu slimnīca"</t>
  </si>
  <si>
    <t>mākslīgo plaušu ventilācijas iegādei (NVD CENTRALIZĒTI IEGĀDĀTS)</t>
  </si>
  <si>
    <t>Planšetēm</t>
  </si>
  <si>
    <t xml:space="preserve">VM kapitālsabiedrībām, tai skaitā: </t>
  </si>
  <si>
    <t>RAKUS</t>
  </si>
  <si>
    <t>PSKUS</t>
  </si>
  <si>
    <t>BKUS</t>
  </si>
  <si>
    <t>VSIA "Slimnīca "Ģintermuiža""</t>
  </si>
  <si>
    <t>VSIA "Strenču psihoneiroloģiskā slimnīca"</t>
  </si>
  <si>
    <t>Iekārta mazgāšanai / dezinfekcijai sanitāriem priekšmetiem</t>
  </si>
  <si>
    <t>Gulta funkcionālā slimnieku</t>
  </si>
  <si>
    <t>Mazgāšanas - dezinficēšanas iekārta ar statīvu</t>
  </si>
  <si>
    <t>Defibrilators</t>
  </si>
  <si>
    <t>Hemodinamikas monitors ar aprīkojumu</t>
  </si>
  <si>
    <t>Mākslīgās elpināšanas iekārtas</t>
  </si>
  <si>
    <t>Perfūzijas infūzijas sūkņi</t>
  </si>
  <si>
    <t>Krāslava</t>
  </si>
  <si>
    <t>Defibrilators ar moduli</t>
  </si>
  <si>
    <t>Mākslīgā plaušu ventilācijas iekārta (Transporta)</t>
  </si>
  <si>
    <t>Iekārta mazgāšanai/ dezinfekcijai sanitāriem priekšmetiem</t>
  </si>
  <si>
    <t>Zonde transezofagiālā</t>
  </si>
  <si>
    <t>Iekārta dialīzes (hroniskās)</t>
  </si>
  <si>
    <t>Iekārta mākslīgai elpināšanai</t>
  </si>
  <si>
    <t>Cēsis</t>
  </si>
  <si>
    <t>Automātiskā virsmu dezinfekcijas iekārta ar kontroles stripiem (100) un programmēšanas ierīci</t>
  </si>
  <si>
    <t>Video laringoskops ar piederumiem</t>
  </si>
  <si>
    <t>Asinsgāzu analizators</t>
  </si>
  <si>
    <t>Alūksne</t>
  </si>
  <si>
    <t>Portatīvs RTG</t>
  </si>
  <si>
    <t>Biokapsula</t>
  </si>
  <si>
    <t>Skābekļa nodrošināšana sistēma</t>
  </si>
  <si>
    <t>Asins plazmas atkausētājs</t>
  </si>
  <si>
    <t>Portatīvs fibrooptiskais intubāciju bronhoskops</t>
  </si>
  <si>
    <t>Sirds izsviedes rādītāju monitors</t>
  </si>
  <si>
    <t>Balvi un Gulbene</t>
  </si>
  <si>
    <t>Pacientu novērošanas monitori</t>
  </si>
  <si>
    <t>Transporta ventilators</t>
  </si>
  <si>
    <t>Mazgāšanas-dezinficēšanas iekārta ar statīvu un piederumiem</t>
  </si>
  <si>
    <t>monitors ar hemodinamikas monitoru un piederumiem</t>
  </si>
  <si>
    <t>Tukums</t>
  </si>
  <si>
    <t>Ultrasonogrāfs, portatīvs</t>
  </si>
  <si>
    <t>Jūrmala</t>
  </si>
  <si>
    <t>Funkcionālā pacientu gulta</t>
  </si>
  <si>
    <t>Laringoskopijas komplekts ar dažāda izmēra laringoskopijas spoguļiem</t>
  </si>
  <si>
    <t>Skābekļa izvada izveide piepacienta gultas</t>
  </si>
  <si>
    <t>Asins gāzu analizators</t>
  </si>
  <si>
    <t>Pārvietojama, digitāla rentgeniekārta</t>
  </si>
  <si>
    <t>Ultrasonogrāfijas iekārta</t>
  </si>
  <si>
    <t>Rīgas 1.slimnica</t>
  </si>
  <si>
    <t>Telpu dezinfekcijas iekārta</t>
  </si>
  <si>
    <t>Pacientu gultas</t>
  </si>
  <si>
    <t>Portatīva mākslīgas plaušu ventilācijas iekārta</t>
  </si>
  <si>
    <t>Pārvietojama palātas RTG iekārta</t>
  </si>
  <si>
    <t>Ludza</t>
  </si>
  <si>
    <t>Monitori</t>
  </si>
  <si>
    <t>Aizkraukle</t>
  </si>
  <si>
    <t xml:space="preserve">asins gāzes analizātors </t>
  </si>
  <si>
    <t>ventilators ar skābekļa terapiju</t>
  </si>
  <si>
    <t>funkcionālā gulta</t>
  </si>
  <si>
    <t>Bauska</t>
  </si>
  <si>
    <t>Ultrasonogrāfijas aparāts</t>
  </si>
  <si>
    <t>Elektrokardiogrāfi</t>
  </si>
  <si>
    <t>Automātiskās virmu dezinfekcijas ielārtas</t>
  </si>
  <si>
    <t>Vitālo parametru novērošanas monitors</t>
  </si>
  <si>
    <t>Jelgava</t>
  </si>
  <si>
    <t>Monitors ar hemodinamikas monitoru un piederumiem</t>
  </si>
  <si>
    <t>Perfuzori  6gab, + turētājskapis</t>
  </si>
  <si>
    <t>Endoskopu mazgāšanas un dezinfekcijas mašīna</t>
  </si>
  <si>
    <t>Centrālā darba stacija ar monitoriem</t>
  </si>
  <si>
    <t>Gultas funkcionālās</t>
  </si>
  <si>
    <t>Veļas mazgājamā mašīna 27 kg.</t>
  </si>
  <si>
    <t>Videobronhoskopijas komplekts</t>
  </si>
  <si>
    <t>Rentgenu komplekts plūsmu nodalīšanai (stacionārais rentgens un mobilais ar savstarpēji aizvietojamiem detektoriem)</t>
  </si>
  <si>
    <t xml:space="preserve">Mitrinātājs plaušu mākslīgās ventilācijas iekārtai ar sildīšanas kabeli un temperatūras plūsmas zondi </t>
  </si>
  <si>
    <t>Defibrilators ar monitoru</t>
  </si>
  <si>
    <t>Dezinfekcijas un gaisa attīrīšanas iekārta</t>
  </si>
  <si>
    <t>10 pacientu novērošanas monitori ar kronšteinu + mērījumu serveris ar programmatūru un centrālo staciju</t>
  </si>
  <si>
    <t>Ziemeļkurzeme</t>
  </si>
  <si>
    <t>Datortomogrāfs (Līguma izpilde paredzēta līdz 05.11.2021.)</t>
  </si>
  <si>
    <t>Mākslīgās plaušas ventilācijas iekārtas gaisa sildītājs un mitrinātājs</t>
  </si>
  <si>
    <t>CO2 un skābekļa telpas monitoru sistēma</t>
  </si>
  <si>
    <t>Rēzekne</t>
  </si>
  <si>
    <t>Skābekļa koncentrācijas mērītājs (centrālā nodaļai)</t>
  </si>
  <si>
    <t>COVID nodaļas pacientu temperatūras sensori, oksimetri un pieslēgšana monitorēšanas stacijai (distancēta nepārtraukta novērošana)</t>
  </si>
  <si>
    <t>Mobila rentgena iekārta</t>
  </si>
  <si>
    <t>IT gultas</t>
  </si>
  <si>
    <t>KPR ierīce  - Netiešās sirds masāžas dēlis</t>
  </si>
  <si>
    <t>Mākslīgās plaušu ventilācijas iekārtas</t>
  </si>
  <si>
    <t>Mākslīgās plaušu ventilācijas (MPV) iekārtas</t>
  </si>
  <si>
    <t>Pacientu monitoringa sistēma</t>
  </si>
  <si>
    <t>Skābekļa ražošanas stacija, t.sk.:
1) Skābekļa ģenerators - 2 gab
2) Skrūves tipa gaisa kompresors - 2gab
3) Skābekļa un gaisa resīveri - 4 gab
4) filtri un oglekļa kolonna - kmpl.</t>
  </si>
  <si>
    <t>Liepāja</t>
  </si>
  <si>
    <t>Veļas mazgājamā mašīna</t>
  </si>
  <si>
    <t>Pacientu monitori  vitālo funkciju novērošanai ar statīvu un grozu</t>
  </si>
  <si>
    <t>Pacientu multifunkcionālās gultas</t>
  </si>
  <si>
    <t>Jēkabpils</t>
  </si>
  <si>
    <t>Augstas plūsmas skābekļa terapijas funkcijas nodrošinātājs (centralizēti piegādātām mākslīgās plaušu ventilācijas iekārtām)</t>
  </si>
  <si>
    <t>Centrālās skābekļa sistēmas cauruļvadu un komunikāciju pilnveidošana lielākas plūsmas nodrošināšanai RAN UN COVID nodaļām</t>
  </si>
  <si>
    <t>Intensīvās terapijas pacientu gulta ar matraci</t>
  </si>
  <si>
    <t>Trombelastogrāfs</t>
  </si>
  <si>
    <t>Nepārtrauktās neatkarīgās elektro barošanas sistēmas papildināšana</t>
  </si>
  <si>
    <t>Funkcionālās gultas</t>
  </si>
  <si>
    <t>Hemodialīzes iekārta</t>
  </si>
  <si>
    <t>Pacientu novērošanas monitors</t>
  </si>
  <si>
    <t>Videobronhoskops (daudzreizlietojams)</t>
  </si>
  <si>
    <t>Vidzeme</t>
  </si>
  <si>
    <t>Mākslīgās plaušu ventilācijas ierīce</t>
  </si>
  <si>
    <t xml:space="preserve">Pārvietojamā palātas rentgeniekārta </t>
  </si>
  <si>
    <t>Pārvietojamās USI iekārtas akūto pacientu izmeklēšanai papildus izveidotas RAN un ITN vienībās</t>
  </si>
  <si>
    <t>Nepārtrauktās nieru aizstājterapijas iekārta</t>
  </si>
  <si>
    <t>Izolācijas "biokapsula" COVID-19 inficēto pacientu transportēšanai</t>
  </si>
  <si>
    <t>Daugavpils</t>
  </si>
  <si>
    <t xml:space="preserve">Nepārtrauktās nieru aizstājēj terap.iekārta </t>
  </si>
  <si>
    <t>Ehokardiogrāfs</t>
  </si>
  <si>
    <t>Portatīvais palātu rentgens (30kW)</t>
  </si>
  <si>
    <t>Ultrasonogrāfijas ierīce (ITN)</t>
  </si>
  <si>
    <t>piegāde 10.2021.</t>
  </si>
  <si>
    <t>64 slāņu datortomogrāfijas iekārta</t>
  </si>
  <si>
    <t>64 slāņu datortomogrāfijas iekārta ar specializēto modulārās sistēmas konteineri</t>
  </si>
  <si>
    <t>Portatīvā ultrasonogrāfijas ierīce</t>
  </si>
  <si>
    <t>Transporta plaušu ventilācijas iekārta (kopā ar skābekļa balona turētāju)</t>
  </si>
  <si>
    <t>Defibrilatori</t>
  </si>
  <si>
    <t>Ātra bronhoskopu dezinfekcijas iekārta</t>
  </si>
  <si>
    <t>Bronhoskopijas tornis ar 4 videobronhoskopiem</t>
  </si>
  <si>
    <t>Portatīvais MPV</t>
  </si>
  <si>
    <t>Termiska plazmas mikrobu, vīrusu un baktēriju attīrīšanas iekārta</t>
  </si>
  <si>
    <t>Akūta nepātraukta nieru aizstājterapijas iekārta</t>
  </si>
  <si>
    <t>Peruzori</t>
  </si>
  <si>
    <t>Augsta plūsmas skābekļa terapijas iekārta</t>
  </si>
  <si>
    <t>Skābekļa sistēmas pārveida  lielas plūsmas vajadzībām</t>
  </si>
  <si>
    <t>Picco 2 monitors</t>
  </si>
  <si>
    <t>Vitālo parametru pacienta monitori 26 gab.</t>
  </si>
  <si>
    <t>Mākslīgās plaušas ventilācijas iekārtas gaisa sildītājs un mitrinātājs 24 gab.</t>
  </si>
  <si>
    <t>Portatīva EEG iekārta</t>
  </si>
  <si>
    <t>Summa</t>
  </si>
  <si>
    <t>Skaits</t>
  </si>
  <si>
    <t>VSIA Traumatoloģijas un ortopēdijas slimnīca</t>
  </si>
  <si>
    <t>1.1.pielikums</t>
  </si>
  <si>
    <t>Informatīvajam ziņojumam “Par paveikto veselības aprūpes sistēmas kapacitātes stiprināšanai Covid-19 pacientu ārstēšanas nodrošināšanai un priekšlikumiem neizlietotā finansējuma apguvei”</t>
  </si>
  <si>
    <t>Medicīniskā iekārta/papildaprīkojums (izmaksu ietilpīgākais aprīkojuma izvilkums no plānotā saraksta)</t>
  </si>
  <si>
    <t>izlietojums uz 04.10.21 no 1.piešķīruma</t>
  </si>
  <si>
    <t>izlietojums uz 04.10.21 no 2.piešķīruma</t>
  </si>
  <si>
    <t>izlietojums uz 04.10.21 no 3.piešķīruma</t>
  </si>
  <si>
    <t>Piešķirts 1.piešķīrums</t>
  </si>
  <si>
    <t>Piešķirts 2.piešķīrums</t>
  </si>
  <si>
    <t>Piešķirts 3.piešķīrums</t>
  </si>
  <si>
    <t xml:space="preserve">norēķini par 2021. gada decembri, kas apmaksājami 2022.gadā </t>
  </si>
  <si>
    <t>Neizlietotais finansējums 2021.gadā (rasts ietaupījums uz zemākām iepirkumu cenām vai neatbilst MK lēmumam)</t>
  </si>
  <si>
    <t>Prognoze par piešķirtā finansējuma izlietojumu</t>
  </si>
  <si>
    <t>2021.gads</t>
  </si>
  <si>
    <t>Papildus nepieciešamais finansējums  par 2021.gadā veiktajiem ieguldījumiem (pamatkapitāls)</t>
  </si>
  <si>
    <t>2022.gads</t>
  </si>
  <si>
    <t xml:space="preserve"> Izveidoto gultu skaits uz 4.10.21 par izlietoto finansējumu, atbilstoši plānotajam</t>
  </si>
  <si>
    <t>Papildus nepieciešamais finansējums 2022.gadā</t>
  </si>
  <si>
    <t>infrastruktūra RAKUS</t>
  </si>
  <si>
    <t>infrastruktūra PSKUS</t>
  </si>
  <si>
    <t xml:space="preserve">IT gultu uzturēšanai </t>
  </si>
  <si>
    <t>marts</t>
  </si>
  <si>
    <t>janv</t>
  </si>
  <si>
    <t>febr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</si>
</sst>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i/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charset val="186"/>
      <scheme val="minor"/>
    </font>
    <font>
      <i/>
      <sz val="11"/>
      <color theme="3"/>
      <name val="Calibri"/>
      <family val="2"/>
      <scheme val="minor"/>
    </font>
    <font>
      <sz val="11"/>
      <color theme="1"/>
      <name val="Times New Roman"/>
      <family val="1"/>
    </font>
    <font>
      <sz val="11.5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5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2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35">
    <xf numFmtId="0" fontId="0" fillId="0" borderId="0" xfId="0"/>
    <xf numFmtId="0" fontId="0" fillId="0" borderId="2" xfId="0" applyBorder="1"/>
    <xf numFmtId="3" fontId="3" fillId="0" borderId="2" xfId="0" applyNumberFormat="1" applyFont="1" applyBorder="1"/>
    <xf numFmtId="3" fontId="0" fillId="0" borderId="0" xfId="0" applyNumberFormat="1"/>
    <xf numFmtId="3" fontId="7" fillId="2" borderId="2" xfId="0" applyNumberFormat="1" applyFont="1" applyFill="1" applyBorder="1"/>
    <xf numFmtId="4" fontId="0" fillId="0" borderId="0" xfId="0" applyNumberFormat="1"/>
    <xf numFmtId="0" fontId="7" fillId="0" borderId="2" xfId="0" applyFont="1" applyBorder="1" applyAlignment="1">
      <alignment horizontal="right"/>
    </xf>
    <xf numFmtId="3" fontId="7" fillId="0" borderId="2" xfId="0" applyNumberFormat="1" applyFont="1" applyBorder="1"/>
    <xf numFmtId="0" fontId="0" fillId="0" borderId="3" xfId="0" applyBorder="1"/>
    <xf numFmtId="3" fontId="0" fillId="0" borderId="2" xfId="0" applyNumberFormat="1" applyBorder="1"/>
    <xf numFmtId="3" fontId="9" fillId="0" borderId="2" xfId="0" applyNumberFormat="1" applyFont="1" applyBorder="1"/>
    <xf numFmtId="0" fontId="9" fillId="0" borderId="2" xfId="0" applyFont="1" applyBorder="1"/>
    <xf numFmtId="3" fontId="2" fillId="0" borderId="2" xfId="0" applyNumberFormat="1" applyFont="1" applyBorder="1"/>
    <xf numFmtId="3" fontId="0" fillId="2" borderId="2" xfId="0" applyNumberFormat="1" applyFill="1" applyBorder="1"/>
    <xf numFmtId="0" fontId="0" fillId="0" borderId="4" xfId="0" applyBorder="1"/>
    <xf numFmtId="3" fontId="11" fillId="3" borderId="2" xfId="0" applyNumberFormat="1" applyFont="1" applyFill="1" applyBorder="1"/>
    <xf numFmtId="0" fontId="3" fillId="4" borderId="5" xfId="0" applyFont="1" applyFill="1" applyBorder="1"/>
    <xf numFmtId="0" fontId="3" fillId="4" borderId="2" xfId="0" applyFont="1" applyFill="1" applyBorder="1"/>
    <xf numFmtId="3" fontId="3" fillId="4" borderId="2" xfId="0" applyNumberFormat="1" applyFont="1" applyFill="1" applyBorder="1"/>
    <xf numFmtId="0" fontId="12" fillId="5" borderId="2" xfId="1" applyFont="1" applyFill="1" applyBorder="1" applyAlignment="1">
      <alignment horizontal="right" vertical="center" wrapText="1"/>
    </xf>
    <xf numFmtId="3" fontId="13" fillId="0" borderId="2" xfId="0" applyNumberFormat="1" applyFont="1" applyBorder="1"/>
    <xf numFmtId="0" fontId="0" fillId="4" borderId="5" xfId="0" applyFill="1" applyBorder="1"/>
    <xf numFmtId="0" fontId="0" fillId="4" borderId="2" xfId="0" applyFill="1" applyBorder="1"/>
    <xf numFmtId="3" fontId="2" fillId="4" borderId="2" xfId="0" applyNumberFormat="1" applyFont="1" applyFill="1" applyBorder="1"/>
    <xf numFmtId="0" fontId="5" fillId="6" borderId="6" xfId="0" applyFont="1" applyFill="1" applyBorder="1" applyAlignment="1">
      <alignment wrapText="1"/>
    </xf>
    <xf numFmtId="0" fontId="2" fillId="0" borderId="0" xfId="0" applyFont="1"/>
    <xf numFmtId="0" fontId="5" fillId="7" borderId="6" xfId="0" applyFont="1" applyFill="1" applyBorder="1" applyAlignment="1">
      <alignment wrapText="1"/>
    </xf>
    <xf numFmtId="3" fontId="0" fillId="4" borderId="2" xfId="0" applyNumberFormat="1" applyFill="1" applyBorder="1"/>
    <xf numFmtId="0" fontId="15" fillId="6" borderId="6" xfId="0" applyFont="1" applyFill="1" applyBorder="1" applyAlignment="1">
      <alignment wrapText="1"/>
    </xf>
    <xf numFmtId="3" fontId="11" fillId="8" borderId="2" xfId="0" applyNumberFormat="1" applyFont="1" applyFill="1" applyBorder="1"/>
    <xf numFmtId="3" fontId="11" fillId="9" borderId="2" xfId="0" applyNumberFormat="1" applyFont="1" applyFill="1" applyBorder="1"/>
    <xf numFmtId="3" fontId="16" fillId="0" borderId="2" xfId="0" applyNumberFormat="1" applyFont="1" applyBorder="1"/>
    <xf numFmtId="0" fontId="13" fillId="0" borderId="2" xfId="0" applyFont="1" applyBorder="1" applyAlignment="1">
      <alignment horizontal="right"/>
    </xf>
    <xf numFmtId="3" fontId="0" fillId="0" borderId="7" xfId="0" applyNumberFormat="1" applyBorder="1"/>
    <xf numFmtId="0" fontId="0" fillId="4" borderId="8" xfId="0" applyFill="1" applyBorder="1"/>
    <xf numFmtId="0" fontId="0" fillId="4" borderId="7" xfId="0" applyFill="1" applyBorder="1"/>
    <xf numFmtId="0" fontId="3" fillId="4" borderId="9" xfId="0" applyFont="1" applyFill="1" applyBorder="1"/>
    <xf numFmtId="3" fontId="3" fillId="4" borderId="10" xfId="0" applyNumberFormat="1" applyFont="1" applyFill="1" applyBorder="1"/>
    <xf numFmtId="4" fontId="0" fillId="10" borderId="2" xfId="0" applyNumberFormat="1" applyFill="1" applyBorder="1"/>
    <xf numFmtId="0" fontId="0" fillId="10" borderId="2" xfId="0" applyFill="1" applyBorder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17" fillId="10" borderId="2" xfId="0" applyFont="1" applyFill="1" applyBorder="1" applyAlignment="1">
      <alignment horizontal="right" vertical="top" wrapText="1"/>
    </xf>
    <xf numFmtId="0" fontId="0" fillId="16" borderId="0" xfId="0" applyFill="1"/>
    <xf numFmtId="0" fontId="18" fillId="10" borderId="3" xfId="0" applyFont="1" applyFill="1" applyBorder="1" applyAlignment="1">
      <alignment vertical="center" wrapText="1"/>
    </xf>
    <xf numFmtId="0" fontId="0" fillId="17" borderId="0" xfId="0" applyFill="1"/>
    <xf numFmtId="4" fontId="0" fillId="18" borderId="2" xfId="0" applyNumberFormat="1" applyFill="1" applyBorder="1"/>
    <xf numFmtId="0" fontId="17" fillId="18" borderId="2" xfId="0" applyFont="1" applyFill="1" applyBorder="1" applyAlignment="1">
      <alignment horizontal="right" vertical="top" wrapText="1"/>
    </xf>
    <xf numFmtId="0" fontId="19" fillId="18" borderId="2" xfId="0" applyFont="1" applyFill="1" applyBorder="1" applyAlignment="1">
      <alignment horizontal="justify" vertical="center" wrapText="1"/>
    </xf>
    <xf numFmtId="0" fontId="0" fillId="19" borderId="0" xfId="0" applyFill="1"/>
    <xf numFmtId="4" fontId="0" fillId="18" borderId="7" xfId="0" applyNumberFormat="1" applyFill="1" applyBorder="1"/>
    <xf numFmtId="0" fontId="17" fillId="18" borderId="11" xfId="0" applyFont="1" applyFill="1" applyBorder="1" applyAlignment="1">
      <alignment horizontal="right" vertical="top" wrapText="1"/>
    </xf>
    <xf numFmtId="0" fontId="0" fillId="20" borderId="0" xfId="0" applyFill="1"/>
    <xf numFmtId="0" fontId="18" fillId="0" borderId="0" xfId="0" applyFont="1" applyAlignment="1">
      <alignment vertical="center" wrapText="1"/>
    </xf>
    <xf numFmtId="0" fontId="0" fillId="21" borderId="0" xfId="0" applyFill="1"/>
    <xf numFmtId="0" fontId="20" fillId="10" borderId="2" xfId="0" applyFont="1" applyFill="1" applyBorder="1" applyAlignment="1">
      <alignment vertical="top" wrapText="1"/>
    </xf>
    <xf numFmtId="0" fontId="21" fillId="10" borderId="2" xfId="0" applyFont="1" applyFill="1" applyBorder="1" applyAlignment="1">
      <alignment vertical="top" wrapText="1"/>
    </xf>
    <xf numFmtId="0" fontId="0" fillId="18" borderId="0" xfId="0" applyFill="1"/>
    <xf numFmtId="0" fontId="18" fillId="18" borderId="3" xfId="0" applyFont="1" applyFill="1" applyBorder="1" applyAlignment="1">
      <alignment vertical="center" wrapText="1"/>
    </xf>
    <xf numFmtId="0" fontId="22" fillId="0" borderId="0" xfId="0" applyFont="1" applyAlignment="1">
      <alignment vertical="center"/>
    </xf>
    <xf numFmtId="0" fontId="22" fillId="10" borderId="2" xfId="0" applyFont="1" applyFill="1" applyBorder="1" applyAlignment="1">
      <alignment vertical="center" wrapText="1"/>
    </xf>
    <xf numFmtId="0" fontId="0" fillId="22" borderId="0" xfId="0" applyFill="1"/>
    <xf numFmtId="0" fontId="21" fillId="18" borderId="2" xfId="0" applyFont="1" applyFill="1" applyBorder="1" applyAlignment="1">
      <alignment vertical="top" wrapText="1"/>
    </xf>
    <xf numFmtId="0" fontId="22" fillId="0" borderId="0" xfId="0" applyFont="1" applyAlignment="1">
      <alignment vertical="center" wrapText="1"/>
    </xf>
    <xf numFmtId="0" fontId="0" fillId="18" borderId="12" xfId="0" applyFill="1" applyBorder="1"/>
    <xf numFmtId="0" fontId="21" fillId="10" borderId="2" xfId="0" applyFont="1" applyFill="1" applyBorder="1" applyAlignment="1">
      <alignment vertical="center" wrapText="1"/>
    </xf>
    <xf numFmtId="0" fontId="0" fillId="18" borderId="2" xfId="0" applyFill="1" applyBorder="1"/>
    <xf numFmtId="0" fontId="21" fillId="18" borderId="2" xfId="0" applyFont="1" applyFill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0" fillId="23" borderId="0" xfId="0" applyFill="1"/>
    <xf numFmtId="0" fontId="9" fillId="0" borderId="0" xfId="0" applyFont="1"/>
    <xf numFmtId="0" fontId="23" fillId="23" borderId="0" xfId="0" applyFont="1" applyFill="1"/>
    <xf numFmtId="0" fontId="9" fillId="23" borderId="0" xfId="0" applyFont="1" applyFill="1"/>
    <xf numFmtId="0" fontId="21" fillId="0" borderId="0" xfId="0" applyFont="1" applyAlignment="1">
      <alignment vertical="top" wrapText="1"/>
    </xf>
    <xf numFmtId="0" fontId="21" fillId="18" borderId="13" xfId="0" applyFont="1" applyFill="1" applyBorder="1" applyAlignment="1">
      <alignment vertical="center" wrapText="1"/>
    </xf>
    <xf numFmtId="0" fontId="24" fillId="18" borderId="13" xfId="0" applyFont="1" applyFill="1" applyBorder="1" applyAlignment="1">
      <alignment vertical="top" wrapText="1"/>
    </xf>
    <xf numFmtId="0" fontId="24" fillId="18" borderId="7" xfId="0" applyFont="1" applyFill="1" applyBorder="1" applyAlignment="1">
      <alignment horizontal="left" vertical="top" wrapText="1"/>
    </xf>
    <xf numFmtId="0" fontId="21" fillId="18" borderId="7" xfId="0" applyFont="1" applyFill="1" applyBorder="1" applyAlignment="1">
      <alignment vertical="center" wrapText="1"/>
    </xf>
    <xf numFmtId="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1" fillId="0" borderId="7" xfId="0" applyFont="1" applyBorder="1" applyAlignment="1">
      <alignment vertical="top" wrapText="1"/>
    </xf>
    <xf numFmtId="0" fontId="0" fillId="4" borderId="0" xfId="0" applyFill="1"/>
    <xf numFmtId="0" fontId="0" fillId="24" borderId="0" xfId="0" applyFill="1"/>
    <xf numFmtId="0" fontId="21" fillId="0" borderId="2" xfId="0" applyFont="1" applyBorder="1" applyAlignment="1">
      <alignment vertical="top" wrapText="1"/>
    </xf>
    <xf numFmtId="0" fontId="21" fillId="0" borderId="13" xfId="0" applyFont="1" applyBorder="1" applyAlignment="1">
      <alignment vertical="top" wrapText="1"/>
    </xf>
    <xf numFmtId="0" fontId="3" fillId="0" borderId="0" xfId="0" applyFont="1"/>
    <xf numFmtId="4" fontId="3" fillId="0" borderId="2" xfId="0" applyNumberFormat="1" applyFont="1" applyBorder="1" applyAlignment="1">
      <alignment horizontal="center"/>
    </xf>
    <xf numFmtId="0" fontId="3" fillId="12" borderId="0" xfId="0" applyFont="1" applyFill="1" applyBorder="1" applyAlignment="1">
      <alignment horizontal="center" vertical="center"/>
    </xf>
    <xf numFmtId="4" fontId="3" fillId="18" borderId="2" xfId="0" applyNumberFormat="1" applyFont="1" applyFill="1" applyBorder="1"/>
    <xf numFmtId="4" fontId="3" fillId="10" borderId="2" xfId="0" applyNumberFormat="1" applyFont="1" applyFill="1" applyBorder="1"/>
    <xf numFmtId="0" fontId="22" fillId="10" borderId="3" xfId="0" applyFont="1" applyFill="1" applyBorder="1" applyAlignment="1">
      <alignment vertical="center" wrapText="1"/>
    </xf>
    <xf numFmtId="4" fontId="3" fillId="18" borderId="7" xfId="0" applyNumberFormat="1" applyFont="1" applyFill="1" applyBorder="1"/>
    <xf numFmtId="4" fontId="3" fillId="0" borderId="0" xfId="0" applyNumberFormat="1" applyFont="1"/>
    <xf numFmtId="0" fontId="4" fillId="0" borderId="0" xfId="0" applyFont="1"/>
    <xf numFmtId="0" fontId="2" fillId="0" borderId="2" xfId="0" applyFont="1" applyBorder="1"/>
    <xf numFmtId="0" fontId="13" fillId="25" borderId="2" xfId="0" applyFont="1" applyFill="1" applyBorder="1" applyAlignment="1">
      <alignment horizontal="center" wrapText="1"/>
    </xf>
    <xf numFmtId="0" fontId="0" fillId="25" borderId="2" xfId="0" applyFill="1" applyBorder="1"/>
    <xf numFmtId="3" fontId="0" fillId="25" borderId="2" xfId="0" applyNumberFormat="1" applyFill="1" applyBorder="1"/>
    <xf numFmtId="3" fontId="13" fillId="0" borderId="2" xfId="0" applyNumberFormat="1" applyFont="1" applyFill="1" applyBorder="1"/>
    <xf numFmtId="3" fontId="0" fillId="0" borderId="2" xfId="0" applyNumberFormat="1" applyFill="1" applyBorder="1"/>
    <xf numFmtId="3" fontId="7" fillId="2" borderId="2" xfId="0" applyNumberFormat="1" applyFont="1" applyFill="1" applyBorder="1" applyAlignment="1">
      <alignment horizontal="right"/>
    </xf>
    <xf numFmtId="3" fontId="3" fillId="0" borderId="5" xfId="0" applyNumberFormat="1" applyFont="1" applyBorder="1"/>
    <xf numFmtId="3" fontId="7" fillId="2" borderId="5" xfId="0" applyNumberFormat="1" applyFont="1" applyFill="1" applyBorder="1"/>
    <xf numFmtId="3" fontId="8" fillId="0" borderId="5" xfId="0" applyNumberFormat="1" applyFont="1" applyBorder="1"/>
    <xf numFmtId="3" fontId="0" fillId="0" borderId="5" xfId="0" applyNumberFormat="1" applyBorder="1"/>
    <xf numFmtId="3" fontId="9" fillId="0" borderId="5" xfId="0" applyNumberFormat="1" applyFont="1" applyBorder="1"/>
    <xf numFmtId="3" fontId="0" fillId="2" borderId="5" xfId="0" applyNumberFormat="1" applyFill="1" applyBorder="1"/>
    <xf numFmtId="3" fontId="11" fillId="3" borderId="5" xfId="0" applyNumberFormat="1" applyFont="1" applyFill="1" applyBorder="1"/>
    <xf numFmtId="3" fontId="13" fillId="0" borderId="5" xfId="0" applyNumberFormat="1" applyFont="1" applyBorder="1"/>
    <xf numFmtId="3" fontId="13" fillId="0" borderId="5" xfId="0" applyNumberFormat="1" applyFont="1" applyFill="1" applyBorder="1"/>
    <xf numFmtId="3" fontId="11" fillId="8" borderId="5" xfId="0" applyNumberFormat="1" applyFont="1" applyFill="1" applyBorder="1"/>
    <xf numFmtId="0" fontId="0" fillId="25" borderId="5" xfId="0" applyFill="1" applyBorder="1"/>
    <xf numFmtId="0" fontId="6" fillId="7" borderId="14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3" fontId="3" fillId="0" borderId="17" xfId="0" applyNumberFormat="1" applyFont="1" applyBorder="1"/>
    <xf numFmtId="3" fontId="3" fillId="0" borderId="18" xfId="0" applyNumberFormat="1" applyFont="1" applyBorder="1"/>
    <xf numFmtId="3" fontId="7" fillId="2" borderId="17" xfId="0" applyNumberFormat="1" applyFont="1" applyFill="1" applyBorder="1"/>
    <xf numFmtId="3" fontId="7" fillId="2" borderId="18" xfId="0" applyNumberFormat="1" applyFont="1" applyFill="1" applyBorder="1"/>
    <xf numFmtId="3" fontId="7" fillId="0" borderId="17" xfId="0" applyNumberFormat="1" applyFont="1" applyBorder="1"/>
    <xf numFmtId="3" fontId="7" fillId="0" borderId="18" xfId="0" applyNumberFormat="1" applyFont="1" applyBorder="1"/>
    <xf numFmtId="3" fontId="0" fillId="0" borderId="17" xfId="0" applyNumberFormat="1" applyBorder="1"/>
    <xf numFmtId="3" fontId="0" fillId="0" borderId="18" xfId="0" applyNumberFormat="1" applyBorder="1"/>
    <xf numFmtId="3" fontId="0" fillId="2" borderId="17" xfId="0" applyNumberFormat="1" applyFill="1" applyBorder="1"/>
    <xf numFmtId="3" fontId="0" fillId="2" borderId="18" xfId="0" applyNumberFormat="1" applyFill="1" applyBorder="1"/>
    <xf numFmtId="3" fontId="11" fillId="3" borderId="17" xfId="0" applyNumberFormat="1" applyFont="1" applyFill="1" applyBorder="1"/>
    <xf numFmtId="3" fontId="11" fillId="3" borderId="18" xfId="0" applyNumberFormat="1" applyFont="1" applyFill="1" applyBorder="1"/>
    <xf numFmtId="3" fontId="13" fillId="0" borderId="17" xfId="0" applyNumberFormat="1" applyFont="1" applyBorder="1"/>
    <xf numFmtId="3" fontId="13" fillId="0" borderId="18" xfId="0" applyNumberFormat="1" applyFont="1" applyBorder="1"/>
    <xf numFmtId="3" fontId="13" fillId="0" borderId="17" xfId="0" applyNumberFormat="1" applyFont="1" applyFill="1" applyBorder="1"/>
    <xf numFmtId="3" fontId="13" fillId="0" borderId="18" xfId="0" applyNumberFormat="1" applyFont="1" applyFill="1" applyBorder="1"/>
    <xf numFmtId="0" fontId="0" fillId="0" borderId="0" xfId="0" applyBorder="1"/>
    <xf numFmtId="3" fontId="11" fillId="8" borderId="17" xfId="0" applyNumberFormat="1" applyFont="1" applyFill="1" applyBorder="1"/>
    <xf numFmtId="3" fontId="11" fillId="8" borderId="18" xfId="0" applyNumberFormat="1" applyFont="1" applyFill="1" applyBorder="1"/>
    <xf numFmtId="3" fontId="16" fillId="0" borderId="17" xfId="0" applyNumberFormat="1" applyFont="1" applyBorder="1"/>
    <xf numFmtId="3" fontId="16" fillId="0" borderId="18" xfId="0" applyNumberFormat="1" applyFont="1" applyBorder="1"/>
    <xf numFmtId="0" fontId="2" fillId="0" borderId="5" xfId="0" applyFont="1" applyBorder="1"/>
    <xf numFmtId="0" fontId="0" fillId="25" borderId="17" xfId="0" applyFill="1" applyBorder="1"/>
    <xf numFmtId="0" fontId="0" fillId="25" borderId="18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5" fillId="0" borderId="3" xfId="0" applyFont="1" applyBorder="1" applyAlignment="1">
      <alignment horizontal="center"/>
    </xf>
    <xf numFmtId="0" fontId="0" fillId="2" borderId="3" xfId="0" applyFill="1" applyBorder="1" applyAlignment="1">
      <alignment horizontal="left" wrapText="1"/>
    </xf>
    <xf numFmtId="0" fontId="7" fillId="0" borderId="3" xfId="0" applyFont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0" fontId="3" fillId="2" borderId="3" xfId="0" applyFont="1" applyFill="1" applyBorder="1"/>
    <xf numFmtId="0" fontId="10" fillId="3" borderId="3" xfId="0" applyFont="1" applyFill="1" applyBorder="1" applyAlignment="1">
      <alignment horizontal="right" wrapText="1"/>
    </xf>
    <xf numFmtId="0" fontId="12" fillId="5" borderId="3" xfId="1" applyFont="1" applyFill="1" applyBorder="1" applyAlignment="1">
      <alignment horizontal="right" vertical="center" wrapText="1"/>
    </xf>
    <xf numFmtId="0" fontId="12" fillId="0" borderId="3" xfId="1" applyFont="1" applyFill="1" applyBorder="1" applyAlignment="1">
      <alignment horizontal="right" vertical="center" wrapText="1"/>
    </xf>
    <xf numFmtId="0" fontId="10" fillId="8" borderId="3" xfId="0" applyFont="1" applyFill="1" applyBorder="1" applyAlignment="1">
      <alignment horizontal="right" wrapText="1"/>
    </xf>
    <xf numFmtId="0" fontId="16" fillId="0" borderId="3" xfId="0" applyFont="1" applyBorder="1" applyAlignment="1">
      <alignment horizontal="right" wrapText="1"/>
    </xf>
    <xf numFmtId="0" fontId="13" fillId="0" borderId="3" xfId="0" applyFont="1" applyBorder="1" applyAlignment="1">
      <alignment horizontal="right"/>
    </xf>
    <xf numFmtId="0" fontId="13" fillId="25" borderId="3" xfId="0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3" fontId="3" fillId="0" borderId="22" xfId="0" applyNumberFormat="1" applyFont="1" applyBorder="1"/>
    <xf numFmtId="3" fontId="7" fillId="2" borderId="22" xfId="0" applyNumberFormat="1" applyFont="1" applyFill="1" applyBorder="1"/>
    <xf numFmtId="3" fontId="7" fillId="0" borderId="22" xfId="0" applyNumberFormat="1" applyFont="1" applyBorder="1"/>
    <xf numFmtId="3" fontId="0" fillId="0" borderId="22" xfId="0" applyNumberFormat="1" applyBorder="1"/>
    <xf numFmtId="3" fontId="0" fillId="2" borderId="22" xfId="0" applyNumberFormat="1" applyFill="1" applyBorder="1"/>
    <xf numFmtId="3" fontId="11" fillId="3" borderId="22" xfId="0" applyNumberFormat="1" applyFont="1" applyFill="1" applyBorder="1"/>
    <xf numFmtId="3" fontId="13" fillId="0" borderId="22" xfId="0" applyNumberFormat="1" applyFont="1" applyBorder="1"/>
    <xf numFmtId="3" fontId="13" fillId="0" borderId="22" xfId="0" applyNumberFormat="1" applyFont="1" applyFill="1" applyBorder="1"/>
    <xf numFmtId="3" fontId="11" fillId="8" borderId="22" xfId="0" applyNumberFormat="1" applyFont="1" applyFill="1" applyBorder="1"/>
    <xf numFmtId="3" fontId="16" fillId="0" borderId="22" xfId="0" applyNumberFormat="1" applyFont="1" applyBorder="1"/>
    <xf numFmtId="0" fontId="0" fillId="25" borderId="22" xfId="0" applyFill="1" applyBorder="1"/>
    <xf numFmtId="0" fontId="0" fillId="0" borderId="22" xfId="0" applyBorder="1"/>
    <xf numFmtId="0" fontId="7" fillId="0" borderId="17" xfId="0" applyFont="1" applyBorder="1" applyAlignment="1">
      <alignment horizontal="right"/>
    </xf>
    <xf numFmtId="0" fontId="0" fillId="0" borderId="17" xfId="0" applyBorder="1"/>
    <xf numFmtId="3" fontId="7" fillId="2" borderId="17" xfId="0" applyNumberFormat="1" applyFont="1" applyFill="1" applyBorder="1" applyAlignment="1">
      <alignment horizontal="right"/>
    </xf>
    <xf numFmtId="3" fontId="7" fillId="2" borderId="18" xfId="0" applyNumberFormat="1" applyFont="1" applyFill="1" applyBorder="1" applyAlignment="1">
      <alignment horizontal="right"/>
    </xf>
    <xf numFmtId="0" fontId="12" fillId="5" borderId="17" xfId="1" applyFont="1" applyFill="1" applyBorder="1" applyAlignment="1">
      <alignment horizontal="right" vertical="center" wrapText="1"/>
    </xf>
    <xf numFmtId="0" fontId="16" fillId="0" borderId="17" xfId="0" applyFont="1" applyBorder="1" applyAlignment="1">
      <alignment horizontal="right" wrapText="1"/>
    </xf>
    <xf numFmtId="0" fontId="13" fillId="0" borderId="17" xfId="0" applyFont="1" applyBorder="1" applyAlignment="1">
      <alignment horizontal="right"/>
    </xf>
    <xf numFmtId="0" fontId="13" fillId="25" borderId="17" xfId="0" applyFont="1" applyFill="1" applyBorder="1" applyAlignment="1">
      <alignment horizontal="center" wrapText="1"/>
    </xf>
    <xf numFmtId="0" fontId="13" fillId="25" borderId="18" xfId="0" applyFont="1" applyFill="1" applyBorder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13" fillId="0" borderId="20" xfId="0" applyFont="1" applyBorder="1" applyAlignment="1">
      <alignment horizontal="center" wrapText="1"/>
    </xf>
    <xf numFmtId="0" fontId="13" fillId="0" borderId="21" xfId="0" applyFont="1" applyBorder="1" applyAlignment="1">
      <alignment horizontal="center" wrapText="1"/>
    </xf>
    <xf numFmtId="0" fontId="6" fillId="12" borderId="22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3" fontId="9" fillId="0" borderId="22" xfId="0" applyNumberFormat="1" applyFont="1" applyBorder="1"/>
    <xf numFmtId="3" fontId="14" fillId="0" borderId="22" xfId="0" applyNumberFormat="1" applyFont="1" applyBorder="1"/>
    <xf numFmtId="3" fontId="7" fillId="0" borderId="17" xfId="0" applyNumberFormat="1" applyFont="1" applyFill="1" applyBorder="1"/>
    <xf numFmtId="3" fontId="7" fillId="0" borderId="2" xfId="0" applyNumberFormat="1" applyFont="1" applyFill="1" applyBorder="1"/>
    <xf numFmtId="3" fontId="7" fillId="0" borderId="18" xfId="0" applyNumberFormat="1" applyFont="1" applyFill="1" applyBorder="1"/>
    <xf numFmtId="3" fontId="7" fillId="0" borderId="22" xfId="0" applyNumberFormat="1" applyFont="1" applyFill="1" applyBorder="1"/>
    <xf numFmtId="3" fontId="7" fillId="0" borderId="5" xfId="0" applyNumberFormat="1" applyFont="1" applyFill="1" applyBorder="1"/>
    <xf numFmtId="0" fontId="0" fillId="0" borderId="0" xfId="0" applyFill="1"/>
    <xf numFmtId="4" fontId="0" fillId="0" borderId="0" xfId="0" applyNumberFormat="1" applyFill="1"/>
    <xf numFmtId="3" fontId="16" fillId="0" borderId="2" xfId="0" applyNumberFormat="1" applyFont="1" applyFill="1" applyBorder="1"/>
    <xf numFmtId="3" fontId="8" fillId="0" borderId="22" xfId="0" applyNumberFormat="1" applyFont="1" applyBorder="1"/>
    <xf numFmtId="0" fontId="2" fillId="0" borderId="22" xfId="0" applyFont="1" applyBorder="1"/>
    <xf numFmtId="3" fontId="7" fillId="0" borderId="5" xfId="0" applyNumberFormat="1" applyFont="1" applyBorder="1"/>
    <xf numFmtId="0" fontId="6" fillId="7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3" fontId="3" fillId="0" borderId="25" xfId="0" applyNumberFormat="1" applyFont="1" applyBorder="1"/>
    <xf numFmtId="3" fontId="7" fillId="2" borderId="25" xfId="0" applyNumberFormat="1" applyFont="1" applyFill="1" applyBorder="1"/>
    <xf numFmtId="3" fontId="7" fillId="0" borderId="25" xfId="0" applyNumberFormat="1" applyFont="1" applyFill="1" applyBorder="1"/>
    <xf numFmtId="3" fontId="8" fillId="0" borderId="17" xfId="0" applyNumberFormat="1" applyFont="1" applyBorder="1"/>
    <xf numFmtId="3" fontId="8" fillId="0" borderId="25" xfId="0" applyNumberFormat="1" applyFont="1" applyBorder="1"/>
    <xf numFmtId="3" fontId="0" fillId="0" borderId="25" xfId="0" applyNumberFormat="1" applyBorder="1"/>
    <xf numFmtId="3" fontId="9" fillId="0" borderId="17" xfId="0" applyNumberFormat="1" applyFont="1" applyBorder="1"/>
    <xf numFmtId="3" fontId="9" fillId="0" borderId="25" xfId="0" applyNumberFormat="1" applyFont="1" applyBorder="1"/>
    <xf numFmtId="3" fontId="0" fillId="2" borderId="25" xfId="0" applyNumberFormat="1" applyFill="1" applyBorder="1"/>
    <xf numFmtId="3" fontId="11" fillId="3" borderId="25" xfId="0" applyNumberFormat="1" applyFont="1" applyFill="1" applyBorder="1"/>
    <xf numFmtId="3" fontId="13" fillId="0" borderId="25" xfId="0" applyNumberFormat="1" applyFont="1" applyBorder="1"/>
    <xf numFmtId="3" fontId="11" fillId="8" borderId="25" xfId="0" applyNumberFormat="1" applyFont="1" applyFill="1" applyBorder="1"/>
    <xf numFmtId="0" fontId="0" fillId="25" borderId="25" xfId="0" applyFill="1" applyBorder="1"/>
    <xf numFmtId="0" fontId="2" fillId="0" borderId="19" xfId="0" applyFont="1" applyBorder="1"/>
    <xf numFmtId="0" fontId="2" fillId="0" borderId="26" xfId="0" applyFont="1" applyBorder="1"/>
    <xf numFmtId="0" fontId="2" fillId="0" borderId="27" xfId="0" applyFont="1" applyBorder="1"/>
    <xf numFmtId="3" fontId="13" fillId="17" borderId="17" xfId="0" applyNumberFormat="1" applyFont="1" applyFill="1" applyBorder="1"/>
    <xf numFmtId="3" fontId="13" fillId="17" borderId="5" xfId="0" applyNumberFormat="1" applyFont="1" applyFill="1" applyBorder="1"/>
    <xf numFmtId="3" fontId="13" fillId="17" borderId="25" xfId="0" applyNumberFormat="1" applyFont="1" applyFill="1" applyBorder="1"/>
    <xf numFmtId="0" fontId="3" fillId="4" borderId="28" xfId="0" applyFont="1" applyFill="1" applyBorder="1"/>
    <xf numFmtId="3" fontId="8" fillId="0" borderId="2" xfId="0" applyNumberFormat="1" applyFont="1" applyBorder="1"/>
    <xf numFmtId="3" fontId="0" fillId="0" borderId="2" xfId="0" applyNumberFormat="1" applyBorder="1" applyAlignment="1">
      <alignment horizontal="right"/>
    </xf>
    <xf numFmtId="0" fontId="25" fillId="3" borderId="7" xfId="0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12" borderId="11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3" fontId="0" fillId="17" borderId="2" xfId="0" applyNumberFormat="1" applyFill="1" applyBorder="1" applyAlignment="1">
      <alignment horizontal="center" wrapText="1"/>
    </xf>
    <xf numFmtId="3" fontId="0" fillId="7" borderId="2" xfId="0" applyNumberFormat="1" applyFill="1" applyBorder="1" applyAlignment="1">
      <alignment horizontal="center" wrapText="1"/>
    </xf>
  </cellXfs>
  <cellStyles count="2">
    <cellStyle name="Heading 3" xfId="1" builtinId="1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lzandberga/Desktop/RAKUS_MODULIS_ARKARTAS_SITUACIJA/GULTU_SKAITS_141021_papildina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zandberga\Downloads\Prognoze_decembris_3_pie&#353;&#311;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zandberga\Downloads\Prognoze_decembris_2_pie&#353;&#311;&#299;rums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zandberga\Downloads\Prognoze_decembris_1_pie&#353;&#311;&#299;rum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ltu_salidzinajums"/>
      <sheetName val="lielākie ieguldijumi"/>
      <sheetName val="kopsavilkums"/>
      <sheetName val="Saeimai_kopsavilkums"/>
      <sheetName val="Sheet2 (2)"/>
      <sheetName val="Sheet2"/>
      <sheetName val="3.1"/>
      <sheetName val="LNG_kopā_3"/>
      <sheetName val="LNG_kopā_2"/>
      <sheetName val="LNG_kopā_1"/>
      <sheetName val="1_LNG_kopā"/>
      <sheetName val="2_LNG_kopā"/>
      <sheetName val="3_LNG_kopā"/>
      <sheetName val="3_LNG_KOPA"/>
      <sheetName val="gultu_skaits"/>
      <sheetName val="Sheet7"/>
      <sheetName val="1.pieskirums"/>
      <sheetName val="2.pieskīrums"/>
      <sheetName val="3.pieskirums"/>
      <sheetName val="Sheet1"/>
      <sheetName val="gultas"/>
    </sheetNames>
    <sheetDataSet>
      <sheetData sheetId="0">
        <row r="4">
          <cell r="O4">
            <v>122</v>
          </cell>
          <cell r="P4">
            <v>261</v>
          </cell>
          <cell r="Q4">
            <v>57</v>
          </cell>
          <cell r="R4">
            <v>12</v>
          </cell>
        </row>
        <row r="5">
          <cell r="P5">
            <v>62</v>
          </cell>
        </row>
        <row r="7">
          <cell r="P7">
            <v>30</v>
          </cell>
          <cell r="Q7">
            <v>6</v>
          </cell>
        </row>
        <row r="8">
          <cell r="P8">
            <v>56</v>
          </cell>
          <cell r="Q8">
            <v>15</v>
          </cell>
          <cell r="R8">
            <v>8</v>
          </cell>
        </row>
        <row r="9">
          <cell r="P9">
            <v>27</v>
          </cell>
          <cell r="Q9">
            <v>3</v>
          </cell>
        </row>
        <row r="10">
          <cell r="P10">
            <v>87</v>
          </cell>
        </row>
        <row r="11">
          <cell r="P11">
            <v>20</v>
          </cell>
          <cell r="R11">
            <v>8</v>
          </cell>
        </row>
        <row r="12">
          <cell r="P12">
            <v>55</v>
          </cell>
          <cell r="Q12">
            <v>3</v>
          </cell>
        </row>
        <row r="13">
          <cell r="P13">
            <v>50</v>
          </cell>
        </row>
        <row r="14">
          <cell r="O14">
            <v>25</v>
          </cell>
        </row>
        <row r="15">
          <cell r="P15">
            <v>20</v>
          </cell>
        </row>
      </sheetData>
      <sheetData sheetId="1"/>
      <sheetData sheetId="2"/>
      <sheetData sheetId="3"/>
      <sheetData sheetId="4"/>
      <sheetData sheetId="5"/>
      <sheetData sheetId="6">
        <row r="9">
          <cell r="G9">
            <v>768944</v>
          </cell>
        </row>
        <row r="10">
          <cell r="G10">
            <v>41083</v>
          </cell>
        </row>
        <row r="11">
          <cell r="S11">
            <v>2183</v>
          </cell>
        </row>
        <row r="14">
          <cell r="G14">
            <v>6014</v>
          </cell>
        </row>
        <row r="17">
          <cell r="G17">
            <v>277770</v>
          </cell>
        </row>
        <row r="18">
          <cell r="G18">
            <v>317425</v>
          </cell>
        </row>
        <row r="19">
          <cell r="G19">
            <v>169703</v>
          </cell>
        </row>
        <row r="21">
          <cell r="E21">
            <v>2406</v>
          </cell>
        </row>
      </sheetData>
      <sheetData sheetId="7">
        <row r="7">
          <cell r="G7">
            <v>0</v>
          </cell>
        </row>
        <row r="8">
          <cell r="G8">
            <v>225630</v>
          </cell>
          <cell r="U8">
            <v>1315.74</v>
          </cell>
        </row>
        <row r="11">
          <cell r="G11">
            <v>109453</v>
          </cell>
        </row>
        <row r="13">
          <cell r="G13">
            <v>1378197</v>
          </cell>
          <cell r="S13">
            <v>3550</v>
          </cell>
        </row>
        <row r="15">
          <cell r="G15">
            <v>117812</v>
          </cell>
        </row>
        <row r="16">
          <cell r="G16">
            <v>374507</v>
          </cell>
        </row>
        <row r="20">
          <cell r="G20">
            <v>212557</v>
          </cell>
        </row>
        <row r="24">
          <cell r="G24">
            <v>222208</v>
          </cell>
        </row>
      </sheetData>
      <sheetData sheetId="8">
        <row r="8">
          <cell r="E8">
            <v>362553</v>
          </cell>
          <cell r="Q8">
            <v>328446.81000000006</v>
          </cell>
        </row>
        <row r="9">
          <cell r="E9">
            <v>317579</v>
          </cell>
          <cell r="Q9">
            <v>1936</v>
          </cell>
        </row>
        <row r="10">
          <cell r="E10">
            <v>459174</v>
          </cell>
        </row>
        <row r="11">
          <cell r="E11">
            <v>1215165</v>
          </cell>
          <cell r="T11">
            <v>17474</v>
          </cell>
        </row>
        <row r="13">
          <cell r="E13">
            <v>192083</v>
          </cell>
          <cell r="T13">
            <v>6292</v>
          </cell>
        </row>
        <row r="14">
          <cell r="E14">
            <v>221135</v>
          </cell>
        </row>
        <row r="17">
          <cell r="E17">
            <v>160217</v>
          </cell>
        </row>
        <row r="18">
          <cell r="E18">
            <v>315819</v>
          </cell>
        </row>
        <row r="19">
          <cell r="E19">
            <v>0</v>
          </cell>
        </row>
        <row r="20">
          <cell r="E20">
            <v>4500</v>
          </cell>
        </row>
        <row r="21">
          <cell r="E21">
            <v>2999</v>
          </cell>
        </row>
      </sheetData>
      <sheetData sheetId="9">
        <row r="8">
          <cell r="E8">
            <v>17457</v>
          </cell>
        </row>
        <row r="9">
          <cell r="E9">
            <v>330816.00000000006</v>
          </cell>
          <cell r="N9">
            <v>0</v>
          </cell>
        </row>
        <row r="10">
          <cell r="E10">
            <v>263390</v>
          </cell>
        </row>
        <row r="11">
          <cell r="E11">
            <v>256324</v>
          </cell>
        </row>
        <row r="12">
          <cell r="E12">
            <v>68231</v>
          </cell>
          <cell r="R12">
            <v>58882</v>
          </cell>
        </row>
        <row r="13">
          <cell r="N13">
            <v>29788</v>
          </cell>
        </row>
        <row r="14">
          <cell r="E14">
            <v>27844</v>
          </cell>
          <cell r="N14">
            <v>39666</v>
          </cell>
        </row>
        <row r="15">
          <cell r="E15">
            <v>335994</v>
          </cell>
          <cell r="R15">
            <v>23236</v>
          </cell>
        </row>
      </sheetData>
      <sheetData sheetId="10">
        <row r="8">
          <cell r="D8">
            <v>150867</v>
          </cell>
        </row>
        <row r="9">
          <cell r="D9">
            <v>330816</v>
          </cell>
        </row>
        <row r="11">
          <cell r="D11">
            <v>256324</v>
          </cell>
        </row>
        <row r="12">
          <cell r="D12">
            <v>127113</v>
          </cell>
        </row>
        <row r="13">
          <cell r="D13">
            <v>2411290</v>
          </cell>
        </row>
        <row r="14">
          <cell r="D14">
            <v>67510</v>
          </cell>
        </row>
        <row r="15">
          <cell r="D15">
            <v>359230</v>
          </cell>
        </row>
      </sheetData>
      <sheetData sheetId="11">
        <row r="7">
          <cell r="D7">
            <v>820397</v>
          </cell>
        </row>
        <row r="8">
          <cell r="D8">
            <v>1972320</v>
          </cell>
        </row>
        <row r="10">
          <cell r="D10">
            <v>1232639</v>
          </cell>
        </row>
        <row r="11">
          <cell r="D11">
            <v>222470</v>
          </cell>
        </row>
        <row r="12">
          <cell r="D12">
            <v>198375</v>
          </cell>
        </row>
        <row r="13">
          <cell r="D13">
            <v>252329</v>
          </cell>
        </row>
        <row r="14">
          <cell r="D14">
            <v>107776</v>
          </cell>
        </row>
        <row r="15">
          <cell r="D15">
            <v>61860</v>
          </cell>
        </row>
        <row r="16">
          <cell r="D16">
            <v>207750</v>
          </cell>
        </row>
        <row r="17">
          <cell r="D17">
            <v>389130</v>
          </cell>
        </row>
        <row r="18">
          <cell r="D18">
            <v>18233</v>
          </cell>
        </row>
        <row r="19">
          <cell r="D19">
            <v>4500</v>
          </cell>
        </row>
        <row r="20">
          <cell r="D20">
            <v>3000</v>
          </cell>
        </row>
      </sheetData>
      <sheetData sheetId="12">
        <row r="7">
          <cell r="D7">
            <v>12624</v>
          </cell>
        </row>
        <row r="8">
          <cell r="D8">
            <v>647610</v>
          </cell>
        </row>
        <row r="11">
          <cell r="D11">
            <v>111636</v>
          </cell>
        </row>
        <row r="12">
          <cell r="D12">
            <v>1443383</v>
          </cell>
        </row>
        <row r="13">
          <cell r="D13">
            <v>1381747</v>
          </cell>
        </row>
        <row r="14">
          <cell r="D14">
            <v>6015</v>
          </cell>
        </row>
        <row r="15">
          <cell r="D15">
            <v>166502</v>
          </cell>
        </row>
        <row r="16">
          <cell r="D16">
            <v>540058</v>
          </cell>
        </row>
        <row r="17">
          <cell r="D17">
            <v>442980</v>
          </cell>
        </row>
        <row r="18">
          <cell r="D18">
            <v>328381</v>
          </cell>
        </row>
        <row r="19">
          <cell r="D19">
            <v>506376</v>
          </cell>
        </row>
        <row r="20">
          <cell r="D20">
            <v>355106</v>
          </cell>
        </row>
        <row r="21">
          <cell r="D21">
            <v>2406</v>
          </cell>
        </row>
        <row r="22">
          <cell r="D22">
            <v>188362</v>
          </cell>
          <cell r="E22">
            <v>0</v>
          </cell>
        </row>
        <row r="23">
          <cell r="D23">
            <v>505072</v>
          </cell>
          <cell r="E23">
            <v>0</v>
          </cell>
        </row>
        <row r="24">
          <cell r="D24">
            <v>264286</v>
          </cell>
        </row>
        <row r="25">
          <cell r="D25">
            <v>346239</v>
          </cell>
        </row>
      </sheetData>
      <sheetData sheetId="13">
        <row r="26">
          <cell r="G26">
            <v>2432174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savilkums"/>
      <sheetName val="Rēzekne"/>
      <sheetName val="Jēkabp"/>
      <sheetName val="Vidzeme"/>
      <sheetName val="R.1.sl."/>
      <sheetName val="Cēsis"/>
      <sheetName val="Dobele"/>
    </sheetNames>
    <sheetDataSet>
      <sheetData sheetId="0">
        <row r="9">
          <cell r="D9">
            <v>83893.49</v>
          </cell>
        </row>
        <row r="10">
          <cell r="D10">
            <v>450000</v>
          </cell>
        </row>
        <row r="13">
          <cell r="D13">
            <v>102800</v>
          </cell>
        </row>
        <row r="18">
          <cell r="D18">
            <v>25907.5</v>
          </cell>
        </row>
        <row r="23">
          <cell r="D23">
            <v>26612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sav_dec"/>
      <sheetName val="Daugavpils"/>
      <sheetName val="R.1.sl."/>
      <sheetName val="Jēkabp"/>
      <sheetName val="Jēkabp_prognoze"/>
      <sheetName val="Vidzeme"/>
      <sheetName val="Rēzekne"/>
    </sheetNames>
    <sheetDataSet>
      <sheetData sheetId="0">
        <row r="9">
          <cell r="E9">
            <v>1484088.91</v>
          </cell>
        </row>
        <row r="10">
          <cell r="E10">
            <v>125516</v>
          </cell>
        </row>
        <row r="18">
          <cell r="E18">
            <v>15750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ā_dec"/>
      <sheetName val="Jēkabpils"/>
      <sheetName val="Vidzeme"/>
    </sheetNames>
    <sheetDataSet>
      <sheetData sheetId="0">
        <row r="14">
          <cell r="E14">
            <v>7478.76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419B0-4E94-43A8-8208-8E82178B310C}">
  <dimension ref="A1:I150"/>
  <sheetViews>
    <sheetView workbookViewId="0">
      <selection activeCell="B3" sqref="B3:B4"/>
    </sheetView>
  </sheetViews>
  <sheetFormatPr defaultRowHeight="14.5" x14ac:dyDescent="0.35"/>
  <cols>
    <col min="1" max="1" width="16.54296875" customWidth="1"/>
    <col min="2" max="2" width="59.7265625" customWidth="1"/>
    <col min="4" max="4" width="11.453125" bestFit="1" customWidth="1"/>
  </cols>
  <sheetData>
    <row r="1" spans="1:6" x14ac:dyDescent="0.35">
      <c r="D1" t="s">
        <v>178</v>
      </c>
    </row>
    <row r="2" spans="1:6" ht="72" customHeight="1" x14ac:dyDescent="0.35">
      <c r="B2" s="88"/>
      <c r="D2" s="230" t="s">
        <v>179</v>
      </c>
      <c r="E2" s="230"/>
      <c r="F2" s="230"/>
    </row>
    <row r="3" spans="1:6" x14ac:dyDescent="0.35">
      <c r="B3" s="225" t="s">
        <v>180</v>
      </c>
      <c r="C3" s="227" t="s">
        <v>176</v>
      </c>
      <c r="D3" s="227" t="s">
        <v>175</v>
      </c>
    </row>
    <row r="4" spans="1:6" x14ac:dyDescent="0.35">
      <c r="B4" s="226"/>
      <c r="C4" s="228"/>
      <c r="D4" s="228"/>
    </row>
    <row r="5" spans="1:6" ht="15" customHeight="1" x14ac:dyDescent="0.35">
      <c r="A5" s="85" t="s">
        <v>46</v>
      </c>
      <c r="B5" s="83" t="s">
        <v>174</v>
      </c>
      <c r="C5" s="82">
        <v>1</v>
      </c>
      <c r="D5" s="81">
        <v>47916</v>
      </c>
    </row>
    <row r="6" spans="1:6" ht="15" customHeight="1" x14ac:dyDescent="0.35">
      <c r="A6" s="85"/>
      <c r="B6" s="86" t="s">
        <v>173</v>
      </c>
      <c r="C6" s="82">
        <v>24</v>
      </c>
      <c r="D6" s="81">
        <v>33396</v>
      </c>
    </row>
    <row r="7" spans="1:6" ht="15" customHeight="1" x14ac:dyDescent="0.35">
      <c r="A7" s="85"/>
      <c r="B7" s="86" t="s">
        <v>172</v>
      </c>
      <c r="C7" s="82">
        <v>26</v>
      </c>
      <c r="D7" s="81">
        <v>168999.49</v>
      </c>
    </row>
    <row r="8" spans="1:6" ht="15" customHeight="1" x14ac:dyDescent="0.35">
      <c r="A8" s="85"/>
      <c r="B8" s="86" t="s">
        <v>171</v>
      </c>
      <c r="C8" s="82">
        <v>1</v>
      </c>
      <c r="D8" s="81">
        <v>29999.53</v>
      </c>
    </row>
    <row r="9" spans="1:6" ht="15" customHeight="1" x14ac:dyDescent="0.35">
      <c r="A9" s="85"/>
      <c r="B9" s="86" t="s">
        <v>170</v>
      </c>
      <c r="C9" s="82">
        <v>30</v>
      </c>
      <c r="D9" s="81">
        <v>16605.07</v>
      </c>
    </row>
    <row r="10" spans="1:6" ht="15" customHeight="1" x14ac:dyDescent="0.35">
      <c r="A10" s="85"/>
      <c r="B10" s="86" t="s">
        <v>169</v>
      </c>
      <c r="C10" s="82">
        <v>20</v>
      </c>
      <c r="D10" s="81">
        <v>60984</v>
      </c>
    </row>
    <row r="11" spans="1:6" ht="15" customHeight="1" x14ac:dyDescent="0.35">
      <c r="A11" s="85"/>
      <c r="B11" s="86" t="s">
        <v>168</v>
      </c>
      <c r="C11" s="82">
        <v>180</v>
      </c>
      <c r="D11" s="81">
        <v>31054.65</v>
      </c>
    </row>
    <row r="12" spans="1:6" ht="15" customHeight="1" x14ac:dyDescent="0.35">
      <c r="A12" s="85"/>
      <c r="B12" s="87" t="s">
        <v>167</v>
      </c>
      <c r="C12" s="82">
        <v>2</v>
      </c>
      <c r="D12" s="81">
        <v>43560</v>
      </c>
    </row>
    <row r="13" spans="1:6" ht="15" customHeight="1" x14ac:dyDescent="0.35">
      <c r="A13" s="85"/>
      <c r="B13" s="86" t="s">
        <v>166</v>
      </c>
      <c r="C13" s="82">
        <v>2</v>
      </c>
      <c r="D13" s="81">
        <v>17397.96</v>
      </c>
    </row>
    <row r="14" spans="1:6" ht="15" customHeight="1" x14ac:dyDescent="0.35">
      <c r="A14" s="85"/>
      <c r="B14" s="86" t="s">
        <v>165</v>
      </c>
      <c r="C14" s="82">
        <v>6</v>
      </c>
      <c r="D14" s="81">
        <v>82280</v>
      </c>
    </row>
    <row r="15" spans="1:6" ht="15" customHeight="1" x14ac:dyDescent="0.35">
      <c r="A15" s="85"/>
      <c r="B15" s="86" t="s">
        <v>164</v>
      </c>
      <c r="C15" s="82">
        <v>1</v>
      </c>
      <c r="D15" s="81">
        <v>119843.82</v>
      </c>
    </row>
    <row r="16" spans="1:6" ht="15" customHeight="1" x14ac:dyDescent="0.35">
      <c r="A16" s="85"/>
      <c r="B16" s="83" t="s">
        <v>163</v>
      </c>
      <c r="C16" s="82">
        <v>1</v>
      </c>
      <c r="D16" s="81">
        <v>30915.5</v>
      </c>
    </row>
    <row r="17" spans="1:9" ht="15" customHeight="1" x14ac:dyDescent="0.35">
      <c r="A17" s="85"/>
      <c r="B17" s="83"/>
      <c r="C17" s="82"/>
      <c r="D17" s="89">
        <f>SUM(D5:D16)</f>
        <v>682952.02</v>
      </c>
    </row>
    <row r="18" spans="1:9" ht="15" customHeight="1" x14ac:dyDescent="0.35">
      <c r="A18" s="84" t="s">
        <v>45</v>
      </c>
      <c r="B18" s="83" t="s">
        <v>162</v>
      </c>
      <c r="C18" s="82">
        <v>10</v>
      </c>
      <c r="D18" s="81">
        <v>116160</v>
      </c>
    </row>
    <row r="19" spans="1:9" ht="15" customHeight="1" x14ac:dyDescent="0.35">
      <c r="A19" s="84"/>
      <c r="B19" s="83" t="s">
        <v>161</v>
      </c>
      <c r="C19" s="82">
        <v>6</v>
      </c>
      <c r="D19" s="81">
        <v>174240</v>
      </c>
    </row>
    <row r="20" spans="1:9" ht="15" customHeight="1" x14ac:dyDescent="0.35">
      <c r="A20" s="84"/>
      <c r="B20" s="83" t="s">
        <v>160</v>
      </c>
      <c r="C20" s="82">
        <v>5</v>
      </c>
      <c r="D20" s="81">
        <v>211750</v>
      </c>
    </row>
    <row r="21" spans="1:9" ht="15" customHeight="1" x14ac:dyDescent="0.35">
      <c r="A21" s="84"/>
      <c r="B21" s="83" t="s">
        <v>159</v>
      </c>
      <c r="C21" s="82">
        <v>1</v>
      </c>
      <c r="D21" s="81">
        <v>630573.82189999998</v>
      </c>
      <c r="E21" t="s">
        <v>157</v>
      </c>
    </row>
    <row r="22" spans="1:9" ht="15" customHeight="1" x14ac:dyDescent="0.35">
      <c r="A22" s="84"/>
      <c r="B22" s="83" t="s">
        <v>158</v>
      </c>
      <c r="C22" s="82">
        <v>1</v>
      </c>
      <c r="D22" s="81">
        <v>422453.82189999998</v>
      </c>
      <c r="E22" t="s">
        <v>157</v>
      </c>
    </row>
    <row r="23" spans="1:9" ht="15" customHeight="1" x14ac:dyDescent="0.35">
      <c r="A23" s="84"/>
      <c r="B23" s="83" t="s">
        <v>156</v>
      </c>
      <c r="C23" s="82">
        <v>1</v>
      </c>
      <c r="D23" s="81">
        <v>68020.149999999994</v>
      </c>
    </row>
    <row r="24" spans="1:9" ht="15" customHeight="1" x14ac:dyDescent="0.35">
      <c r="A24" s="84"/>
      <c r="B24" s="83" t="s">
        <v>155</v>
      </c>
      <c r="C24" s="82">
        <v>1</v>
      </c>
      <c r="D24" s="81">
        <v>105270</v>
      </c>
    </row>
    <row r="25" spans="1:9" ht="15" customHeight="1" x14ac:dyDescent="0.35">
      <c r="A25" s="84"/>
      <c r="B25" s="83" t="s">
        <v>154</v>
      </c>
      <c r="C25" s="82">
        <v>1</v>
      </c>
      <c r="D25" s="81">
        <v>108900</v>
      </c>
    </row>
    <row r="26" spans="1:9" ht="15" customHeight="1" x14ac:dyDescent="0.35">
      <c r="A26" s="84"/>
      <c r="B26" s="83" t="s">
        <v>153</v>
      </c>
      <c r="C26" s="82">
        <v>2</v>
      </c>
      <c r="D26" s="81">
        <v>39809</v>
      </c>
    </row>
    <row r="27" spans="1:9" ht="15" customHeight="1" x14ac:dyDescent="0.35">
      <c r="A27" s="84"/>
      <c r="B27" s="83" t="s">
        <v>59</v>
      </c>
      <c r="C27" s="82">
        <v>2</v>
      </c>
      <c r="D27" s="81">
        <v>60137</v>
      </c>
    </row>
    <row r="28" spans="1:9" ht="15" customHeight="1" x14ac:dyDescent="0.35">
      <c r="A28" s="84"/>
      <c r="B28" s="83"/>
      <c r="C28" s="82"/>
      <c r="D28" s="89">
        <f>SUM(D18:D27)</f>
        <v>1937313.7937999996</v>
      </c>
    </row>
    <row r="29" spans="1:9" ht="18.75" customHeight="1" x14ac:dyDescent="0.35">
      <c r="A29" s="229" t="s">
        <v>152</v>
      </c>
      <c r="B29" s="80" t="s">
        <v>151</v>
      </c>
      <c r="C29" s="69">
        <v>1</v>
      </c>
      <c r="D29" s="49">
        <v>11858</v>
      </c>
    </row>
    <row r="30" spans="1:9" ht="18" customHeight="1" x14ac:dyDescent="0.35">
      <c r="A30" s="229"/>
      <c r="B30" s="79" t="s">
        <v>150</v>
      </c>
      <c r="C30" s="69">
        <v>3</v>
      </c>
      <c r="D30" s="49">
        <f>26136+21296</f>
        <v>47432</v>
      </c>
      <c r="I30" s="76"/>
    </row>
    <row r="31" spans="1:9" ht="15" customHeight="1" x14ac:dyDescent="0.35">
      <c r="A31" s="229"/>
      <c r="B31" s="78" t="s">
        <v>148</v>
      </c>
      <c r="C31" s="69">
        <v>1</v>
      </c>
      <c r="D31" s="49">
        <v>71390</v>
      </c>
      <c r="I31" s="76"/>
    </row>
    <row r="32" spans="1:9" ht="33" customHeight="1" x14ac:dyDescent="0.35">
      <c r="A32" s="229"/>
      <c r="B32" s="77" t="s">
        <v>149</v>
      </c>
      <c r="C32" s="69">
        <v>3</v>
      </c>
      <c r="D32" s="49">
        <v>112124.65</v>
      </c>
      <c r="I32" s="76"/>
    </row>
    <row r="33" spans="1:9" ht="19.5" customHeight="1" x14ac:dyDescent="0.35">
      <c r="A33" s="229"/>
      <c r="B33" s="77" t="s">
        <v>148</v>
      </c>
      <c r="C33" s="69">
        <v>1</v>
      </c>
      <c r="D33" s="49">
        <v>74859.070000000007</v>
      </c>
      <c r="I33" s="76"/>
    </row>
    <row r="34" spans="1:9" ht="19.5" customHeight="1" x14ac:dyDescent="0.35">
      <c r="A34" s="90"/>
      <c r="B34" s="77"/>
      <c r="C34" s="69"/>
      <c r="D34" s="91">
        <f>SUM(D29:D33)</f>
        <v>317663.71999999997</v>
      </c>
      <c r="I34" s="76"/>
    </row>
    <row r="35" spans="1:9" ht="15.5" x14ac:dyDescent="0.35">
      <c r="A35" s="75"/>
      <c r="B35" s="70" t="s">
        <v>147</v>
      </c>
      <c r="C35" s="69">
        <v>2</v>
      </c>
      <c r="D35" s="49">
        <v>108900</v>
      </c>
    </row>
    <row r="36" spans="1:9" ht="15.5" x14ac:dyDescent="0.35">
      <c r="A36" s="75" t="s">
        <v>146</v>
      </c>
      <c r="B36" s="70" t="s">
        <v>145</v>
      </c>
      <c r="C36" s="69">
        <v>1</v>
      </c>
      <c r="D36" s="49">
        <v>12012.88</v>
      </c>
    </row>
    <row r="37" spans="1:9" ht="15.75" customHeight="1" x14ac:dyDescent="0.35">
      <c r="A37" s="75"/>
      <c r="B37" s="70" t="s">
        <v>144</v>
      </c>
      <c r="C37" s="69">
        <v>10</v>
      </c>
      <c r="D37" s="49">
        <f>28919+43966</f>
        <v>72885</v>
      </c>
    </row>
    <row r="38" spans="1:9" ht="15.75" customHeight="1" x14ac:dyDescent="0.35">
      <c r="A38" s="74"/>
      <c r="B38" s="70" t="s">
        <v>143</v>
      </c>
      <c r="C38" s="69">
        <v>2</v>
      </c>
      <c r="D38" s="49">
        <v>21538</v>
      </c>
      <c r="I38" s="73"/>
    </row>
    <row r="39" spans="1:9" ht="15" customHeight="1" x14ac:dyDescent="0.35">
      <c r="A39" s="72"/>
      <c r="B39" s="70" t="s">
        <v>142</v>
      </c>
      <c r="C39" s="69">
        <v>30</v>
      </c>
      <c r="D39" s="49">
        <v>77265.759999999995</v>
      </c>
    </row>
    <row r="40" spans="1:9" ht="15" customHeight="1" x14ac:dyDescent="0.35">
      <c r="A40" s="72"/>
      <c r="B40" s="70" t="s">
        <v>141</v>
      </c>
      <c r="C40" s="69">
        <v>1</v>
      </c>
      <c r="D40" s="49">
        <v>11930.6</v>
      </c>
    </row>
    <row r="41" spans="1:9" ht="15" customHeight="1" x14ac:dyDescent="0.35">
      <c r="A41" s="72"/>
      <c r="B41" s="68" t="s">
        <v>140</v>
      </c>
      <c r="C41" s="39">
        <v>1</v>
      </c>
      <c r="D41" s="38">
        <v>65124.62</v>
      </c>
    </row>
    <row r="42" spans="1:9" ht="15" customHeight="1" x14ac:dyDescent="0.35">
      <c r="A42" s="72"/>
      <c r="B42" s="68" t="s">
        <v>54</v>
      </c>
      <c r="C42" s="39">
        <v>8</v>
      </c>
      <c r="D42" s="38">
        <v>27055.599999999999</v>
      </c>
      <c r="I42" s="71"/>
    </row>
    <row r="43" spans="1:9" ht="15" customHeight="1" x14ac:dyDescent="0.35">
      <c r="A43" s="72"/>
      <c r="B43" s="68" t="s">
        <v>139</v>
      </c>
      <c r="C43" s="39">
        <v>8</v>
      </c>
      <c r="D43" s="38">
        <v>30201.599999999999</v>
      </c>
    </row>
    <row r="44" spans="1:9" ht="15" customHeight="1" x14ac:dyDescent="0.35">
      <c r="A44" s="72"/>
      <c r="B44" s="68" t="s">
        <v>138</v>
      </c>
      <c r="C44" s="39">
        <v>1</v>
      </c>
      <c r="D44" s="38">
        <v>11833.8</v>
      </c>
      <c r="G44" s="71"/>
    </row>
    <row r="45" spans="1:9" ht="15" customHeight="1" x14ac:dyDescent="0.35">
      <c r="A45" s="72"/>
      <c r="B45" s="68" t="s">
        <v>137</v>
      </c>
      <c r="C45" s="39">
        <v>6</v>
      </c>
      <c r="D45" s="38">
        <v>7216.44</v>
      </c>
      <c r="G45" s="71"/>
    </row>
    <row r="46" spans="1:9" ht="15" customHeight="1" x14ac:dyDescent="0.35">
      <c r="A46" s="72"/>
      <c r="B46" s="68"/>
      <c r="C46" s="39"/>
      <c r="D46" s="92">
        <f>SUM(D35:D45)</f>
        <v>445964.29999999993</v>
      </c>
      <c r="G46" s="71"/>
    </row>
    <row r="47" spans="1:9" ht="15.5" x14ac:dyDescent="0.35">
      <c r="A47" s="42" t="s">
        <v>136</v>
      </c>
      <c r="B47" s="70" t="s">
        <v>135</v>
      </c>
      <c r="C47" s="69">
        <v>65</v>
      </c>
      <c r="D47" s="49">
        <f>95394.78+42778</f>
        <v>138172.78</v>
      </c>
    </row>
    <row r="48" spans="1:9" ht="31" x14ac:dyDescent="0.35">
      <c r="A48" s="42"/>
      <c r="B48" s="70" t="s">
        <v>134</v>
      </c>
      <c r="C48" s="69">
        <v>40</v>
      </c>
      <c r="D48" s="49">
        <v>57257.2</v>
      </c>
    </row>
    <row r="49" spans="1:9" ht="15.5" x14ac:dyDescent="0.35">
      <c r="A49" s="42"/>
      <c r="B49" s="70" t="s">
        <v>133</v>
      </c>
      <c r="C49" s="69">
        <v>1</v>
      </c>
      <c r="D49" s="49">
        <v>21386.75</v>
      </c>
    </row>
    <row r="50" spans="1:9" ht="15.5" x14ac:dyDescent="0.35">
      <c r="A50" s="42"/>
      <c r="B50" s="68" t="s">
        <v>58</v>
      </c>
      <c r="C50" s="39">
        <v>3</v>
      </c>
      <c r="D50" s="38">
        <v>21914.31</v>
      </c>
    </row>
    <row r="51" spans="1:9" ht="15.5" x14ac:dyDescent="0.35">
      <c r="A51" s="42"/>
      <c r="B51" s="68"/>
      <c r="C51" s="39"/>
      <c r="D51" s="92">
        <f>SUM(D47:D50)</f>
        <v>238731.03999999998</v>
      </c>
    </row>
    <row r="52" spans="1:9" ht="77.5" x14ac:dyDescent="0.35">
      <c r="A52" s="64" t="s">
        <v>132</v>
      </c>
      <c r="B52" s="65" t="s">
        <v>131</v>
      </c>
      <c r="C52" s="67">
        <v>1</v>
      </c>
      <c r="D52" s="49">
        <v>130971.61</v>
      </c>
      <c r="I52" s="66"/>
    </row>
    <row r="53" spans="1:9" ht="15.5" x14ac:dyDescent="0.35">
      <c r="A53" s="64"/>
      <c r="B53" s="65" t="s">
        <v>130</v>
      </c>
      <c r="C53" s="50">
        <v>1</v>
      </c>
      <c r="D53" s="49">
        <v>210612.6</v>
      </c>
    </row>
    <row r="54" spans="1:9" ht="15.5" x14ac:dyDescent="0.35">
      <c r="A54" s="64"/>
      <c r="B54" s="65" t="s">
        <v>129</v>
      </c>
      <c r="C54" s="50">
        <v>5</v>
      </c>
      <c r="D54" s="49">
        <v>214775</v>
      </c>
    </row>
    <row r="55" spans="1:9" ht="15.5" x14ac:dyDescent="0.35">
      <c r="A55" s="64"/>
      <c r="B55" s="65" t="s">
        <v>128</v>
      </c>
      <c r="C55" s="50">
        <v>6</v>
      </c>
      <c r="D55" s="49">
        <v>194931</v>
      </c>
    </row>
    <row r="56" spans="1:9" ht="15.5" x14ac:dyDescent="0.35">
      <c r="A56" s="64"/>
      <c r="B56" s="65" t="s">
        <v>127</v>
      </c>
      <c r="C56" s="50">
        <v>1</v>
      </c>
      <c r="D56" s="49">
        <v>23202.959999999999</v>
      </c>
    </row>
    <row r="57" spans="1:9" ht="15.5" x14ac:dyDescent="0.35">
      <c r="A57" s="64"/>
      <c r="B57" s="65" t="s">
        <v>53</v>
      </c>
      <c r="C57" s="50">
        <v>1</v>
      </c>
      <c r="D57" s="49">
        <v>19097.43</v>
      </c>
    </row>
    <row r="58" spans="1:9" ht="15.5" x14ac:dyDescent="0.35">
      <c r="A58" s="64"/>
      <c r="B58" s="65" t="s">
        <v>126</v>
      </c>
      <c r="C58" s="50">
        <v>14</v>
      </c>
      <c r="D58" s="49">
        <v>75467.7</v>
      </c>
    </row>
    <row r="59" spans="1:9" ht="15.5" x14ac:dyDescent="0.35">
      <c r="A59" s="64"/>
      <c r="B59" s="65" t="s">
        <v>88</v>
      </c>
      <c r="C59" s="50">
        <v>1</v>
      </c>
      <c r="D59" s="49">
        <v>45959.43</v>
      </c>
    </row>
    <row r="60" spans="1:9" ht="15.5" x14ac:dyDescent="0.35">
      <c r="A60" s="64"/>
      <c r="B60" s="65" t="s">
        <v>125</v>
      </c>
      <c r="C60" s="50">
        <v>1</v>
      </c>
      <c r="D60" s="49">
        <v>110110</v>
      </c>
    </row>
    <row r="61" spans="1:9" ht="42" x14ac:dyDescent="0.35">
      <c r="A61" s="64"/>
      <c r="B61" s="63" t="s">
        <v>124</v>
      </c>
      <c r="C61" s="45">
        <v>20</v>
      </c>
      <c r="D61" s="38">
        <v>68365</v>
      </c>
      <c r="H61" s="62"/>
    </row>
    <row r="62" spans="1:9" x14ac:dyDescent="0.35">
      <c r="A62" s="64"/>
      <c r="B62" s="63" t="s">
        <v>123</v>
      </c>
      <c r="C62" s="45">
        <v>3</v>
      </c>
      <c r="D62" s="38">
        <v>34131.68</v>
      </c>
      <c r="H62" s="62"/>
    </row>
    <row r="63" spans="1:9" x14ac:dyDescent="0.35">
      <c r="A63" s="64"/>
      <c r="B63" s="93"/>
      <c r="C63" s="45"/>
      <c r="D63" s="92">
        <f>SUM(D52:D62)</f>
        <v>1127624.4099999999</v>
      </c>
      <c r="H63" s="62"/>
    </row>
    <row r="64" spans="1:9" ht="15" x14ac:dyDescent="0.35">
      <c r="A64" s="60" t="s">
        <v>122</v>
      </c>
      <c r="B64" s="61" t="s">
        <v>121</v>
      </c>
      <c r="C64" s="50">
        <v>1</v>
      </c>
      <c r="D64" s="49">
        <v>18911.240000000002</v>
      </c>
    </row>
    <row r="65" spans="1:8" ht="15" x14ac:dyDescent="0.35">
      <c r="A65" s="60"/>
      <c r="B65" s="61" t="s">
        <v>120</v>
      </c>
      <c r="C65" s="50">
        <v>1</v>
      </c>
      <c r="D65" s="49">
        <v>16458.419999999998</v>
      </c>
    </row>
    <row r="66" spans="1:8" ht="15" x14ac:dyDescent="0.35">
      <c r="A66" s="60"/>
      <c r="B66" s="47" t="s">
        <v>119</v>
      </c>
      <c r="C66" s="45">
        <v>1</v>
      </c>
      <c r="D66" s="38">
        <v>726000</v>
      </c>
      <c r="H66" s="56"/>
    </row>
    <row r="67" spans="1:8" ht="15" x14ac:dyDescent="0.35">
      <c r="A67" s="60"/>
      <c r="B67" s="47"/>
      <c r="C67" s="45"/>
      <c r="D67" s="92">
        <f>SUM(D64:D66)</f>
        <v>761369.66</v>
      </c>
      <c r="H67" s="56"/>
    </row>
    <row r="68" spans="1:8" ht="31" x14ac:dyDescent="0.35">
      <c r="A68" s="57" t="s">
        <v>118</v>
      </c>
      <c r="B68" s="51" t="s">
        <v>117</v>
      </c>
      <c r="C68" s="50">
        <v>1</v>
      </c>
      <c r="D68" s="49">
        <v>76999.56</v>
      </c>
      <c r="H68" s="56"/>
    </row>
    <row r="69" spans="1:8" ht="15.5" x14ac:dyDescent="0.35">
      <c r="A69" s="57"/>
      <c r="B69" s="51" t="s">
        <v>116</v>
      </c>
      <c r="C69" s="50">
        <v>1</v>
      </c>
      <c r="D69" s="49">
        <v>12584</v>
      </c>
    </row>
    <row r="70" spans="1:8" ht="15.5" x14ac:dyDescent="0.35">
      <c r="A70" s="57"/>
      <c r="B70" s="51" t="s">
        <v>115</v>
      </c>
      <c r="C70" s="50">
        <v>1</v>
      </c>
      <c r="D70" s="49">
        <v>19602</v>
      </c>
    </row>
    <row r="71" spans="1:8" ht="31" x14ac:dyDescent="0.35">
      <c r="A71" s="57"/>
      <c r="B71" s="51" t="s">
        <v>114</v>
      </c>
      <c r="C71" s="50">
        <v>7</v>
      </c>
      <c r="D71" s="49">
        <v>10782.31</v>
      </c>
    </row>
    <row r="72" spans="1:8" ht="31" x14ac:dyDescent="0.35">
      <c r="A72" s="57"/>
      <c r="B72" s="59" t="s">
        <v>113</v>
      </c>
      <c r="C72" s="45">
        <v>1</v>
      </c>
      <c r="D72" s="38">
        <v>327910</v>
      </c>
      <c r="H72" s="56"/>
    </row>
    <row r="73" spans="1:8" ht="15.5" x14ac:dyDescent="0.35">
      <c r="A73" s="57"/>
      <c r="B73" s="59" t="s">
        <v>112</v>
      </c>
      <c r="C73" s="45">
        <v>1</v>
      </c>
      <c r="D73" s="38">
        <v>127892.89</v>
      </c>
      <c r="H73" s="56"/>
    </row>
    <row r="74" spans="1:8" ht="15.5" x14ac:dyDescent="0.35">
      <c r="A74" s="57"/>
      <c r="B74" s="59" t="s">
        <v>111</v>
      </c>
      <c r="C74" s="45">
        <v>3</v>
      </c>
      <c r="D74" s="38">
        <v>28601.98</v>
      </c>
      <c r="H74" s="56"/>
    </row>
    <row r="75" spans="1:8" ht="15.5" x14ac:dyDescent="0.35">
      <c r="A75" s="57"/>
      <c r="B75" s="59" t="s">
        <v>110</v>
      </c>
      <c r="C75" s="45">
        <v>26</v>
      </c>
      <c r="D75" s="38">
        <v>54583.1</v>
      </c>
      <c r="H75" s="56"/>
    </row>
    <row r="76" spans="1:8" ht="15.5" x14ac:dyDescent="0.35">
      <c r="A76" s="57"/>
      <c r="B76" s="59" t="s">
        <v>109</v>
      </c>
      <c r="C76" s="45">
        <v>9</v>
      </c>
      <c r="D76" s="38">
        <f>44927+79339+31993+29984</f>
        <v>186243</v>
      </c>
      <c r="H76" s="56"/>
    </row>
    <row r="77" spans="1:8" ht="15.5" x14ac:dyDescent="0.35">
      <c r="A77" s="57"/>
      <c r="B77" s="59" t="s">
        <v>108</v>
      </c>
      <c r="C77" s="58">
        <v>1</v>
      </c>
      <c r="D77" s="38">
        <v>39945.730000000003</v>
      </c>
      <c r="H77" s="56"/>
    </row>
    <row r="78" spans="1:8" ht="15.5" x14ac:dyDescent="0.35">
      <c r="A78" s="57"/>
      <c r="B78" s="59" t="s">
        <v>62</v>
      </c>
      <c r="C78" s="58">
        <v>1</v>
      </c>
      <c r="D78" s="38">
        <v>26571.599999999999</v>
      </c>
      <c r="H78" s="56"/>
    </row>
    <row r="79" spans="1:8" ht="15.5" x14ac:dyDescent="0.35">
      <c r="A79" s="57"/>
      <c r="B79" s="59" t="s">
        <v>107</v>
      </c>
      <c r="C79" s="58">
        <v>36</v>
      </c>
      <c r="D79" s="38">
        <v>48133.8</v>
      </c>
      <c r="H79" s="56"/>
    </row>
    <row r="80" spans="1:8" ht="15.5" x14ac:dyDescent="0.35">
      <c r="A80" s="57"/>
      <c r="B80" s="59" t="s">
        <v>53</v>
      </c>
      <c r="C80" s="58">
        <v>1</v>
      </c>
      <c r="D80" s="38">
        <v>19904.5</v>
      </c>
      <c r="H80" s="56"/>
    </row>
    <row r="81" spans="1:8" ht="15" x14ac:dyDescent="0.35">
      <c r="A81" s="57"/>
      <c r="B81" s="47" t="s">
        <v>106</v>
      </c>
      <c r="C81" s="45">
        <v>3</v>
      </c>
      <c r="D81" s="38">
        <v>83925.6</v>
      </c>
      <c r="H81" s="56"/>
    </row>
    <row r="82" spans="1:8" ht="15" x14ac:dyDescent="0.35">
      <c r="A82" s="57"/>
      <c r="B82" s="47"/>
      <c r="C82" s="45"/>
      <c r="D82" s="92">
        <f>SUM(D68:D81)</f>
        <v>1063680.07</v>
      </c>
      <c r="H82" s="56"/>
    </row>
    <row r="83" spans="1:8" ht="15.5" x14ac:dyDescent="0.35">
      <c r="A83" s="55" t="s">
        <v>105</v>
      </c>
      <c r="B83" s="51" t="s">
        <v>104</v>
      </c>
      <c r="C83" s="50">
        <v>10</v>
      </c>
      <c r="D83" s="49">
        <v>60487.9</v>
      </c>
    </row>
    <row r="84" spans="1:8" ht="15.5" x14ac:dyDescent="0.35">
      <c r="A84" s="55"/>
      <c r="B84" s="51" t="s">
        <v>103</v>
      </c>
      <c r="C84" s="50">
        <v>2</v>
      </c>
      <c r="D84" s="49">
        <v>10285</v>
      </c>
    </row>
    <row r="85" spans="1:8" ht="15.5" x14ac:dyDescent="0.35">
      <c r="A85" s="55"/>
      <c r="B85" s="51" t="s">
        <v>102</v>
      </c>
      <c r="C85" s="50">
        <v>2</v>
      </c>
      <c r="D85" s="49">
        <v>4719</v>
      </c>
    </row>
    <row r="86" spans="1:8" ht="15.5" x14ac:dyDescent="0.35">
      <c r="A86" s="55"/>
      <c r="B86" s="51" t="s">
        <v>101</v>
      </c>
      <c r="C86" s="50">
        <v>1</v>
      </c>
      <c r="D86" s="49">
        <v>48279</v>
      </c>
    </row>
    <row r="87" spans="1:8" ht="15.5" x14ac:dyDescent="0.35">
      <c r="A87" s="55"/>
      <c r="B87" s="51"/>
      <c r="C87" s="54"/>
      <c r="D87" s="94">
        <f>SUM(D83:D86)</f>
        <v>123770.9</v>
      </c>
    </row>
    <row r="88" spans="1:8" ht="15.5" x14ac:dyDescent="0.35">
      <c r="A88" s="41" t="s">
        <v>100</v>
      </c>
      <c r="B88" s="51" t="s">
        <v>99</v>
      </c>
      <c r="C88" s="54">
        <v>10</v>
      </c>
      <c r="D88" s="53">
        <v>19360</v>
      </c>
    </row>
    <row r="89" spans="1:8" ht="16.5" customHeight="1" x14ac:dyDescent="0.35">
      <c r="A89" s="41"/>
      <c r="B89" s="51" t="s">
        <v>98</v>
      </c>
      <c r="C89" s="50">
        <v>1</v>
      </c>
      <c r="D89" s="49">
        <v>38362.75</v>
      </c>
    </row>
    <row r="90" spans="1:8" ht="15.5" x14ac:dyDescent="0.35">
      <c r="A90" s="41"/>
      <c r="B90" s="51" t="s">
        <v>97</v>
      </c>
      <c r="C90" s="50">
        <v>1</v>
      </c>
      <c r="D90" s="49">
        <v>18150</v>
      </c>
    </row>
    <row r="91" spans="1:8" ht="15.5" x14ac:dyDescent="0.35">
      <c r="A91" s="41"/>
      <c r="B91" s="51"/>
      <c r="C91" s="50"/>
      <c r="D91" s="91">
        <f>SUM(D88:D90)</f>
        <v>75872.75</v>
      </c>
    </row>
    <row r="92" spans="1:8" ht="15.5" x14ac:dyDescent="0.35">
      <c r="A92" s="52" t="s">
        <v>96</v>
      </c>
      <c r="B92" s="51" t="s">
        <v>95</v>
      </c>
      <c r="C92" s="50">
        <v>16</v>
      </c>
      <c r="D92" s="49">
        <v>26208.6</v>
      </c>
    </row>
    <row r="93" spans="1:8" ht="15.5" x14ac:dyDescent="0.35">
      <c r="A93" s="52"/>
      <c r="B93" s="51" t="s">
        <v>53</v>
      </c>
      <c r="C93" s="50">
        <v>1</v>
      </c>
      <c r="D93" s="49">
        <v>5155.8900000000003</v>
      </c>
    </row>
    <row r="94" spans="1:8" ht="15.5" x14ac:dyDescent="0.35">
      <c r="A94" s="52"/>
      <c r="B94" s="51"/>
      <c r="C94" s="50"/>
      <c r="D94" s="91">
        <f>SUM(D92:D93)</f>
        <v>31364.489999999998</v>
      </c>
    </row>
    <row r="95" spans="1:8" ht="15.5" x14ac:dyDescent="0.35">
      <c r="A95" s="43" t="s">
        <v>94</v>
      </c>
      <c r="B95" s="51" t="s">
        <v>93</v>
      </c>
      <c r="C95" s="50">
        <v>1</v>
      </c>
      <c r="D95" s="49">
        <v>74859.070000000007</v>
      </c>
    </row>
    <row r="96" spans="1:8" ht="15.5" x14ac:dyDescent="0.35">
      <c r="A96" s="43"/>
      <c r="B96" s="51" t="s">
        <v>92</v>
      </c>
      <c r="C96" s="50">
        <v>1</v>
      </c>
      <c r="D96" s="49">
        <v>14096.5</v>
      </c>
    </row>
    <row r="97" spans="1:4" ht="15.5" x14ac:dyDescent="0.35">
      <c r="A97" s="43"/>
      <c r="B97" s="51" t="s">
        <v>91</v>
      </c>
      <c r="C97" s="50">
        <v>7</v>
      </c>
      <c r="D97" s="49">
        <v>25410</v>
      </c>
    </row>
    <row r="98" spans="1:4" ht="15.5" x14ac:dyDescent="0.35">
      <c r="A98" s="43"/>
      <c r="B98" s="51" t="s">
        <v>90</v>
      </c>
      <c r="C98" s="50">
        <v>2</v>
      </c>
      <c r="D98" s="49">
        <v>14762</v>
      </c>
    </row>
    <row r="99" spans="1:4" ht="15.5" x14ac:dyDescent="0.35">
      <c r="A99" s="43"/>
      <c r="B99" s="51"/>
      <c r="C99" s="50"/>
      <c r="D99" s="91">
        <f>SUM(D95:D98)</f>
        <v>129127.57</v>
      </c>
    </row>
    <row r="100" spans="1:4" ht="15.5" x14ac:dyDescent="0.35">
      <c r="A100" s="48" t="s">
        <v>89</v>
      </c>
      <c r="B100" s="51" t="s">
        <v>88</v>
      </c>
      <c r="C100" s="50">
        <v>1</v>
      </c>
      <c r="D100" s="49">
        <v>29017.01</v>
      </c>
    </row>
    <row r="101" spans="1:4" ht="15.5" x14ac:dyDescent="0.35">
      <c r="A101" s="48"/>
      <c r="B101" s="51" t="s">
        <v>87</v>
      </c>
      <c r="C101" s="50">
        <v>1</v>
      </c>
      <c r="D101" s="49">
        <v>78674.2</v>
      </c>
    </row>
    <row r="102" spans="1:4" ht="15.5" x14ac:dyDescent="0.35">
      <c r="A102" s="48"/>
      <c r="B102" s="51" t="s">
        <v>86</v>
      </c>
      <c r="C102" s="50">
        <v>2</v>
      </c>
      <c r="D102" s="49">
        <v>13399.04</v>
      </c>
    </row>
    <row r="103" spans="1:4" ht="15.5" x14ac:dyDescent="0.35">
      <c r="A103" s="48"/>
      <c r="B103" s="51" t="s">
        <v>85</v>
      </c>
      <c r="C103" s="50">
        <v>1</v>
      </c>
      <c r="D103" s="49">
        <v>11975.37</v>
      </c>
    </row>
    <row r="104" spans="1:4" ht="31" x14ac:dyDescent="0.35">
      <c r="A104" s="48"/>
      <c r="B104" s="51" t="s">
        <v>84</v>
      </c>
      <c r="C104" s="50">
        <v>1</v>
      </c>
      <c r="D104" s="49">
        <v>14467.97</v>
      </c>
    </row>
    <row r="105" spans="1:4" ht="15" x14ac:dyDescent="0.35">
      <c r="A105" s="48"/>
      <c r="B105" s="47" t="s">
        <v>83</v>
      </c>
      <c r="C105" s="45">
        <v>50</v>
      </c>
      <c r="D105" s="38">
        <v>133850.20000000001</v>
      </c>
    </row>
    <row r="106" spans="1:4" ht="15" x14ac:dyDescent="0.35">
      <c r="A106" s="48"/>
      <c r="B106" s="47"/>
      <c r="C106" s="45"/>
      <c r="D106" s="92">
        <f>SUM(D100:D105)</f>
        <v>281383.79000000004</v>
      </c>
    </row>
    <row r="107" spans="1:4" x14ac:dyDescent="0.35">
      <c r="A107" s="46" t="s">
        <v>82</v>
      </c>
      <c r="B107" s="39" t="s">
        <v>63</v>
      </c>
      <c r="C107" s="39">
        <v>1</v>
      </c>
      <c r="D107" s="38">
        <v>35076.89</v>
      </c>
    </row>
    <row r="108" spans="1:4" x14ac:dyDescent="0.35">
      <c r="A108" s="46"/>
      <c r="B108" s="39" t="s">
        <v>81</v>
      </c>
      <c r="C108" s="45">
        <v>1</v>
      </c>
      <c r="D108" s="38">
        <v>38960.79</v>
      </c>
    </row>
    <row r="109" spans="1:4" x14ac:dyDescent="0.35">
      <c r="A109" s="46"/>
      <c r="B109" s="39"/>
      <c r="C109" s="45"/>
      <c r="D109" s="92">
        <f>SUM(D107:D108)</f>
        <v>74037.679999999993</v>
      </c>
    </row>
    <row r="110" spans="1:4" x14ac:dyDescent="0.35">
      <c r="A110" s="44" t="s">
        <v>80</v>
      </c>
      <c r="B110" s="39" t="s">
        <v>54</v>
      </c>
      <c r="C110" s="39">
        <v>1</v>
      </c>
      <c r="D110" s="38">
        <v>22475.75</v>
      </c>
    </row>
    <row r="111" spans="1:4" x14ac:dyDescent="0.35">
      <c r="A111" s="44"/>
      <c r="B111" s="39" t="s">
        <v>60</v>
      </c>
      <c r="C111" s="39">
        <v>2</v>
      </c>
      <c r="D111" s="38">
        <v>15354.9</v>
      </c>
    </row>
    <row r="112" spans="1:4" x14ac:dyDescent="0.35">
      <c r="A112" s="44"/>
      <c r="B112" s="39" t="s">
        <v>66</v>
      </c>
      <c r="C112" s="39">
        <v>1</v>
      </c>
      <c r="D112" s="38">
        <v>14446.19</v>
      </c>
    </row>
    <row r="113" spans="1:4" x14ac:dyDescent="0.35">
      <c r="A113" s="44"/>
      <c r="B113" s="39" t="s">
        <v>79</v>
      </c>
      <c r="C113" s="39">
        <v>4</v>
      </c>
      <c r="D113" s="38">
        <v>62726.2</v>
      </c>
    </row>
    <row r="114" spans="1:4" x14ac:dyDescent="0.35">
      <c r="A114" s="44"/>
      <c r="B114" s="39" t="s">
        <v>78</v>
      </c>
      <c r="C114" s="39">
        <v>1</v>
      </c>
      <c r="D114" s="38">
        <v>13915</v>
      </c>
    </row>
    <row r="115" spans="1:4" x14ac:dyDescent="0.35">
      <c r="A115" s="44"/>
      <c r="B115" s="39" t="s">
        <v>77</v>
      </c>
      <c r="C115" s="39">
        <v>1</v>
      </c>
      <c r="D115" s="38">
        <v>11410.3</v>
      </c>
    </row>
    <row r="116" spans="1:4" x14ac:dyDescent="0.35">
      <c r="A116" s="44"/>
      <c r="B116" s="39" t="s">
        <v>76</v>
      </c>
      <c r="C116" s="39">
        <v>5</v>
      </c>
      <c r="D116" s="38">
        <v>24998.6</v>
      </c>
    </row>
    <row r="117" spans="1:4" x14ac:dyDescent="0.35">
      <c r="A117" s="44"/>
      <c r="B117" s="39"/>
      <c r="C117" s="39"/>
      <c r="D117" s="92">
        <f>SUM(D110:D116)</f>
        <v>165326.94</v>
      </c>
    </row>
    <row r="118" spans="1:4" x14ac:dyDescent="0.35">
      <c r="A118" s="43" t="s">
        <v>75</v>
      </c>
      <c r="B118" s="39" t="s">
        <v>67</v>
      </c>
      <c r="C118" s="39">
        <v>1</v>
      </c>
      <c r="D118" s="38">
        <v>18983.05</v>
      </c>
    </row>
    <row r="119" spans="1:4" x14ac:dyDescent="0.35">
      <c r="A119" s="43"/>
      <c r="B119" s="39" t="s">
        <v>62</v>
      </c>
      <c r="C119" s="39">
        <v>1</v>
      </c>
      <c r="D119" s="38">
        <v>19909.990000000002</v>
      </c>
    </row>
    <row r="120" spans="1:4" x14ac:dyDescent="0.35">
      <c r="A120" s="43"/>
      <c r="B120" s="39" t="s">
        <v>66</v>
      </c>
      <c r="C120" s="39">
        <v>1</v>
      </c>
      <c r="D120" s="38">
        <v>14933.82</v>
      </c>
    </row>
    <row r="121" spans="1:4" x14ac:dyDescent="0.35">
      <c r="A121" s="43"/>
      <c r="B121" s="39" t="s">
        <v>60</v>
      </c>
      <c r="C121" s="39">
        <v>1</v>
      </c>
      <c r="D121" s="38">
        <v>10769</v>
      </c>
    </row>
    <row r="122" spans="1:4" x14ac:dyDescent="0.35">
      <c r="A122" s="43"/>
      <c r="B122" s="39" t="s">
        <v>74</v>
      </c>
      <c r="C122" s="39">
        <v>1</v>
      </c>
      <c r="D122" s="38">
        <v>9678.7900000000009</v>
      </c>
    </row>
    <row r="123" spans="1:4" x14ac:dyDescent="0.35">
      <c r="A123" s="43"/>
      <c r="B123" s="39" t="s">
        <v>53</v>
      </c>
      <c r="C123" s="39">
        <v>1</v>
      </c>
      <c r="D123" s="38">
        <v>8699.9</v>
      </c>
    </row>
    <row r="124" spans="1:4" x14ac:dyDescent="0.35">
      <c r="A124" s="43"/>
      <c r="B124" s="39" t="s">
        <v>73</v>
      </c>
      <c r="C124" s="39">
        <v>1</v>
      </c>
      <c r="D124" s="38">
        <v>7139</v>
      </c>
    </row>
    <row r="125" spans="1:4" x14ac:dyDescent="0.35">
      <c r="A125" s="43"/>
      <c r="B125" s="39" t="s">
        <v>59</v>
      </c>
      <c r="C125" s="39">
        <v>1</v>
      </c>
      <c r="D125" s="38">
        <v>26620</v>
      </c>
    </row>
    <row r="126" spans="1:4" x14ac:dyDescent="0.35">
      <c r="A126" s="43"/>
      <c r="B126" s="39" t="s">
        <v>72</v>
      </c>
      <c r="C126" s="39">
        <v>1</v>
      </c>
      <c r="D126" s="38">
        <v>8349</v>
      </c>
    </row>
    <row r="127" spans="1:4" x14ac:dyDescent="0.35">
      <c r="A127" s="43"/>
      <c r="B127" s="39" t="s">
        <v>71</v>
      </c>
      <c r="C127" s="39">
        <v>1</v>
      </c>
      <c r="D127" s="38">
        <v>68918.880000000005</v>
      </c>
    </row>
    <row r="128" spans="1:4" x14ac:dyDescent="0.35">
      <c r="A128" s="43"/>
      <c r="B128" s="39" t="s">
        <v>70</v>
      </c>
      <c r="C128" s="39">
        <v>1</v>
      </c>
      <c r="D128" s="38">
        <v>11858</v>
      </c>
    </row>
    <row r="129" spans="1:4" x14ac:dyDescent="0.35">
      <c r="A129" s="43"/>
      <c r="B129" s="39" t="s">
        <v>69</v>
      </c>
      <c r="C129" s="39">
        <v>1</v>
      </c>
      <c r="D129" s="38">
        <v>78650</v>
      </c>
    </row>
    <row r="130" spans="1:4" x14ac:dyDescent="0.35">
      <c r="A130" s="43"/>
      <c r="B130" s="39"/>
      <c r="C130" s="39"/>
      <c r="D130" s="92">
        <f>SUM(D118:D129)</f>
        <v>284509.43</v>
      </c>
    </row>
    <row r="131" spans="1:4" x14ac:dyDescent="0.35">
      <c r="A131" s="42" t="s">
        <v>68</v>
      </c>
      <c r="B131" s="39" t="s">
        <v>67</v>
      </c>
      <c r="C131" s="39">
        <v>2</v>
      </c>
      <c r="D131" s="38">
        <v>16485.04</v>
      </c>
    </row>
    <row r="132" spans="1:4" x14ac:dyDescent="0.35">
      <c r="A132" s="42"/>
      <c r="B132" s="39" t="s">
        <v>66</v>
      </c>
      <c r="C132" s="39">
        <v>1</v>
      </c>
      <c r="D132" s="38">
        <v>14565.98</v>
      </c>
    </row>
    <row r="133" spans="1:4" x14ac:dyDescent="0.35">
      <c r="A133" s="42"/>
      <c r="B133" s="39" t="s">
        <v>65</v>
      </c>
      <c r="C133" s="39">
        <v>2</v>
      </c>
      <c r="D133" s="38">
        <v>11022.62</v>
      </c>
    </row>
    <row r="134" spans="1:4" x14ac:dyDescent="0.35">
      <c r="A134" s="42"/>
      <c r="B134" s="39"/>
      <c r="C134" s="39"/>
      <c r="D134" s="92">
        <f>SUM(D131:D133)</f>
        <v>42073.64</v>
      </c>
    </row>
    <row r="135" spans="1:4" x14ac:dyDescent="0.35">
      <c r="A135" s="41" t="s">
        <v>64</v>
      </c>
      <c r="B135" s="39" t="s">
        <v>63</v>
      </c>
      <c r="C135" s="39">
        <v>1</v>
      </c>
      <c r="D135" s="38">
        <v>40172</v>
      </c>
    </row>
    <row r="136" spans="1:4" x14ac:dyDescent="0.35">
      <c r="A136" s="41"/>
      <c r="B136" s="39" t="s">
        <v>54</v>
      </c>
      <c r="C136" s="39">
        <v>4</v>
      </c>
      <c r="D136" s="38">
        <v>11819.28</v>
      </c>
    </row>
    <row r="137" spans="1:4" x14ac:dyDescent="0.35">
      <c r="A137" s="41"/>
      <c r="B137" s="39" t="s">
        <v>62</v>
      </c>
      <c r="C137" s="39">
        <v>1</v>
      </c>
      <c r="D137" s="38">
        <v>19904.5</v>
      </c>
    </row>
    <row r="138" spans="1:4" x14ac:dyDescent="0.35">
      <c r="A138" s="41"/>
      <c r="B138" s="39" t="s">
        <v>61</v>
      </c>
      <c r="C138" s="39">
        <v>1</v>
      </c>
      <c r="D138" s="38">
        <v>16093</v>
      </c>
    </row>
    <row r="139" spans="1:4" x14ac:dyDescent="0.35">
      <c r="A139" s="41"/>
      <c r="B139" s="39" t="s">
        <v>60</v>
      </c>
      <c r="C139" s="39">
        <v>1</v>
      </c>
      <c r="D139" s="38">
        <v>10950.5</v>
      </c>
    </row>
    <row r="140" spans="1:4" x14ac:dyDescent="0.35">
      <c r="A140" s="41"/>
      <c r="B140" s="39" t="s">
        <v>59</v>
      </c>
      <c r="C140" s="39">
        <v>1</v>
      </c>
      <c r="D140" s="38">
        <v>12826</v>
      </c>
    </row>
    <row r="141" spans="1:4" x14ac:dyDescent="0.35">
      <c r="A141" s="41"/>
      <c r="B141" s="39" t="s">
        <v>58</v>
      </c>
      <c r="C141" s="39">
        <v>1</v>
      </c>
      <c r="D141" s="38">
        <v>10369.700000000001</v>
      </c>
    </row>
    <row r="142" spans="1:4" x14ac:dyDescent="0.35">
      <c r="A142" s="41"/>
      <c r="B142" s="39"/>
      <c r="C142" s="39"/>
      <c r="D142" s="92">
        <f>SUM(D135:D141)</f>
        <v>122134.98</v>
      </c>
    </row>
    <row r="143" spans="1:4" x14ac:dyDescent="0.35">
      <c r="A143" s="40" t="s">
        <v>57</v>
      </c>
      <c r="B143" s="39" t="s">
        <v>56</v>
      </c>
      <c r="C143" s="39">
        <v>13</v>
      </c>
      <c r="D143" s="38">
        <v>29040</v>
      </c>
    </row>
    <row r="144" spans="1:4" x14ac:dyDescent="0.35">
      <c r="A144" s="40"/>
      <c r="B144" s="39" t="s">
        <v>55</v>
      </c>
      <c r="C144" s="39">
        <v>4</v>
      </c>
      <c r="D144" s="38">
        <v>80452.899999999994</v>
      </c>
    </row>
    <row r="145" spans="1:4" x14ac:dyDescent="0.35">
      <c r="A145" s="40"/>
      <c r="B145" s="39" t="s">
        <v>54</v>
      </c>
      <c r="C145" s="39">
        <v>2</v>
      </c>
      <c r="D145" s="38">
        <v>44951.5</v>
      </c>
    </row>
    <row r="146" spans="1:4" x14ac:dyDescent="0.35">
      <c r="A146" s="40"/>
      <c r="B146" s="39" t="s">
        <v>53</v>
      </c>
      <c r="C146" s="39">
        <v>1</v>
      </c>
      <c r="D146" s="38">
        <v>8718.0499999999993</v>
      </c>
    </row>
    <row r="147" spans="1:4" x14ac:dyDescent="0.35">
      <c r="A147" s="40"/>
      <c r="B147" s="39" t="s">
        <v>52</v>
      </c>
      <c r="C147" s="39">
        <v>1</v>
      </c>
      <c r="D147" s="38">
        <v>12003.2</v>
      </c>
    </row>
    <row r="148" spans="1:4" x14ac:dyDescent="0.35">
      <c r="A148" s="40"/>
      <c r="B148" s="39" t="s">
        <v>51</v>
      </c>
      <c r="C148" s="39">
        <v>4</v>
      </c>
      <c r="D148" s="38">
        <v>28193</v>
      </c>
    </row>
    <row r="149" spans="1:4" x14ac:dyDescent="0.35">
      <c r="A149" s="40"/>
      <c r="B149" s="39" t="s">
        <v>50</v>
      </c>
      <c r="C149" s="39">
        <v>1</v>
      </c>
      <c r="D149" s="38">
        <v>18041</v>
      </c>
    </row>
    <row r="150" spans="1:4" x14ac:dyDescent="0.35">
      <c r="D150" s="95">
        <f>SUM(D143:D149)</f>
        <v>221399.65</v>
      </c>
    </row>
  </sheetData>
  <mergeCells count="5">
    <mergeCell ref="B3:B4"/>
    <mergeCell ref="C3:C4"/>
    <mergeCell ref="D3:D4"/>
    <mergeCell ref="A29:A33"/>
    <mergeCell ref="D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41ECD-6675-40F2-A523-ED095DCC2D83}">
  <sheetPr>
    <tabColor rgb="FF00B0F0"/>
  </sheetPr>
  <dimension ref="A2:AA56"/>
  <sheetViews>
    <sheetView tabSelected="1" zoomScale="50" zoomScaleNormal="50" workbookViewId="0">
      <selection activeCell="I4" sqref="I4"/>
    </sheetView>
  </sheetViews>
  <sheetFormatPr defaultRowHeight="14.5" x14ac:dyDescent="0.35"/>
  <cols>
    <col min="1" max="1" width="37.1796875" customWidth="1"/>
    <col min="2" max="2" width="17.1796875" hidden="1" customWidth="1"/>
    <col min="3" max="3" width="19.26953125" hidden="1" customWidth="1"/>
    <col min="4" max="4" width="18.453125" hidden="1" customWidth="1"/>
    <col min="5" max="5" width="17.7265625" customWidth="1"/>
    <col min="6" max="8" width="17.7265625" hidden="1" customWidth="1"/>
    <col min="9" max="9" width="18.7265625" customWidth="1"/>
    <col min="10" max="12" width="18.7265625" hidden="1" customWidth="1"/>
    <col min="13" max="13" width="18.7265625" customWidth="1"/>
    <col min="14" max="14" width="18.81640625" customWidth="1"/>
    <col min="15" max="16" width="23.26953125" customWidth="1"/>
    <col min="17" max="17" width="2" customWidth="1"/>
    <col min="18" max="20" width="18.7265625" customWidth="1"/>
    <col min="21" max="21" width="18" customWidth="1"/>
    <col min="22" max="23" width="13.453125" customWidth="1"/>
    <col min="24" max="24" width="15.81640625" customWidth="1"/>
    <col min="25" max="25" width="13.54296875" customWidth="1"/>
    <col min="26" max="26" width="23.81640625" customWidth="1"/>
  </cols>
  <sheetData>
    <row r="2" spans="1:25" ht="39" customHeight="1" x14ac:dyDescent="0.5">
      <c r="E2" s="231" t="s">
        <v>0</v>
      </c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</row>
    <row r="3" spans="1:25" ht="21" customHeight="1" x14ac:dyDescent="0.5">
      <c r="B3" t="s">
        <v>198</v>
      </c>
      <c r="C3" t="s">
        <v>199</v>
      </c>
      <c r="D3" t="s">
        <v>200</v>
      </c>
      <c r="E3" s="96"/>
      <c r="F3" s="96"/>
      <c r="G3" s="96"/>
      <c r="H3" s="96"/>
    </row>
    <row r="4" spans="1:25" ht="15" thickBot="1" x14ac:dyDescent="0.4">
      <c r="C4" s="3">
        <f>D8+D9+D43+D44+D45+D46+D47</f>
        <v>26407684</v>
      </c>
      <c r="D4" s="3">
        <f>D6-D8-D9-D42</f>
        <v>40254832</v>
      </c>
      <c r="E4" s="3"/>
      <c r="F4" s="3">
        <f>F6+G6+H6</f>
        <v>62971692.060000002</v>
      </c>
      <c r="G4" s="3"/>
      <c r="H4" s="3">
        <f>H9-D9</f>
        <v>0</v>
      </c>
      <c r="I4" s="3"/>
      <c r="J4" s="3"/>
      <c r="K4" s="3"/>
      <c r="L4" s="3"/>
      <c r="N4" s="3"/>
      <c r="O4" s="3"/>
      <c r="P4" s="3"/>
      <c r="Q4" s="3"/>
      <c r="R4" s="233" t="s">
        <v>190</v>
      </c>
      <c r="S4" s="233"/>
      <c r="T4" s="234" t="s">
        <v>192</v>
      </c>
      <c r="U4" s="234"/>
    </row>
    <row r="5" spans="1:25" ht="138.75" customHeight="1" x14ac:dyDescent="0.35">
      <c r="A5" s="145"/>
      <c r="B5" s="115" t="s">
        <v>184</v>
      </c>
      <c r="C5" s="116" t="s">
        <v>185</v>
      </c>
      <c r="D5" s="117" t="s">
        <v>186</v>
      </c>
      <c r="E5" s="182" t="s">
        <v>1</v>
      </c>
      <c r="F5" s="115" t="s">
        <v>181</v>
      </c>
      <c r="G5" s="116" t="s">
        <v>182</v>
      </c>
      <c r="H5" s="117" t="s">
        <v>183</v>
      </c>
      <c r="I5" s="182" t="s">
        <v>2</v>
      </c>
      <c r="J5" s="115" t="s">
        <v>181</v>
      </c>
      <c r="K5" s="201" t="s">
        <v>182</v>
      </c>
      <c r="L5" s="202" t="s">
        <v>183</v>
      </c>
      <c r="M5" s="183" t="s">
        <v>3</v>
      </c>
      <c r="N5" s="184" t="s">
        <v>187</v>
      </c>
      <c r="O5" s="184" t="s">
        <v>188</v>
      </c>
      <c r="P5" s="184" t="s">
        <v>189</v>
      </c>
      <c r="Q5" s="185"/>
      <c r="R5" s="186" t="s">
        <v>4</v>
      </c>
      <c r="S5" s="186" t="s">
        <v>191</v>
      </c>
      <c r="T5" s="187" t="s">
        <v>187</v>
      </c>
      <c r="U5" s="187" t="s">
        <v>194</v>
      </c>
    </row>
    <row r="6" spans="1:25" ht="15.75" customHeight="1" x14ac:dyDescent="0.35">
      <c r="A6" s="8" t="s">
        <v>5</v>
      </c>
      <c r="B6" s="118">
        <f t="shared" ref="B6:I6" si="0">B7+B14+B17</f>
        <v>8193718</v>
      </c>
      <c r="C6" s="2">
        <f t="shared" si="0"/>
        <v>11737623</v>
      </c>
      <c r="D6" s="119">
        <f t="shared" si="0"/>
        <v>66662516</v>
      </c>
      <c r="E6" s="158">
        <f t="shared" si="0"/>
        <v>86593857</v>
      </c>
      <c r="F6" s="118">
        <f t="shared" si="0"/>
        <v>7850896</v>
      </c>
      <c r="G6" s="2">
        <f t="shared" si="0"/>
        <v>8601149</v>
      </c>
      <c r="H6" s="119">
        <f t="shared" si="0"/>
        <v>46519647.060000002</v>
      </c>
      <c r="I6" s="158">
        <f t="shared" si="0"/>
        <v>62971692.119999997</v>
      </c>
      <c r="J6" s="118">
        <f t="shared" ref="J6:L6" si="1">J7+J14+J17</f>
        <v>342822</v>
      </c>
      <c r="K6" s="104">
        <f t="shared" si="1"/>
        <v>3136474</v>
      </c>
      <c r="L6" s="203">
        <f t="shared" si="1"/>
        <v>5098155</v>
      </c>
      <c r="M6" s="104">
        <f>M7+M14+M17</f>
        <v>18661385.150000002</v>
      </c>
      <c r="N6" s="2">
        <f>N7+N14+N17</f>
        <v>2343248.66</v>
      </c>
      <c r="O6" s="2">
        <f>O7+O14+O17</f>
        <v>2617531.0700000003</v>
      </c>
      <c r="P6" s="2">
        <f>I6+M6</f>
        <v>81633077.269999996</v>
      </c>
      <c r="Q6" s="2"/>
      <c r="R6" s="2">
        <f>R7+R14+R17+R48</f>
        <v>287496</v>
      </c>
      <c r="S6" s="2">
        <f>S7+S14+S17+S48</f>
        <v>8226850.5</v>
      </c>
      <c r="T6" s="2">
        <f>T7+T14+T17+T48</f>
        <v>6316550.6600000001</v>
      </c>
      <c r="U6" s="2">
        <f>U7+U14+U17+U48</f>
        <v>3074062.41</v>
      </c>
      <c r="V6" s="3"/>
    </row>
    <row r="7" spans="1:25" ht="30.75" customHeight="1" x14ac:dyDescent="0.35">
      <c r="A7" s="146" t="s">
        <v>6</v>
      </c>
      <c r="B7" s="120">
        <f>B9+B13+B11+B12</f>
        <v>0</v>
      </c>
      <c r="C7" s="4">
        <f>C9+C13+C11+C12</f>
        <v>0</v>
      </c>
      <c r="D7" s="121">
        <f>D9+D8+D13+D11+D12</f>
        <v>25461377</v>
      </c>
      <c r="E7" s="159">
        <f>E9+E8+E13+E11+E12</f>
        <v>25461377</v>
      </c>
      <c r="F7" s="120">
        <f t="shared" ref="F7" si="2">F9+F13+F11+F12</f>
        <v>0</v>
      </c>
      <c r="G7" s="4">
        <f>G9+G13+G11+G12</f>
        <v>0</v>
      </c>
      <c r="H7" s="121">
        <f>H9+H8+H13+H11+H12</f>
        <v>22447618.940000001</v>
      </c>
      <c r="I7" s="159">
        <f>I9+I8+I13+I11+I12</f>
        <v>22447619</v>
      </c>
      <c r="J7" s="120"/>
      <c r="K7" s="105"/>
      <c r="L7" s="204"/>
      <c r="M7" s="105">
        <f>M9+M13+M11+M12</f>
        <v>1876556</v>
      </c>
      <c r="N7" s="4">
        <f>N9+N13+N11+N12</f>
        <v>471202</v>
      </c>
      <c r="O7" s="4">
        <f>O9+O13+O11+O12</f>
        <v>666000</v>
      </c>
      <c r="P7" s="4"/>
      <c r="Q7" s="4"/>
      <c r="R7" s="4">
        <f>R9+R13+R11+R12</f>
        <v>0</v>
      </c>
      <c r="S7" s="4"/>
      <c r="T7" s="4">
        <v>471202</v>
      </c>
      <c r="U7" s="4">
        <f>U9+U13+U11+U12</f>
        <v>0</v>
      </c>
      <c r="V7" s="3"/>
      <c r="W7" s="5"/>
    </row>
    <row r="8" spans="1:25" s="195" customFormat="1" ht="21.75" customHeight="1" x14ac:dyDescent="0.35">
      <c r="A8" s="147" t="s">
        <v>195</v>
      </c>
      <c r="B8" s="190"/>
      <c r="C8" s="191"/>
      <c r="D8" s="192">
        <f>20387830+1560</f>
        <v>20389390</v>
      </c>
      <c r="E8" s="193">
        <f>D8</f>
        <v>20389390</v>
      </c>
      <c r="F8" s="190"/>
      <c r="G8" s="191"/>
      <c r="H8" s="192">
        <f>20387828.94+1561</f>
        <v>20389389.940000001</v>
      </c>
      <c r="I8" s="193">
        <f>E8</f>
        <v>20389390</v>
      </c>
      <c r="J8" s="190"/>
      <c r="K8" s="194"/>
      <c r="L8" s="205"/>
      <c r="M8" s="194"/>
      <c r="N8" s="191"/>
      <c r="O8" s="191"/>
      <c r="P8" s="191"/>
      <c r="Q8" s="191"/>
      <c r="R8" s="191"/>
      <c r="S8" s="191"/>
      <c r="T8" s="191"/>
      <c r="U8" s="191"/>
      <c r="W8" s="196"/>
    </row>
    <row r="9" spans="1:25" x14ac:dyDescent="0.35">
      <c r="A9" s="147" t="s">
        <v>196</v>
      </c>
      <c r="B9" s="170"/>
      <c r="C9" s="6"/>
      <c r="D9" s="123">
        <f>1220000+55487</f>
        <v>1275487</v>
      </c>
      <c r="E9" s="160">
        <f>D9</f>
        <v>1275487</v>
      </c>
      <c r="F9" s="122"/>
      <c r="G9" s="7"/>
      <c r="H9" s="123">
        <f>1220000+57048-1561</f>
        <v>1275487</v>
      </c>
      <c r="I9" s="198">
        <f>E9</f>
        <v>1275487</v>
      </c>
      <c r="J9" s="206"/>
      <c r="K9" s="106"/>
      <c r="L9" s="207"/>
      <c r="M9" s="200"/>
      <c r="N9" s="7"/>
      <c r="O9" s="1"/>
      <c r="P9" s="1"/>
      <c r="Q9" s="1"/>
      <c r="R9" s="1"/>
      <c r="S9" s="1"/>
      <c r="T9" s="1"/>
      <c r="U9" s="1"/>
      <c r="V9" s="3"/>
      <c r="W9" s="3"/>
      <c r="X9" s="5"/>
    </row>
    <row r="10" spans="1:25" x14ac:dyDescent="0.35">
      <c r="A10" s="8" t="s">
        <v>7</v>
      </c>
      <c r="B10" s="171"/>
      <c r="C10" s="1"/>
      <c r="D10" s="125">
        <f>D18+D11+D12</f>
        <v>11670079</v>
      </c>
      <c r="E10" s="161">
        <f>E18+E11+E12</f>
        <v>22818575</v>
      </c>
      <c r="F10" s="124"/>
      <c r="G10" s="9"/>
      <c r="H10" s="125">
        <f>H18+H11+H12</f>
        <v>4284166</v>
      </c>
      <c r="I10" s="161">
        <f>I18+I11+I12</f>
        <v>11953366</v>
      </c>
      <c r="J10" s="124"/>
      <c r="K10" s="107"/>
      <c r="L10" s="208"/>
      <c r="M10" s="107">
        <f t="shared" ref="M10:N10" si="3">M18+M11+M12</f>
        <v>6570429.2700000005</v>
      </c>
      <c r="N10" s="9">
        <f t="shared" si="3"/>
        <v>2343248.66</v>
      </c>
      <c r="O10" s="9">
        <f>O18+O11+O12</f>
        <v>1951531.07</v>
      </c>
      <c r="P10" s="9"/>
      <c r="Q10" s="9"/>
      <c r="R10" s="9">
        <f>R18+R11+R12</f>
        <v>287496</v>
      </c>
      <c r="S10" s="9">
        <f>S18+S11+S12</f>
        <v>0</v>
      </c>
      <c r="T10" s="9">
        <f>T18+T11+T12</f>
        <v>2343248.66</v>
      </c>
      <c r="U10" s="9">
        <f>U18+U11+U12</f>
        <v>3074062.41</v>
      </c>
      <c r="V10" s="3"/>
      <c r="X10" s="5"/>
    </row>
    <row r="11" spans="1:25" x14ac:dyDescent="0.35">
      <c r="A11" s="147" t="s">
        <v>8</v>
      </c>
      <c r="B11" s="170"/>
      <c r="C11" s="6"/>
      <c r="D11" s="125">
        <v>2900500</v>
      </c>
      <c r="E11" s="188">
        <v>2900500</v>
      </c>
      <c r="F11" s="124"/>
      <c r="G11" s="9"/>
      <c r="H11" s="125">
        <v>768944</v>
      </c>
      <c r="I11" s="161">
        <f>'[1]3.1'!G9</f>
        <v>768944</v>
      </c>
      <c r="J11" s="124"/>
      <c r="K11" s="107"/>
      <c r="L11" s="208"/>
      <c r="M11" s="108">
        <f>E11-N11-I11</f>
        <v>1681556</v>
      </c>
      <c r="N11" s="10">
        <f>[2]Kopsavilkums!$D$10</f>
        <v>450000</v>
      </c>
      <c r="O11" s="10"/>
      <c r="P11" s="10"/>
      <c r="Q11" s="10"/>
      <c r="R11" s="10"/>
      <c r="S11" s="10"/>
      <c r="T11" s="10">
        <v>450000</v>
      </c>
      <c r="U11" s="9"/>
      <c r="V11" s="3"/>
      <c r="X11" s="5"/>
    </row>
    <row r="12" spans="1:25" x14ac:dyDescent="0.35">
      <c r="A12" s="147" t="s">
        <v>9</v>
      </c>
      <c r="B12" s="170"/>
      <c r="C12" s="6"/>
      <c r="D12" s="125">
        <v>170000</v>
      </c>
      <c r="E12" s="161">
        <v>170000</v>
      </c>
      <c r="F12" s="124"/>
      <c r="G12" s="9"/>
      <c r="H12" s="125">
        <v>13798</v>
      </c>
      <c r="I12" s="161">
        <v>13798</v>
      </c>
      <c r="J12" s="124"/>
      <c r="K12" s="107"/>
      <c r="L12" s="208"/>
      <c r="M12" s="108">
        <f>E12-N12-I12</f>
        <v>135000</v>
      </c>
      <c r="N12" s="10">
        <v>21202</v>
      </c>
      <c r="R12" s="1"/>
      <c r="S12" s="1"/>
      <c r="T12" s="10">
        <v>21202</v>
      </c>
      <c r="U12" s="10"/>
      <c r="V12" s="3"/>
      <c r="X12" s="5"/>
    </row>
    <row r="13" spans="1:25" x14ac:dyDescent="0.35">
      <c r="A13" s="8" t="s">
        <v>10</v>
      </c>
      <c r="B13" s="171"/>
      <c r="C13" s="1"/>
      <c r="D13" s="125">
        <v>726000</v>
      </c>
      <c r="E13" s="161">
        <v>726000</v>
      </c>
      <c r="F13" s="124"/>
      <c r="G13" s="9"/>
      <c r="H13" s="125"/>
      <c r="I13" s="161"/>
      <c r="J13" s="124"/>
      <c r="K13" s="107"/>
      <c r="L13" s="208"/>
      <c r="M13" s="108">
        <v>60000</v>
      </c>
      <c r="N13" s="1"/>
      <c r="O13" s="10">
        <v>666000</v>
      </c>
      <c r="P13" s="10"/>
      <c r="Q13" s="10"/>
      <c r="R13" s="10"/>
      <c r="S13" s="10"/>
      <c r="T13" s="10"/>
      <c r="U13" s="10"/>
      <c r="V13" s="3"/>
      <c r="X13" s="3"/>
    </row>
    <row r="14" spans="1:25" x14ac:dyDescent="0.35">
      <c r="A14" s="148" t="s">
        <v>11</v>
      </c>
      <c r="B14" s="172">
        <f>B15+B16</f>
        <v>0</v>
      </c>
      <c r="C14" s="103">
        <f>C15+C16</f>
        <v>0</v>
      </c>
      <c r="D14" s="173">
        <f>D15+D16</f>
        <v>27858753</v>
      </c>
      <c r="E14" s="159">
        <f t="shared" ref="E14:U14" si="4">E15+E16</f>
        <v>27858753</v>
      </c>
      <c r="F14" s="120">
        <f t="shared" si="4"/>
        <v>0</v>
      </c>
      <c r="G14" s="4">
        <f t="shared" si="4"/>
        <v>0</v>
      </c>
      <c r="H14" s="121">
        <f>H15+H16</f>
        <v>15827797.119999999</v>
      </c>
      <c r="I14" s="159">
        <f t="shared" si="4"/>
        <v>15827797.119999999</v>
      </c>
      <c r="J14" s="120">
        <f t="shared" si="4"/>
        <v>0</v>
      </c>
      <c r="K14" s="105">
        <f t="shared" si="4"/>
        <v>0</v>
      </c>
      <c r="L14" s="204">
        <f t="shared" si="4"/>
        <v>0</v>
      </c>
      <c r="M14" s="105">
        <f t="shared" si="4"/>
        <v>12030955.880000001</v>
      </c>
      <c r="N14" s="4">
        <f t="shared" si="4"/>
        <v>0</v>
      </c>
      <c r="O14" s="4">
        <f t="shared" si="4"/>
        <v>0</v>
      </c>
      <c r="P14" s="4"/>
      <c r="Q14" s="4"/>
      <c r="R14" s="4">
        <f t="shared" si="4"/>
        <v>0</v>
      </c>
      <c r="S14" s="4"/>
      <c r="T14" s="4">
        <f>T16</f>
        <v>3973302</v>
      </c>
      <c r="U14" s="13">
        <f t="shared" si="4"/>
        <v>0</v>
      </c>
      <c r="X14" s="3"/>
    </row>
    <row r="15" spans="1:25" x14ac:dyDescent="0.35">
      <c r="A15" s="8" t="s">
        <v>12</v>
      </c>
      <c r="B15" s="171"/>
      <c r="C15" s="1"/>
      <c r="D15" s="125">
        <v>3474533</v>
      </c>
      <c r="E15" s="161">
        <v>3474533</v>
      </c>
      <c r="F15" s="124"/>
      <c r="G15" s="9"/>
      <c r="H15" s="125">
        <v>2432174</v>
      </c>
      <c r="I15" s="188">
        <f>'[1]3_LNG_KOPA'!G26</f>
        <v>2432174</v>
      </c>
      <c r="J15" s="209"/>
      <c r="K15" s="108"/>
      <c r="L15" s="210"/>
      <c r="M15" s="108">
        <f>E15-I15</f>
        <v>1042359</v>
      </c>
      <c r="N15" s="10"/>
      <c r="O15" s="11"/>
      <c r="P15" s="11"/>
      <c r="Q15" s="11"/>
      <c r="R15" s="11"/>
      <c r="S15" s="11"/>
      <c r="T15" s="11"/>
      <c r="U15" s="223"/>
      <c r="V15" s="232" t="s">
        <v>193</v>
      </c>
      <c r="W15" s="232"/>
      <c r="X15" s="232"/>
      <c r="Y15" s="232"/>
    </row>
    <row r="16" spans="1:25" x14ac:dyDescent="0.35">
      <c r="A16" s="8" t="s">
        <v>197</v>
      </c>
      <c r="B16" s="171"/>
      <c r="C16" s="1"/>
      <c r="D16" s="125">
        <v>24384220</v>
      </c>
      <c r="E16" s="161">
        <v>24384220</v>
      </c>
      <c r="F16" s="124"/>
      <c r="G16" s="9"/>
      <c r="H16" s="125">
        <v>13395623.119999999</v>
      </c>
      <c r="I16" s="161">
        <v>13395623.119999999</v>
      </c>
      <c r="J16" s="124"/>
      <c r="K16" s="107"/>
      <c r="L16" s="208"/>
      <c r="M16" s="108">
        <f>E16-I16</f>
        <v>10988596.880000001</v>
      </c>
      <c r="N16" s="10">
        <f>E16-I16-M16</f>
        <v>0</v>
      </c>
      <c r="O16" s="10"/>
      <c r="P16" s="10"/>
      <c r="Q16" s="10"/>
      <c r="R16" s="12"/>
      <c r="S16" s="12"/>
      <c r="T16" s="10">
        <v>3973302</v>
      </c>
      <c r="U16" s="12"/>
      <c r="V16" s="232"/>
      <c r="W16" s="232"/>
      <c r="X16" s="232"/>
      <c r="Y16" s="232"/>
    </row>
    <row r="17" spans="1:27" x14ac:dyDescent="0.35">
      <c r="A17" s="149" t="s">
        <v>13</v>
      </c>
      <c r="B17" s="126">
        <f t="shared" ref="B17:U17" si="5">B18+B42</f>
        <v>8193718</v>
      </c>
      <c r="C17" s="13">
        <f>C18+C42</f>
        <v>11737623</v>
      </c>
      <c r="D17" s="127">
        <f t="shared" si="5"/>
        <v>13342386</v>
      </c>
      <c r="E17" s="162">
        <f t="shared" si="5"/>
        <v>33273727</v>
      </c>
      <c r="F17" s="126">
        <f t="shared" si="5"/>
        <v>7850896</v>
      </c>
      <c r="G17" s="13">
        <f t="shared" si="5"/>
        <v>8601149</v>
      </c>
      <c r="H17" s="127">
        <f t="shared" si="5"/>
        <v>8244231</v>
      </c>
      <c r="I17" s="162">
        <f t="shared" si="5"/>
        <v>24696276</v>
      </c>
      <c r="J17" s="126">
        <f t="shared" si="5"/>
        <v>342822</v>
      </c>
      <c r="K17" s="109">
        <f t="shared" si="5"/>
        <v>3136474</v>
      </c>
      <c r="L17" s="211">
        <f t="shared" si="5"/>
        <v>5098155</v>
      </c>
      <c r="M17" s="109">
        <f t="shared" si="5"/>
        <v>4753873.2700000005</v>
      </c>
      <c r="N17" s="13">
        <f t="shared" si="5"/>
        <v>1872046.66</v>
      </c>
      <c r="O17" s="13">
        <f t="shared" si="5"/>
        <v>1951531.07</v>
      </c>
      <c r="P17" s="13"/>
      <c r="Q17" s="13"/>
      <c r="R17" s="13">
        <f>R18+R42</f>
        <v>287496</v>
      </c>
      <c r="S17" s="13">
        <f>S18+S42</f>
        <v>8120838.5</v>
      </c>
      <c r="T17" s="13">
        <v>1872046.66</v>
      </c>
      <c r="U17" s="13">
        <f t="shared" si="5"/>
        <v>3074062.41</v>
      </c>
      <c r="V17" s="14"/>
      <c r="Y17" s="3"/>
    </row>
    <row r="18" spans="1:27" x14ac:dyDescent="0.35">
      <c r="A18" s="150" t="s">
        <v>7</v>
      </c>
      <c r="B18" s="128">
        <f t="shared" ref="B18:D18" si="6">SUM(B19:B39)+B41+B40</f>
        <v>4172321</v>
      </c>
      <c r="C18" s="15">
        <f>SUM(C19:C39)+C41+C40</f>
        <v>6976175</v>
      </c>
      <c r="D18" s="129">
        <f t="shared" si="6"/>
        <v>8599579</v>
      </c>
      <c r="E18" s="163">
        <f>SUM(E19:E39)+E41+E40</f>
        <v>19748075</v>
      </c>
      <c r="F18" s="128">
        <f t="shared" ref="F18:U18" si="7">SUM(F19:F39)+F41+F40</f>
        <v>3829499</v>
      </c>
      <c r="G18" s="15">
        <f>SUM(G19:G39)+G41+G40</f>
        <v>3839701</v>
      </c>
      <c r="H18" s="129">
        <f>SUM(H19:H39)+H41+H40</f>
        <v>3501424</v>
      </c>
      <c r="I18" s="163">
        <f>SUM(I19:I39)+I41+I40</f>
        <v>11170624</v>
      </c>
      <c r="J18" s="128">
        <f t="shared" ref="J18:L18" si="8">SUM(J19:J39)+J41+J40</f>
        <v>342822</v>
      </c>
      <c r="K18" s="110">
        <f t="shared" si="8"/>
        <v>3136474</v>
      </c>
      <c r="L18" s="212">
        <f t="shared" si="8"/>
        <v>5098155</v>
      </c>
      <c r="M18" s="110">
        <f>SUM(M19:M39)+M41+M40</f>
        <v>4753873.2700000005</v>
      </c>
      <c r="N18" s="15">
        <f t="shared" si="7"/>
        <v>1872046.66</v>
      </c>
      <c r="O18" s="15">
        <f t="shared" si="7"/>
        <v>1951531.07</v>
      </c>
      <c r="P18" s="15"/>
      <c r="Q18" s="15"/>
      <c r="R18" s="15">
        <f>SUM(R19:R39)+R41+R40</f>
        <v>287496</v>
      </c>
      <c r="S18" s="15">
        <f t="shared" si="7"/>
        <v>0</v>
      </c>
      <c r="T18" s="15">
        <v>1872046.66</v>
      </c>
      <c r="U18" s="15">
        <f t="shared" si="7"/>
        <v>3074062.41</v>
      </c>
      <c r="V18" s="16" t="s">
        <v>14</v>
      </c>
      <c r="W18" s="17" t="s">
        <v>15</v>
      </c>
      <c r="X18" s="17" t="s">
        <v>16</v>
      </c>
      <c r="Y18" s="18" t="s">
        <v>17</v>
      </c>
    </row>
    <row r="19" spans="1:27" ht="26.5" x14ac:dyDescent="0.35">
      <c r="A19" s="151" t="s">
        <v>18</v>
      </c>
      <c r="B19" s="130">
        <v>127113</v>
      </c>
      <c r="C19" s="20">
        <v>1232639</v>
      </c>
      <c r="D19" s="131">
        <v>111636</v>
      </c>
      <c r="E19" s="164">
        <f>'[1]1_LNG_kopā'!D12+'[1]2_LNG_kopā'!D10+'[1]3_LNG_kopā'!D11</f>
        <v>1471388</v>
      </c>
      <c r="F19" s="130">
        <v>68231</v>
      </c>
      <c r="G19" s="20">
        <v>1215165</v>
      </c>
      <c r="H19" s="131">
        <v>109453</v>
      </c>
      <c r="I19" s="164">
        <f>[1]LNG_kopā_1!E12+[1]LNG_kopā_2!E11+[1]LNG_kopā_3!G11</f>
        <v>1392849</v>
      </c>
      <c r="J19" s="219">
        <f>B19-F19</f>
        <v>58882</v>
      </c>
      <c r="K19" s="220">
        <f>C19-G19</f>
        <v>17474</v>
      </c>
      <c r="L19" s="221">
        <f>D19-H19</f>
        <v>2183</v>
      </c>
      <c r="M19" s="111"/>
      <c r="N19" s="20"/>
      <c r="O19" s="9">
        <f>[1]LNG_kopā_1!R12+[1]LNG_kopā_2!T11+'[1]3.1'!S11</f>
        <v>78539</v>
      </c>
      <c r="P19" s="9"/>
      <c r="Q19" s="9"/>
      <c r="R19" s="9"/>
      <c r="S19" s="9"/>
      <c r="T19" s="9"/>
      <c r="U19" s="9"/>
      <c r="V19" s="21"/>
      <c r="W19" s="22">
        <f>[1]gultu_salidzinajums!P7</f>
        <v>30</v>
      </c>
      <c r="X19" s="22">
        <f>[1]gultu_salidzinajums!Q7</f>
        <v>6</v>
      </c>
      <c r="Y19" s="23"/>
      <c r="Z19" s="24" t="s">
        <v>19</v>
      </c>
      <c r="AA19" s="25"/>
    </row>
    <row r="20" spans="1:27" ht="27" customHeight="1" x14ac:dyDescent="0.35">
      <c r="A20" s="151" t="s">
        <v>20</v>
      </c>
      <c r="B20" s="130">
        <v>359230</v>
      </c>
      <c r="C20" s="20">
        <v>198375</v>
      </c>
      <c r="D20" s="131">
        <v>1381747</v>
      </c>
      <c r="E20" s="164">
        <f>'[1]1_LNG_kopā'!D15+'[1]3_LNG_kopā'!D13+'[1]2_LNG_kopā'!D12</f>
        <v>1939352</v>
      </c>
      <c r="F20" s="130">
        <v>335994</v>
      </c>
      <c r="G20" s="20">
        <v>192083</v>
      </c>
      <c r="H20" s="131">
        <v>1378197</v>
      </c>
      <c r="I20" s="164">
        <f>[1]LNG_kopā_1!E15+[1]LNG_kopā_2!E13+[1]LNG_kopā_3!G13</f>
        <v>1906274</v>
      </c>
      <c r="J20" s="219">
        <f t="shared" ref="J20:J41" si="9">B20-F20</f>
        <v>23236</v>
      </c>
      <c r="K20" s="220">
        <f t="shared" ref="K20:K41" si="10">C20-G20</f>
        <v>6292</v>
      </c>
      <c r="L20" s="221">
        <f t="shared" ref="L20:L41" si="11">D20-H20</f>
        <v>3550</v>
      </c>
      <c r="M20" s="111"/>
      <c r="N20" s="20"/>
      <c r="O20" s="9">
        <f>[1]LNG_kopā_1!R15+[1]LNG_kopā_2!T13+[1]LNG_kopā_3!S13</f>
        <v>33078</v>
      </c>
      <c r="P20" s="9"/>
      <c r="Q20" s="9"/>
      <c r="R20" s="9">
        <v>63000</v>
      </c>
      <c r="S20" s="9"/>
      <c r="T20" s="9"/>
      <c r="U20" s="9">
        <v>21000</v>
      </c>
      <c r="V20" s="21"/>
      <c r="W20" s="22">
        <f>[1]gultu_salidzinajums!P8</f>
        <v>56</v>
      </c>
      <c r="X20" s="22">
        <f>[1]gultu_salidzinajums!Q8</f>
        <v>15</v>
      </c>
      <c r="Y20" s="22">
        <f>[1]gultu_salidzinajums!R8</f>
        <v>8</v>
      </c>
      <c r="Z20" s="24" t="s">
        <v>19</v>
      </c>
      <c r="AA20" s="25"/>
    </row>
    <row r="21" spans="1:27" ht="26.5" x14ac:dyDescent="0.35">
      <c r="A21" s="151" t="s">
        <v>21</v>
      </c>
      <c r="B21" s="130">
        <v>67510</v>
      </c>
      <c r="C21" s="20">
        <v>1972320</v>
      </c>
      <c r="D21" s="131">
        <f>647610-D12</f>
        <v>477610</v>
      </c>
      <c r="E21" s="164">
        <f>'[1]1_LNG_kopā'!D14+'[1]3_LNG_kopā'!D8+'[1]2_LNG_kopā'!D8-170000</f>
        <v>2517440</v>
      </c>
      <c r="F21" s="130">
        <v>27844</v>
      </c>
      <c r="G21" s="20">
        <v>317579</v>
      </c>
      <c r="H21" s="131">
        <f>225630-H12</f>
        <v>211832</v>
      </c>
      <c r="I21" s="189">
        <f>[1]LNG_kopā_1!E14+[1]LNG_kopā_2!E9+[1]LNG_kopā_3!G8-13798</f>
        <v>557255</v>
      </c>
      <c r="J21" s="130">
        <f t="shared" si="9"/>
        <v>39666</v>
      </c>
      <c r="K21" s="111">
        <f t="shared" si="10"/>
        <v>1654741</v>
      </c>
      <c r="L21" s="213">
        <f t="shared" si="11"/>
        <v>265778</v>
      </c>
      <c r="M21" s="111">
        <f>E21-I21-N21-O21</f>
        <v>341806.10000000009</v>
      </c>
      <c r="N21" s="20">
        <f>[2]Kopsavilkums!$D$9+[3]Kopsav_dec!$E$9+[4]Kopā_dec!$E$14</f>
        <v>1575461.16</v>
      </c>
      <c r="O21" s="9">
        <f>[1]LNG_kopā_1!N14+[1]LNG_kopā_2!Q9+[1]LNG_kopā_3!U8</f>
        <v>42917.74</v>
      </c>
      <c r="P21" s="9"/>
      <c r="Q21" s="9"/>
      <c r="R21" s="9"/>
      <c r="S21" s="9"/>
      <c r="T21" s="9">
        <v>1575461</v>
      </c>
      <c r="U21" s="20">
        <f>240802.41-U12</f>
        <v>240802.41</v>
      </c>
      <c r="V21" s="21"/>
      <c r="W21" s="22">
        <f>[1]gultu_salidzinajums!P9</f>
        <v>27</v>
      </c>
      <c r="X21" s="22">
        <f>[1]gultu_salidzinajums!Q9</f>
        <v>3</v>
      </c>
      <c r="Y21" s="23"/>
      <c r="Z21" s="26" t="s">
        <v>22</v>
      </c>
      <c r="AA21" s="25"/>
    </row>
    <row r="22" spans="1:27" ht="26.5" x14ac:dyDescent="0.35">
      <c r="A22" s="152" t="s">
        <v>23</v>
      </c>
      <c r="B22" s="130">
        <v>330816</v>
      </c>
      <c r="C22" s="20">
        <v>820397</v>
      </c>
      <c r="D22" s="131">
        <v>12624</v>
      </c>
      <c r="E22" s="165">
        <f>'[1]1_LNG_kopā'!D9+'[1]3_LNG_kopā'!D7+'[1]2_LNG_kopā'!D7</f>
        <v>1163837</v>
      </c>
      <c r="F22" s="132">
        <v>330816.00000000006</v>
      </c>
      <c r="G22" s="101">
        <v>362553</v>
      </c>
      <c r="H22" s="133">
        <v>0</v>
      </c>
      <c r="I22" s="165">
        <f>[1]LNG_kopā_1!E9+[1]LNG_kopā_2!E8+[1]LNG_kopā_3!G7</f>
        <v>693369</v>
      </c>
      <c r="J22" s="130">
        <f t="shared" si="9"/>
        <v>0</v>
      </c>
      <c r="K22" s="111">
        <f t="shared" si="10"/>
        <v>457844</v>
      </c>
      <c r="L22" s="213">
        <f t="shared" si="11"/>
        <v>12624</v>
      </c>
      <c r="M22" s="112">
        <f>E22-I22-O22</f>
        <v>142021.18999999994</v>
      </c>
      <c r="N22" s="101"/>
      <c r="O22" s="102">
        <f>[1]LNG_kopā_1!N9+[1]LNG_kopā_2!Q8+[1]LNG_kopā_3!G7</f>
        <v>328446.81000000006</v>
      </c>
      <c r="P22" s="102"/>
      <c r="Q22" s="102"/>
      <c r="R22" s="102"/>
      <c r="S22" s="102"/>
      <c r="T22" s="102"/>
      <c r="U22" s="102"/>
      <c r="V22" s="21"/>
      <c r="W22" s="22">
        <f>[1]gultu_salidzinajums!P10</f>
        <v>87</v>
      </c>
      <c r="X22" s="22"/>
      <c r="Y22" s="23"/>
      <c r="Z22" s="26" t="s">
        <v>22</v>
      </c>
      <c r="AA22" s="25"/>
    </row>
    <row r="23" spans="1:27" ht="26.5" x14ac:dyDescent="0.35">
      <c r="A23" s="151" t="s">
        <v>24</v>
      </c>
      <c r="B23" s="130">
        <v>2411290</v>
      </c>
      <c r="C23" s="20">
        <v>222470</v>
      </c>
      <c r="D23" s="131">
        <v>1443383</v>
      </c>
      <c r="E23" s="164">
        <f>'[1]1_LNG_kopā'!D13+'[1]3_LNG_kopā'!D12+'[1]2_LNG_kopā'!D11</f>
        <v>4077143</v>
      </c>
      <c r="F23" s="132">
        <v>2381502</v>
      </c>
      <c r="G23" s="101">
        <v>140971</v>
      </c>
      <c r="H23" s="133">
        <v>60457</v>
      </c>
      <c r="I23" s="164">
        <v>2582930</v>
      </c>
      <c r="J23" s="130">
        <f t="shared" si="9"/>
        <v>29788</v>
      </c>
      <c r="K23" s="111">
        <f t="shared" si="10"/>
        <v>81499</v>
      </c>
      <c r="L23" s="213">
        <f t="shared" si="11"/>
        <v>1382926</v>
      </c>
      <c r="M23" s="111">
        <f>E23-I23-N23-O23</f>
        <v>1342338</v>
      </c>
      <c r="N23" s="20">
        <f>[2]Kopsavilkums!$D$13</f>
        <v>102800</v>
      </c>
      <c r="O23" s="9">
        <f>[1]LNG_kopā_1!N13+19287</f>
        <v>49075</v>
      </c>
      <c r="P23" s="9"/>
      <c r="Q23" s="9"/>
      <c r="R23" s="9">
        <v>49075</v>
      </c>
      <c r="S23" s="9"/>
      <c r="T23" s="9">
        <f>102800</f>
        <v>102800</v>
      </c>
      <c r="U23" s="224">
        <v>1190485</v>
      </c>
      <c r="V23" s="21"/>
      <c r="W23" s="22">
        <f>[1]gultu_salidzinajums!P11</f>
        <v>20</v>
      </c>
      <c r="X23" s="22"/>
      <c r="Y23" s="22">
        <f>[1]gultu_salidzinajums!R11</f>
        <v>8</v>
      </c>
      <c r="Z23" s="26" t="s">
        <v>22</v>
      </c>
    </row>
    <row r="24" spans="1:27" ht="26.5" x14ac:dyDescent="0.35">
      <c r="A24" s="151" t="s">
        <v>25</v>
      </c>
      <c r="B24" s="130">
        <v>319171</v>
      </c>
      <c r="C24" s="20">
        <v>1144327</v>
      </c>
      <c r="D24" s="131">
        <v>1520796</v>
      </c>
      <c r="E24" s="189">
        <v>2984294</v>
      </c>
      <c r="F24" s="130">
        <v>263390</v>
      </c>
      <c r="G24" s="20">
        <v>459174</v>
      </c>
      <c r="H24" s="131">
        <v>41083</v>
      </c>
      <c r="I24" s="164">
        <f>'[1]3.1'!G10+[1]LNG_kopā_2!E10+[1]LNG_kopā_1!E10</f>
        <v>763647</v>
      </c>
      <c r="J24" s="130">
        <f t="shared" si="9"/>
        <v>55781</v>
      </c>
      <c r="K24" s="111">
        <f t="shared" si="10"/>
        <v>685153</v>
      </c>
      <c r="L24" s="213">
        <f t="shared" si="11"/>
        <v>1479713</v>
      </c>
      <c r="M24" s="111">
        <f>E24-I24-N24-O24</f>
        <v>2091205.11</v>
      </c>
      <c r="N24" s="20">
        <f>[3]Kopsav_dec!$E$10</f>
        <v>125516</v>
      </c>
      <c r="O24" s="9">
        <v>3925.89</v>
      </c>
      <c r="P24" s="9"/>
      <c r="Q24" s="9"/>
      <c r="R24" s="9"/>
      <c r="S24" s="9"/>
      <c r="T24" s="9">
        <v>125516</v>
      </c>
      <c r="U24" s="9"/>
      <c r="V24" s="21"/>
      <c r="W24" s="22">
        <f>[1]gultu_salidzinajums!P12</f>
        <v>55</v>
      </c>
      <c r="X24" s="22">
        <f>[1]gultu_salidzinajums!Q12</f>
        <v>3</v>
      </c>
      <c r="Y24" s="22"/>
      <c r="Z24" s="26" t="s">
        <v>22</v>
      </c>
      <c r="AA24" s="25"/>
    </row>
    <row r="25" spans="1:27" ht="26.5" x14ac:dyDescent="0.35">
      <c r="A25" s="151" t="s">
        <v>26</v>
      </c>
      <c r="B25" s="130">
        <v>256324</v>
      </c>
      <c r="C25" s="20">
        <v>252329</v>
      </c>
      <c r="D25" s="131">
        <v>6015</v>
      </c>
      <c r="E25" s="164">
        <f>'[1]1_LNG_kopā'!D11+'[1]3_LNG_kopā'!D14+'[1]2_LNG_kopā'!D13</f>
        <v>514668</v>
      </c>
      <c r="F25" s="130">
        <v>256324</v>
      </c>
      <c r="G25" s="20">
        <v>221135</v>
      </c>
      <c r="H25" s="131">
        <v>6014</v>
      </c>
      <c r="I25" s="164">
        <f>'[1]3.1'!G14+[1]LNG_kopā_2!E14+[1]LNG_kopā_1!E11</f>
        <v>483473</v>
      </c>
      <c r="J25" s="130">
        <f t="shared" si="9"/>
        <v>0</v>
      </c>
      <c r="K25" s="111">
        <f t="shared" si="10"/>
        <v>31194</v>
      </c>
      <c r="L25" s="213">
        <f t="shared" si="11"/>
        <v>1</v>
      </c>
      <c r="M25" s="111"/>
      <c r="N25" s="20"/>
      <c r="O25" s="9">
        <f>E25-I25</f>
        <v>31195</v>
      </c>
      <c r="P25" s="9"/>
      <c r="Q25" s="9"/>
      <c r="R25" s="9">
        <v>175421</v>
      </c>
      <c r="S25" s="9"/>
      <c r="T25" s="9"/>
      <c r="U25" s="9">
        <v>1621775</v>
      </c>
      <c r="V25" s="21"/>
      <c r="W25" s="22">
        <f>[1]gultu_salidzinajums!P13</f>
        <v>50</v>
      </c>
      <c r="X25" s="22"/>
      <c r="Y25" s="23"/>
      <c r="Z25" s="24" t="s">
        <v>19</v>
      </c>
      <c r="AA25" s="25"/>
    </row>
    <row r="26" spans="1:27" ht="26.5" x14ac:dyDescent="0.35">
      <c r="A26" s="151" t="s">
        <v>27</v>
      </c>
      <c r="B26" s="130">
        <v>150867</v>
      </c>
      <c r="C26" s="20">
        <v>18233</v>
      </c>
      <c r="D26" s="131">
        <v>328381</v>
      </c>
      <c r="E26" s="164">
        <f>'[1]1_LNG_kopā'!D8+'[1]3_LNG_kopā'!D18+'[1]2_LNG_kopā'!D18</f>
        <v>497481</v>
      </c>
      <c r="F26" s="130">
        <v>17457</v>
      </c>
      <c r="G26" s="20">
        <v>0</v>
      </c>
      <c r="H26" s="131">
        <v>317425</v>
      </c>
      <c r="I26" s="164">
        <f>'[1]3.1'!G18+[1]LNG_kopā_2!E19+[1]LNG_kopā_1!E8</f>
        <v>334882</v>
      </c>
      <c r="J26" s="130">
        <f t="shared" si="9"/>
        <v>133410</v>
      </c>
      <c r="K26" s="111">
        <f t="shared" si="10"/>
        <v>18233</v>
      </c>
      <c r="L26" s="213">
        <f t="shared" si="11"/>
        <v>10956</v>
      </c>
      <c r="M26" s="111"/>
      <c r="N26" s="20"/>
      <c r="O26" s="9">
        <f>E26-I26</f>
        <v>162599</v>
      </c>
      <c r="P26" s="9"/>
      <c r="Q26" s="9"/>
      <c r="R26" s="9"/>
      <c r="S26" s="9"/>
      <c r="T26" s="9"/>
      <c r="U26" s="9"/>
      <c r="V26" s="21">
        <f>[1]gultu_salidzinajums!O14</f>
        <v>25</v>
      </c>
      <c r="W26" s="22"/>
      <c r="X26" s="22"/>
      <c r="Y26" s="23"/>
      <c r="Z26" s="24" t="s">
        <v>19</v>
      </c>
    </row>
    <row r="27" spans="1:27" ht="26.5" x14ac:dyDescent="0.35">
      <c r="A27" s="151" t="s">
        <v>28</v>
      </c>
      <c r="B27" s="174"/>
      <c r="C27" s="20">
        <v>107776</v>
      </c>
      <c r="D27" s="131"/>
      <c r="E27" s="164">
        <f>'[1]2_LNG_kopā'!D14</f>
        <v>107776</v>
      </c>
      <c r="F27" s="130"/>
      <c r="G27" s="101">
        <v>47645</v>
      </c>
      <c r="H27" s="131"/>
      <c r="I27" s="164">
        <v>47645</v>
      </c>
      <c r="J27" s="130">
        <f t="shared" si="9"/>
        <v>0</v>
      </c>
      <c r="K27" s="111">
        <f t="shared" si="10"/>
        <v>60131</v>
      </c>
      <c r="L27" s="213">
        <f t="shared" si="11"/>
        <v>0</v>
      </c>
      <c r="M27" s="111"/>
      <c r="N27" s="20"/>
      <c r="O27" s="9">
        <f>E27-I27</f>
        <v>60131</v>
      </c>
      <c r="P27" s="9"/>
      <c r="Q27" s="9"/>
      <c r="R27" s="9"/>
      <c r="S27" s="9"/>
      <c r="T27" s="9"/>
      <c r="U27" s="9"/>
      <c r="V27" s="21"/>
      <c r="W27" s="22">
        <f>[1]gultu_salidzinajums!P15</f>
        <v>20</v>
      </c>
      <c r="X27" s="22"/>
      <c r="Y27" s="23"/>
      <c r="Z27" s="24" t="s">
        <v>19</v>
      </c>
    </row>
    <row r="28" spans="1:27" ht="26.5" x14ac:dyDescent="0.35">
      <c r="A28" s="151" t="s">
        <v>29</v>
      </c>
      <c r="B28" s="174"/>
      <c r="C28" s="20">
        <v>61860</v>
      </c>
      <c r="D28" s="131"/>
      <c r="E28" s="164">
        <f>'[1]2_LNG_kopā'!D15</f>
        <v>61860</v>
      </c>
      <c r="F28" s="130"/>
      <c r="G28" s="101">
        <v>58792</v>
      </c>
      <c r="H28" s="131"/>
      <c r="I28" s="164">
        <v>58792</v>
      </c>
      <c r="J28" s="130">
        <f t="shared" si="9"/>
        <v>0</v>
      </c>
      <c r="K28" s="111">
        <f t="shared" si="10"/>
        <v>3068</v>
      </c>
      <c r="L28" s="213">
        <f t="shared" si="11"/>
        <v>0</v>
      </c>
      <c r="M28" s="111"/>
      <c r="N28" s="20"/>
      <c r="O28" s="9">
        <f>E28-I28</f>
        <v>3068</v>
      </c>
      <c r="P28" s="9"/>
      <c r="Q28" s="9"/>
      <c r="R28" s="9"/>
      <c r="S28" s="9"/>
      <c r="T28" s="9"/>
      <c r="U28" s="9"/>
      <c r="V28" s="21"/>
      <c r="W28" s="22">
        <v>40</v>
      </c>
      <c r="X28" s="22"/>
      <c r="Y28" s="23"/>
      <c r="Z28" s="24" t="s">
        <v>19</v>
      </c>
    </row>
    <row r="29" spans="1:27" ht="26.5" x14ac:dyDescent="0.35">
      <c r="A29" s="151" t="s">
        <v>30</v>
      </c>
      <c r="B29" s="174"/>
      <c r="C29" s="20">
        <v>207750</v>
      </c>
      <c r="D29" s="131"/>
      <c r="E29" s="164">
        <f>'[1]2_LNG_kopā'!D16</f>
        <v>207750</v>
      </c>
      <c r="F29" s="130"/>
      <c r="G29" s="20">
        <v>160217</v>
      </c>
      <c r="H29" s="131"/>
      <c r="I29" s="164">
        <f>[1]LNG_kopā_2!E17</f>
        <v>160217</v>
      </c>
      <c r="J29" s="130">
        <f t="shared" si="9"/>
        <v>0</v>
      </c>
      <c r="K29" s="111">
        <f t="shared" si="10"/>
        <v>47533</v>
      </c>
      <c r="L29" s="213">
        <f t="shared" si="11"/>
        <v>0</v>
      </c>
      <c r="M29" s="111"/>
      <c r="N29" s="20"/>
      <c r="O29" s="9">
        <f>E29-I29</f>
        <v>47533</v>
      </c>
      <c r="P29" s="9"/>
      <c r="Q29" s="9"/>
      <c r="R29" s="9"/>
      <c r="S29" s="9"/>
      <c r="T29" s="9"/>
      <c r="U29" s="9"/>
      <c r="V29" s="21"/>
      <c r="W29" s="22"/>
      <c r="X29" s="22"/>
      <c r="Y29" s="23"/>
      <c r="Z29" s="24" t="s">
        <v>19</v>
      </c>
    </row>
    <row r="30" spans="1:27" ht="26.5" x14ac:dyDescent="0.35">
      <c r="A30" s="151" t="s">
        <v>31</v>
      </c>
      <c r="B30" s="174"/>
      <c r="C30" s="20">
        <v>389130</v>
      </c>
      <c r="D30" s="131">
        <v>442980</v>
      </c>
      <c r="E30" s="164">
        <f>'[1]2_LNG_kopā'!D17+'[1]3_LNG_kopā'!D17</f>
        <v>832110</v>
      </c>
      <c r="F30" s="130"/>
      <c r="G30" s="20">
        <v>315819</v>
      </c>
      <c r="H30" s="131">
        <v>277770</v>
      </c>
      <c r="I30" s="164">
        <f>'[1]3.1'!G17+[1]LNG_kopā_2!E18</f>
        <v>593589</v>
      </c>
      <c r="J30" s="130">
        <f t="shared" si="9"/>
        <v>0</v>
      </c>
      <c r="K30" s="111">
        <f t="shared" si="10"/>
        <v>73311</v>
      </c>
      <c r="L30" s="213">
        <f t="shared" si="11"/>
        <v>165210</v>
      </c>
      <c r="M30" s="111">
        <f>E30-I30-N30-O30</f>
        <v>196863.5</v>
      </c>
      <c r="N30" s="20">
        <f>[2]Kopsavilkums!$D$18+[3]Kopsav_dec!$E$18</f>
        <v>41657.5</v>
      </c>
      <c r="O30" s="9"/>
      <c r="P30" s="9"/>
      <c r="Q30" s="9"/>
      <c r="R30" s="9"/>
      <c r="S30" s="9"/>
      <c r="T30" s="9">
        <v>41658</v>
      </c>
      <c r="U30" s="9"/>
      <c r="V30" s="21">
        <v>50</v>
      </c>
      <c r="W30" s="22"/>
      <c r="X30" s="22"/>
      <c r="Y30" s="23"/>
      <c r="Z30" s="26" t="s">
        <v>22</v>
      </c>
    </row>
    <row r="31" spans="1:27" ht="26.5" x14ac:dyDescent="0.35">
      <c r="A31" s="151" t="s">
        <v>32</v>
      </c>
      <c r="B31" s="174"/>
      <c r="C31" s="20">
        <v>4500</v>
      </c>
      <c r="D31" s="131">
        <v>506376</v>
      </c>
      <c r="E31" s="164">
        <f>'[1]2_LNG_kopā'!D19+'[1]3_LNG_kopā'!D19</f>
        <v>510876</v>
      </c>
      <c r="F31" s="130"/>
      <c r="G31" s="20">
        <v>4500</v>
      </c>
      <c r="H31" s="131">
        <v>169703</v>
      </c>
      <c r="I31" s="164">
        <f>'[1]3.1'!G19+[1]LNG_kopā_2!E20</f>
        <v>174203</v>
      </c>
      <c r="J31" s="130">
        <f t="shared" si="9"/>
        <v>0</v>
      </c>
      <c r="K31" s="111">
        <f t="shared" si="10"/>
        <v>0</v>
      </c>
      <c r="L31" s="213">
        <f t="shared" si="11"/>
        <v>336673</v>
      </c>
      <c r="M31" s="111">
        <f>E31-I31-O31</f>
        <v>335340.37</v>
      </c>
      <c r="N31" s="20"/>
      <c r="O31" s="9">
        <v>1332.63</v>
      </c>
      <c r="P31" s="9"/>
      <c r="Q31" s="9"/>
      <c r="R31" s="9"/>
      <c r="S31" s="9"/>
      <c r="T31" s="9"/>
      <c r="U31" s="9"/>
      <c r="V31" s="21"/>
      <c r="W31" s="22"/>
      <c r="X31" s="22"/>
      <c r="Y31" s="23"/>
      <c r="Z31" s="26" t="s">
        <v>22</v>
      </c>
    </row>
    <row r="32" spans="1:27" ht="26.5" x14ac:dyDescent="0.35">
      <c r="A32" s="151" t="s">
        <v>33</v>
      </c>
      <c r="B32" s="174"/>
      <c r="C32" s="20">
        <v>3000</v>
      </c>
      <c r="D32" s="131">
        <v>2406</v>
      </c>
      <c r="E32" s="164">
        <f>'[1]2_LNG_kopā'!D20+'[1]3_LNG_kopā'!D21</f>
        <v>5406</v>
      </c>
      <c r="F32" s="130"/>
      <c r="G32" s="20">
        <v>2999</v>
      </c>
      <c r="H32" s="131">
        <v>2406</v>
      </c>
      <c r="I32" s="164">
        <f>'[1]3.1'!E21+[1]LNG_kopā_2!E21</f>
        <v>5405</v>
      </c>
      <c r="J32" s="130">
        <f t="shared" si="9"/>
        <v>0</v>
      </c>
      <c r="K32" s="111">
        <f t="shared" si="10"/>
        <v>1</v>
      </c>
      <c r="L32" s="213">
        <f t="shared" si="11"/>
        <v>0</v>
      </c>
      <c r="M32" s="111"/>
      <c r="N32" s="20"/>
      <c r="O32" s="9">
        <v>1</v>
      </c>
      <c r="P32" s="9"/>
      <c r="Q32" s="9"/>
      <c r="R32" s="9"/>
      <c r="S32" s="9"/>
      <c r="T32" s="9"/>
      <c r="U32" s="9"/>
      <c r="V32" s="21"/>
      <c r="W32" s="22"/>
      <c r="X32" s="22"/>
      <c r="Y32" s="23"/>
      <c r="Z32" s="24" t="s">
        <v>19</v>
      </c>
    </row>
    <row r="33" spans="1:26" ht="26.5" x14ac:dyDescent="0.35">
      <c r="A33" s="151" t="s">
        <v>34</v>
      </c>
      <c r="B33" s="174"/>
      <c r="C33" s="20"/>
      <c r="D33" s="131">
        <v>505072</v>
      </c>
      <c r="E33" s="164">
        <f>'[1]3_LNG_kopā'!D23</f>
        <v>505072</v>
      </c>
      <c r="F33" s="130"/>
      <c r="G33" s="20"/>
      <c r="H33" s="131">
        <v>0</v>
      </c>
      <c r="I33" s="164">
        <f>'[1]3_LNG_kopā'!E23</f>
        <v>0</v>
      </c>
      <c r="J33" s="130">
        <f t="shared" si="9"/>
        <v>0</v>
      </c>
      <c r="K33" s="111">
        <f t="shared" si="10"/>
        <v>0</v>
      </c>
      <c r="L33" s="213">
        <f t="shared" si="11"/>
        <v>505072</v>
      </c>
      <c r="M33" s="111"/>
      <c r="N33" s="20"/>
      <c r="O33" s="9">
        <v>505072</v>
      </c>
      <c r="P33" s="9"/>
      <c r="Q33" s="9"/>
      <c r="R33" s="9"/>
      <c r="S33" s="9"/>
      <c r="T33" s="9"/>
      <c r="U33" s="9"/>
      <c r="V33" s="21"/>
      <c r="W33" s="22"/>
      <c r="X33" s="22"/>
      <c r="Y33" s="27"/>
      <c r="Z33" s="28" t="s">
        <v>35</v>
      </c>
    </row>
    <row r="34" spans="1:26" ht="24" customHeight="1" x14ac:dyDescent="0.35">
      <c r="A34" s="151" t="s">
        <v>36</v>
      </c>
      <c r="B34" s="174"/>
      <c r="C34" s="20"/>
      <c r="D34" s="131">
        <v>166502</v>
      </c>
      <c r="E34" s="164">
        <f>'[1]3_LNG_kopā'!D15</f>
        <v>166502</v>
      </c>
      <c r="F34" s="130"/>
      <c r="G34" s="20"/>
      <c r="H34" s="131">
        <v>117812</v>
      </c>
      <c r="I34" s="164">
        <f>[1]LNG_kopā_3!G15</f>
        <v>117812</v>
      </c>
      <c r="J34" s="130">
        <f t="shared" si="9"/>
        <v>0</v>
      </c>
      <c r="K34" s="111">
        <f t="shared" si="10"/>
        <v>0</v>
      </c>
      <c r="L34" s="213">
        <f t="shared" si="11"/>
        <v>48690</v>
      </c>
      <c r="M34" s="111"/>
      <c r="N34" s="20"/>
      <c r="O34" s="9">
        <f>E34-I34</f>
        <v>48690</v>
      </c>
      <c r="P34" s="9"/>
      <c r="Q34" s="9"/>
      <c r="R34" s="9"/>
      <c r="S34" s="9"/>
      <c r="T34" s="9"/>
      <c r="U34" s="9"/>
      <c r="V34" s="21"/>
      <c r="W34" s="22"/>
      <c r="X34" s="22"/>
      <c r="Y34" s="27"/>
      <c r="Z34" s="24" t="s">
        <v>19</v>
      </c>
    </row>
    <row r="35" spans="1:26" ht="26.5" x14ac:dyDescent="0.35">
      <c r="A35" s="151" t="s">
        <v>37</v>
      </c>
      <c r="B35" s="174"/>
      <c r="C35" s="20"/>
      <c r="D35" s="131">
        <v>355106</v>
      </c>
      <c r="E35" s="164">
        <f>'[1]3_LNG_kopā'!D20</f>
        <v>355106</v>
      </c>
      <c r="F35" s="130"/>
      <c r="G35" s="20"/>
      <c r="H35" s="131">
        <v>212557</v>
      </c>
      <c r="I35" s="189">
        <f>[1]LNG_kopā_3!G20</f>
        <v>212557</v>
      </c>
      <c r="J35" s="130">
        <f t="shared" si="9"/>
        <v>0</v>
      </c>
      <c r="K35" s="111">
        <f t="shared" si="10"/>
        <v>0</v>
      </c>
      <c r="L35" s="213">
        <f t="shared" si="11"/>
        <v>142549</v>
      </c>
      <c r="M35" s="111">
        <f>E35-I35</f>
        <v>142549</v>
      </c>
      <c r="N35" s="20"/>
      <c r="O35" s="9"/>
      <c r="P35" s="9"/>
      <c r="Q35" s="9"/>
      <c r="R35" s="9"/>
      <c r="S35" s="9"/>
      <c r="T35" s="9"/>
      <c r="U35" s="9"/>
      <c r="V35" s="21"/>
      <c r="W35" s="22"/>
      <c r="X35" s="22"/>
      <c r="Y35" s="27">
        <v>4</v>
      </c>
      <c r="Z35" s="26" t="s">
        <v>22</v>
      </c>
    </row>
    <row r="36" spans="1:26" ht="26.5" x14ac:dyDescent="0.35">
      <c r="A36" s="151" t="s">
        <v>38</v>
      </c>
      <c r="B36" s="174"/>
      <c r="C36" s="20"/>
      <c r="D36" s="131">
        <v>540058</v>
      </c>
      <c r="E36" s="164">
        <f>'[1]3_LNG_kopā'!D16</f>
        <v>540058</v>
      </c>
      <c r="F36" s="130"/>
      <c r="G36" s="134"/>
      <c r="H36" s="131">
        <v>374507</v>
      </c>
      <c r="I36" s="164">
        <f>[1]LNG_kopā_3!G16</f>
        <v>374507</v>
      </c>
      <c r="J36" s="130">
        <f t="shared" si="9"/>
        <v>0</v>
      </c>
      <c r="K36" s="111">
        <f t="shared" si="10"/>
        <v>0</v>
      </c>
      <c r="L36" s="213">
        <f t="shared" si="11"/>
        <v>165551</v>
      </c>
      <c r="M36" s="111"/>
      <c r="N36" s="20"/>
      <c r="O36" s="9">
        <f>E36-I36</f>
        <v>165551</v>
      </c>
      <c r="P36" s="9"/>
      <c r="Q36" s="9"/>
      <c r="R36" s="9"/>
      <c r="S36" s="9"/>
      <c r="T36" s="9"/>
      <c r="U36" s="9"/>
      <c r="V36" s="21"/>
      <c r="W36" s="22"/>
      <c r="X36" s="22">
        <v>4</v>
      </c>
      <c r="Y36" s="22"/>
      <c r="Z36" s="24" t="s">
        <v>19</v>
      </c>
    </row>
    <row r="37" spans="1:26" ht="26.5" x14ac:dyDescent="0.35">
      <c r="A37" s="151" t="s">
        <v>39</v>
      </c>
      <c r="B37" s="174"/>
      <c r="C37" s="20"/>
      <c r="D37" s="131">
        <v>188362</v>
      </c>
      <c r="E37" s="164">
        <f>'[1]3_LNG_kopā'!D22</f>
        <v>188362</v>
      </c>
      <c r="F37" s="130"/>
      <c r="G37" s="20"/>
      <c r="H37" s="131">
        <v>0</v>
      </c>
      <c r="I37" s="164">
        <f>'[1]3_LNG_kopā'!E22</f>
        <v>0</v>
      </c>
      <c r="J37" s="130">
        <f t="shared" si="9"/>
        <v>0</v>
      </c>
      <c r="K37" s="111">
        <f t="shared" si="10"/>
        <v>0</v>
      </c>
      <c r="L37" s="213">
        <f t="shared" si="11"/>
        <v>188362</v>
      </c>
      <c r="M37" s="111">
        <f>E37-I37-N37</f>
        <v>161750</v>
      </c>
      <c r="N37" s="20">
        <f>[2]Kopsavilkums!$D$23</f>
        <v>26612</v>
      </c>
      <c r="O37" s="9"/>
      <c r="P37" s="9"/>
      <c r="Q37" s="9"/>
      <c r="R37" s="9"/>
      <c r="S37" s="9"/>
      <c r="T37" s="9">
        <v>26612</v>
      </c>
      <c r="U37" s="9"/>
      <c r="V37" s="21"/>
      <c r="W37" s="22"/>
      <c r="X37" s="22"/>
      <c r="Y37" s="22"/>
      <c r="Z37" s="26" t="s">
        <v>22</v>
      </c>
    </row>
    <row r="38" spans="1:26" ht="26.5" x14ac:dyDescent="0.35">
      <c r="A38" s="151" t="s">
        <v>40</v>
      </c>
      <c r="B38" s="174"/>
      <c r="C38" s="20"/>
      <c r="D38" s="131">
        <v>264286</v>
      </c>
      <c r="E38" s="164">
        <f>'[1]3_LNG_kopā'!D24</f>
        <v>264286</v>
      </c>
      <c r="F38" s="130"/>
      <c r="G38" s="20"/>
      <c r="H38" s="131">
        <v>222208</v>
      </c>
      <c r="I38" s="164">
        <f>[1]LNG_kopā_3!G24</f>
        <v>222208</v>
      </c>
      <c r="J38" s="130">
        <f t="shared" si="9"/>
        <v>0</v>
      </c>
      <c r="K38" s="111">
        <f t="shared" si="10"/>
        <v>0</v>
      </c>
      <c r="L38" s="213">
        <f t="shared" si="11"/>
        <v>42078</v>
      </c>
      <c r="M38" s="111"/>
      <c r="N38" s="20"/>
      <c r="O38" s="9">
        <f>E38-I38</f>
        <v>42078</v>
      </c>
      <c r="P38" s="9"/>
      <c r="Q38" s="9"/>
      <c r="R38" s="9"/>
      <c r="S38" s="9"/>
      <c r="T38" s="9"/>
      <c r="U38" s="9"/>
      <c r="V38" s="21"/>
      <c r="W38" s="22">
        <v>2</v>
      </c>
      <c r="X38" s="22"/>
      <c r="Y38" s="22"/>
      <c r="Z38" s="26" t="s">
        <v>22</v>
      </c>
    </row>
    <row r="39" spans="1:26" ht="26.5" x14ac:dyDescent="0.35">
      <c r="A39" s="151" t="s">
        <v>41</v>
      </c>
      <c r="B39" s="174"/>
      <c r="C39" s="19"/>
      <c r="D39" s="131">
        <v>346239</v>
      </c>
      <c r="E39" s="164">
        <f>'[1]3_LNG_kopā'!D25</f>
        <v>346239</v>
      </c>
      <c r="F39" s="130"/>
      <c r="G39" s="20"/>
      <c r="H39" s="131">
        <v>0</v>
      </c>
      <c r="I39" s="164">
        <v>0</v>
      </c>
      <c r="J39" s="130">
        <f t="shared" si="9"/>
        <v>0</v>
      </c>
      <c r="K39" s="111">
        <f t="shared" si="10"/>
        <v>0</v>
      </c>
      <c r="L39" s="213">
        <f t="shared" si="11"/>
        <v>346239</v>
      </c>
      <c r="M39" s="111"/>
      <c r="N39" s="20"/>
      <c r="O39" s="9">
        <v>346239</v>
      </c>
      <c r="P39" s="9"/>
      <c r="Q39" s="9"/>
      <c r="R39" s="9"/>
      <c r="S39" s="9"/>
      <c r="T39" s="9"/>
      <c r="U39" s="9"/>
      <c r="V39" s="21"/>
      <c r="W39" s="22"/>
      <c r="X39" s="22"/>
      <c r="Y39" s="22"/>
      <c r="Z39" s="28" t="s">
        <v>35</v>
      </c>
    </row>
    <row r="40" spans="1:26" ht="26.5" x14ac:dyDescent="0.35">
      <c r="A40" s="151" t="s">
        <v>42</v>
      </c>
      <c r="B40" s="174"/>
      <c r="C40" s="20">
        <v>341069</v>
      </c>
      <c r="D40" s="131"/>
      <c r="E40" s="164">
        <v>341069</v>
      </c>
      <c r="F40" s="130"/>
      <c r="G40" s="20">
        <v>341069</v>
      </c>
      <c r="H40" s="131"/>
      <c r="I40" s="164">
        <v>341069</v>
      </c>
      <c r="J40" s="130">
        <f t="shared" si="9"/>
        <v>0</v>
      </c>
      <c r="K40" s="111">
        <f t="shared" si="10"/>
        <v>0</v>
      </c>
      <c r="L40" s="213">
        <f t="shared" si="11"/>
        <v>0</v>
      </c>
      <c r="M40" s="111"/>
      <c r="N40" s="20"/>
      <c r="O40" s="9">
        <f>E40-I40</f>
        <v>0</v>
      </c>
      <c r="P40" s="9"/>
      <c r="Q40" s="9"/>
      <c r="R40" s="9"/>
      <c r="S40" s="9"/>
      <c r="T40" s="9"/>
      <c r="U40" s="9"/>
      <c r="V40" s="21"/>
      <c r="W40" s="22"/>
      <c r="X40" s="22"/>
      <c r="Y40" s="22"/>
      <c r="Z40" s="24" t="s">
        <v>19</v>
      </c>
    </row>
    <row r="41" spans="1:26" ht="26.5" x14ac:dyDescent="0.35">
      <c r="A41" s="151" t="s">
        <v>43</v>
      </c>
      <c r="B41" s="130">
        <v>150000</v>
      </c>
      <c r="C41" s="19"/>
      <c r="D41" s="131"/>
      <c r="E41" s="164">
        <v>150000</v>
      </c>
      <c r="F41" s="130">
        <v>147941</v>
      </c>
      <c r="G41" s="20"/>
      <c r="H41" s="131"/>
      <c r="I41" s="164">
        <v>147941</v>
      </c>
      <c r="J41" s="130">
        <f t="shared" si="9"/>
        <v>2059</v>
      </c>
      <c r="K41" s="111">
        <f t="shared" si="10"/>
        <v>0</v>
      </c>
      <c r="L41" s="213">
        <f t="shared" si="11"/>
        <v>0</v>
      </c>
      <c r="M41" s="111"/>
      <c r="N41" s="20"/>
      <c r="O41" s="9">
        <f>E41-I41</f>
        <v>2059</v>
      </c>
      <c r="P41" s="9"/>
      <c r="Q41" s="9"/>
      <c r="R41" s="9"/>
      <c r="S41" s="9"/>
      <c r="T41" s="9"/>
      <c r="U41" s="9"/>
      <c r="V41" s="21"/>
      <c r="W41" s="22"/>
      <c r="X41" s="22"/>
      <c r="Y41" s="22"/>
      <c r="Z41" s="24" t="s">
        <v>19</v>
      </c>
    </row>
    <row r="42" spans="1:26" x14ac:dyDescent="0.35">
      <c r="A42" s="153" t="s">
        <v>44</v>
      </c>
      <c r="B42" s="135">
        <f>B43+B44+B45+B46+B47</f>
        <v>4021397</v>
      </c>
      <c r="C42" s="29">
        <f t="shared" ref="C42" si="12">C43+C44+C45+C46+C47</f>
        <v>4761448</v>
      </c>
      <c r="D42" s="136">
        <f>D43+D44+D45+D46+D47</f>
        <v>4742807</v>
      </c>
      <c r="E42" s="166">
        <f>E43+E44+E45+E46+E47</f>
        <v>13525652</v>
      </c>
      <c r="F42" s="135">
        <f t="shared" ref="F42:H42" si="13">F43+F44+F45+F46+F47</f>
        <v>4021397</v>
      </c>
      <c r="G42" s="29">
        <f t="shared" si="13"/>
        <v>4761448</v>
      </c>
      <c r="H42" s="136">
        <f t="shared" si="13"/>
        <v>4742807</v>
      </c>
      <c r="I42" s="166">
        <f>I43+I44+I45+I46+I47</f>
        <v>13525652</v>
      </c>
      <c r="J42" s="135"/>
      <c r="K42" s="113"/>
      <c r="L42" s="214"/>
      <c r="M42" s="113">
        <f>M43+M44+M45+M46+M47</f>
        <v>0</v>
      </c>
      <c r="N42" s="29"/>
      <c r="O42" s="30">
        <f>O43+O44+O45+O46+O47</f>
        <v>0</v>
      </c>
      <c r="P42" s="30"/>
      <c r="Q42" s="30"/>
      <c r="R42" s="30">
        <f>R43+R44+R45+R46+R47</f>
        <v>0</v>
      </c>
      <c r="S42" s="30">
        <f>S43+S44+S45+S46+S47</f>
        <v>8120838.5</v>
      </c>
      <c r="T42" s="30"/>
      <c r="U42" s="30"/>
      <c r="V42" s="21"/>
      <c r="W42" s="22"/>
      <c r="X42" s="22"/>
      <c r="Y42" s="22"/>
    </row>
    <row r="43" spans="1:26" ht="26.5" x14ac:dyDescent="0.35">
      <c r="A43" s="154" t="s">
        <v>45</v>
      </c>
      <c r="B43" s="137">
        <v>2291014</v>
      </c>
      <c r="C43" s="197">
        <v>2963895</v>
      </c>
      <c r="D43" s="138">
        <f>2975837-1560</f>
        <v>2974277</v>
      </c>
      <c r="E43" s="167">
        <v>8229186</v>
      </c>
      <c r="F43" s="137">
        <v>2291014</v>
      </c>
      <c r="G43" s="31">
        <v>2963895</v>
      </c>
      <c r="H43" s="138">
        <v>2974277</v>
      </c>
      <c r="I43" s="164">
        <f>E43</f>
        <v>8229186</v>
      </c>
      <c r="J43" s="130"/>
      <c r="K43" s="111"/>
      <c r="L43" s="213"/>
      <c r="M43" s="111"/>
      <c r="N43" s="20"/>
      <c r="O43" s="9"/>
      <c r="P43" s="9"/>
      <c r="Q43" s="9"/>
      <c r="R43" s="9"/>
      <c r="S43" s="10">
        <f>8538518-1424634</f>
        <v>7113884</v>
      </c>
      <c r="T43" s="9"/>
      <c r="U43" s="9"/>
      <c r="V43" s="21">
        <f>[1]gultu_salidzinajums!O4</f>
        <v>122</v>
      </c>
      <c r="W43" s="22">
        <f>[1]gultu_salidzinajums!P4</f>
        <v>261</v>
      </c>
      <c r="X43" s="22">
        <f>[1]gultu_salidzinajums!Q4</f>
        <v>57</v>
      </c>
      <c r="Y43" s="22">
        <f>[1]gultu_salidzinajums!R4</f>
        <v>12</v>
      </c>
      <c r="Z43" s="26" t="s">
        <v>22</v>
      </c>
    </row>
    <row r="44" spans="1:26" ht="26.5" x14ac:dyDescent="0.35">
      <c r="A44" s="154" t="s">
        <v>46</v>
      </c>
      <c r="B44" s="137">
        <v>1730383</v>
      </c>
      <c r="C44" s="197">
        <v>1793053</v>
      </c>
      <c r="D44" s="138">
        <f>1438957</f>
        <v>1438957</v>
      </c>
      <c r="E44" s="167">
        <f>4962393</f>
        <v>4962393</v>
      </c>
      <c r="F44" s="137">
        <v>1730383</v>
      </c>
      <c r="G44" s="197">
        <v>1793053</v>
      </c>
      <c r="H44" s="138">
        <v>1438957</v>
      </c>
      <c r="I44" s="164">
        <f>E44</f>
        <v>4962393</v>
      </c>
      <c r="J44" s="130"/>
      <c r="K44" s="111"/>
      <c r="L44" s="213"/>
      <c r="M44" s="111">
        <f>E44-I44</f>
        <v>0</v>
      </c>
      <c r="N44" s="20"/>
      <c r="O44" s="9"/>
      <c r="P44" s="9"/>
      <c r="Q44" s="9"/>
      <c r="R44" s="10"/>
      <c r="S44" s="10">
        <v>1006954.5</v>
      </c>
      <c r="T44" s="10"/>
      <c r="U44" s="9"/>
      <c r="V44" s="21"/>
      <c r="W44" s="22">
        <f>[1]gultu_salidzinajums!P5</f>
        <v>62</v>
      </c>
      <c r="X44" s="22"/>
      <c r="Y44" s="22"/>
      <c r="Z44" s="26" t="s">
        <v>22</v>
      </c>
    </row>
    <row r="45" spans="1:26" ht="26.5" x14ac:dyDescent="0.35">
      <c r="A45" s="154" t="s">
        <v>47</v>
      </c>
      <c r="B45" s="175"/>
      <c r="C45" s="197">
        <v>4500</v>
      </c>
      <c r="D45" s="138">
        <v>119938</v>
      </c>
      <c r="E45" s="167">
        <v>124438</v>
      </c>
      <c r="F45" s="137"/>
      <c r="G45" s="31">
        <v>4500</v>
      </c>
      <c r="H45" s="138">
        <v>119938</v>
      </c>
      <c r="I45" s="164">
        <f>E45</f>
        <v>124438</v>
      </c>
      <c r="J45" s="130"/>
      <c r="K45" s="111"/>
      <c r="L45" s="213"/>
      <c r="M45" s="111"/>
      <c r="N45" s="20"/>
      <c r="O45" s="9">
        <f>E45-I45</f>
        <v>0</v>
      </c>
      <c r="P45" s="9"/>
      <c r="Q45" s="9"/>
      <c r="R45" s="9"/>
      <c r="S45" s="9"/>
      <c r="T45" s="9"/>
      <c r="U45" s="9"/>
      <c r="V45" s="21"/>
      <c r="W45" s="22"/>
      <c r="X45" s="22"/>
      <c r="Y45" s="22"/>
      <c r="Z45" s="24" t="s">
        <v>19</v>
      </c>
    </row>
    <row r="46" spans="1:26" ht="26.5" x14ac:dyDescent="0.35">
      <c r="A46" s="155" t="s">
        <v>48</v>
      </c>
      <c r="B46" s="176"/>
      <c r="C46" s="32"/>
      <c r="D46" s="138">
        <v>174128</v>
      </c>
      <c r="E46" s="167">
        <v>174128</v>
      </c>
      <c r="F46" s="137"/>
      <c r="G46" s="31"/>
      <c r="H46" s="138">
        <v>174128</v>
      </c>
      <c r="I46" s="164">
        <v>174128</v>
      </c>
      <c r="J46" s="130"/>
      <c r="K46" s="111"/>
      <c r="L46" s="213"/>
      <c r="M46" s="111">
        <v>0</v>
      </c>
      <c r="N46" s="20"/>
      <c r="O46" s="9">
        <f>E46-I46</f>
        <v>0</v>
      </c>
      <c r="P46" s="33"/>
      <c r="Q46" s="33"/>
      <c r="R46" s="9"/>
      <c r="S46" s="9"/>
      <c r="T46" s="9"/>
      <c r="U46" s="9"/>
      <c r="V46" s="34"/>
      <c r="W46" s="35"/>
      <c r="X46" s="35"/>
      <c r="Y46" s="35"/>
      <c r="Z46" s="24" t="s">
        <v>19</v>
      </c>
    </row>
    <row r="47" spans="1:26" ht="27" thickBot="1" x14ac:dyDescent="0.4">
      <c r="A47" s="155" t="s">
        <v>49</v>
      </c>
      <c r="B47" s="176"/>
      <c r="C47" s="32"/>
      <c r="D47" s="138">
        <v>35507</v>
      </c>
      <c r="E47" s="167">
        <v>35507</v>
      </c>
      <c r="F47" s="137"/>
      <c r="G47" s="31"/>
      <c r="H47" s="138">
        <v>35507</v>
      </c>
      <c r="I47" s="164">
        <f>E47</f>
        <v>35507</v>
      </c>
      <c r="J47" s="130"/>
      <c r="K47" s="111"/>
      <c r="L47" s="213"/>
      <c r="M47" s="111"/>
      <c r="N47" s="20"/>
      <c r="O47" s="9">
        <f>E47-I47</f>
        <v>0</v>
      </c>
      <c r="P47" s="9"/>
      <c r="Q47" s="9"/>
      <c r="R47" s="9"/>
      <c r="S47" s="9"/>
      <c r="T47" s="9"/>
      <c r="U47" s="9"/>
      <c r="V47" s="34"/>
      <c r="W47" s="35"/>
      <c r="X47" s="35"/>
      <c r="Y47" s="35"/>
      <c r="Z47" s="24" t="s">
        <v>19</v>
      </c>
    </row>
    <row r="48" spans="1:26" ht="15" thickBot="1" x14ac:dyDescent="0.4">
      <c r="A48" s="156"/>
      <c r="B48" s="177"/>
      <c r="C48" s="98"/>
      <c r="D48" s="178"/>
      <c r="E48" s="168"/>
      <c r="F48" s="140"/>
      <c r="G48" s="99"/>
      <c r="H48" s="141"/>
      <c r="I48" s="168"/>
      <c r="J48" s="140"/>
      <c r="K48" s="114"/>
      <c r="L48" s="215"/>
      <c r="M48" s="114"/>
      <c r="N48" s="99"/>
      <c r="O48" s="99"/>
      <c r="P48" s="99"/>
      <c r="Q48" s="99"/>
      <c r="R48" s="100"/>
      <c r="S48" s="100">
        <f>50512+55500</f>
        <v>106012</v>
      </c>
      <c r="T48" s="100"/>
      <c r="U48" s="100">
        <f>U49</f>
        <v>0</v>
      </c>
      <c r="V48" s="222">
        <f>SUM(V19:V46)</f>
        <v>197</v>
      </c>
      <c r="W48" s="36">
        <f>SUM(W19:W46)</f>
        <v>710</v>
      </c>
      <c r="X48" s="36">
        <f>SUM(X19:X46)</f>
        <v>88</v>
      </c>
      <c r="Y48" s="37">
        <f>SUM(Y19:Y46)</f>
        <v>32</v>
      </c>
    </row>
    <row r="49" spans="1:21" ht="29.5" thickBot="1" x14ac:dyDescent="0.4">
      <c r="A49" s="157" t="s">
        <v>177</v>
      </c>
      <c r="B49" s="179"/>
      <c r="C49" s="180"/>
      <c r="D49" s="181"/>
      <c r="E49" s="169"/>
      <c r="F49" s="142"/>
      <c r="G49" s="143"/>
      <c r="H49" s="144"/>
      <c r="I49" s="199"/>
      <c r="J49" s="216"/>
      <c r="K49" s="217"/>
      <c r="L49" s="218"/>
      <c r="M49" s="139"/>
      <c r="N49" s="97"/>
      <c r="O49" s="1"/>
      <c r="P49" s="1"/>
      <c r="Q49" s="1"/>
      <c r="R49" s="10"/>
      <c r="S49" s="10">
        <f>50512+55500</f>
        <v>106012</v>
      </c>
      <c r="T49" s="10"/>
      <c r="U49" s="10"/>
    </row>
    <row r="50" spans="1:21" ht="13.5" customHeight="1" x14ac:dyDescent="0.35"/>
    <row r="51" spans="1:21" x14ac:dyDescent="0.35">
      <c r="E51" s="3"/>
      <c r="F51" s="3"/>
      <c r="G51" s="3"/>
      <c r="H51" s="3"/>
    </row>
    <row r="54" spans="1:21" ht="15.75" customHeight="1" x14ac:dyDescent="0.35"/>
    <row r="55" spans="1:21" x14ac:dyDescent="0.35">
      <c r="D55" s="3"/>
    </row>
    <row r="56" spans="1:21" x14ac:dyDescent="0.35">
      <c r="E56" s="3"/>
      <c r="G56" s="3">
        <f>(B43+C43+D43)-(F43+G43+H43)</f>
        <v>0</v>
      </c>
      <c r="O56" s="3"/>
    </row>
  </sheetData>
  <mergeCells count="4">
    <mergeCell ref="E2:U2"/>
    <mergeCell ref="V15:Y16"/>
    <mergeCell ref="R4:S4"/>
    <mergeCell ref="T4:U4"/>
  </mergeCells>
  <pageMargins left="0.7" right="0.7" top="0.75" bottom="0.75" header="0.3" footer="0.3"/>
  <pageSetup paperSize="9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lielākie ieguldijumi</vt:lpstr>
      <vt:lpstr>kopsavilkums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Guna Jermacāne</cp:lastModifiedBy>
  <dcterms:created xsi:type="dcterms:W3CDTF">2021-10-15T18:24:56Z</dcterms:created>
  <dcterms:modified xsi:type="dcterms:W3CDTF">2021-10-20T07:50:27Z</dcterms:modified>
</cp:coreProperties>
</file>