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gita.kirse\Documents\IAP_2027\IAP_RP_2023_versijas\Uz_MK\"/>
    </mc:Choice>
  </mc:AlternateContent>
  <bookViews>
    <workbookView xWindow="0" yWindow="0" windowWidth="23040" windowHeight="8520"/>
  </bookViews>
  <sheets>
    <sheet name="2.3.2.2." sheetId="1" r:id="rId1"/>
    <sheet name="Studējošie" sheetId="2" r:id="rId2"/>
  </sheets>
  <definedNames>
    <definedName name="_xlnm._FilterDatabase" localSheetId="0" hidden="1">'2.3.2.2.'!$A$3:$N$28</definedName>
    <definedName name="_xlnm._FilterDatabase" localSheetId="1" hidden="1">Studējošie!$A$1:$M$56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8" i="1" l="1"/>
  <c r="Y28" i="1" l="1"/>
  <c r="X28" i="1"/>
  <c r="W28" i="1"/>
  <c r="V28" i="1"/>
  <c r="U28" i="1"/>
  <c r="T28" i="1"/>
  <c r="X27" i="1"/>
  <c r="W27" i="1"/>
  <c r="V27" i="1"/>
  <c r="U27" i="1"/>
  <c r="T27" i="1"/>
  <c r="S27" i="1"/>
  <c r="Q26" i="1"/>
  <c r="Q28" i="1" l="1"/>
  <c r="Q27" i="1"/>
  <c r="C56" i="2"/>
  <c r="B56" i="2"/>
  <c r="R17" i="1" l="1"/>
  <c r="Q17" i="1"/>
  <c r="Q18" i="1" s="1"/>
  <c r="M26" i="1"/>
  <c r="K26" i="1"/>
  <c r="J26" i="1"/>
  <c r="H26" i="1"/>
  <c r="D25" i="1"/>
  <c r="C25" i="1" s="1"/>
  <c r="N25" i="1" s="1"/>
  <c r="D24" i="1"/>
  <c r="C24" i="1"/>
  <c r="N24" i="1" s="1"/>
  <c r="D23" i="1"/>
  <c r="C23" i="1" s="1"/>
  <c r="D22" i="1"/>
  <c r="D21" i="1"/>
  <c r="C21" i="1" s="1"/>
  <c r="L21" i="1" s="1"/>
  <c r="D20" i="1"/>
  <c r="C20" i="1" s="1"/>
  <c r="I19" i="1"/>
  <c r="I26" i="1" s="1"/>
  <c r="G19" i="1"/>
  <c r="G26" i="1" s="1"/>
  <c r="F19" i="1"/>
  <c r="F26" i="1" s="1"/>
  <c r="D19" i="1"/>
  <c r="C19" i="1" s="1"/>
  <c r="D18" i="1"/>
  <c r="F17" i="1"/>
  <c r="D17" i="1" s="1"/>
  <c r="M15" i="1"/>
  <c r="K15" i="1"/>
  <c r="J15" i="1"/>
  <c r="I15" i="1"/>
  <c r="H15" i="1"/>
  <c r="G15" i="1"/>
  <c r="F15" i="1"/>
  <c r="D14" i="1"/>
  <c r="C14" i="1" s="1"/>
  <c r="N14" i="1" s="1"/>
  <c r="D13" i="1"/>
  <c r="C13" i="1" s="1"/>
  <c r="D12" i="1"/>
  <c r="C12" i="1"/>
  <c r="L12" i="1" s="1"/>
  <c r="D11" i="1"/>
  <c r="D10" i="1"/>
  <c r="C10" i="1" s="1"/>
  <c r="D9" i="1"/>
  <c r="C9" i="1"/>
  <c r="N9" i="1" s="1"/>
  <c r="D8" i="1"/>
  <c r="C8" i="1" s="1"/>
  <c r="D7" i="1"/>
  <c r="C7" i="1" s="1"/>
  <c r="N7" i="1" s="1"/>
  <c r="M27" i="1" l="1"/>
  <c r="N21" i="1"/>
  <c r="H27" i="1"/>
  <c r="H30" i="1" s="1"/>
  <c r="I27" i="1"/>
  <c r="I30" i="1" s="1"/>
  <c r="G27" i="1"/>
  <c r="G30" i="1" s="1"/>
  <c r="J27" i="1"/>
  <c r="J30" i="1" s="1"/>
  <c r="N8" i="1"/>
  <c r="L8" i="1"/>
  <c r="E8" i="1"/>
  <c r="C22" i="1"/>
  <c r="N22" i="1" s="1"/>
  <c r="E12" i="1"/>
  <c r="E9" i="1"/>
  <c r="E24" i="1"/>
  <c r="E7" i="1"/>
  <c r="E14" i="1"/>
  <c r="C11" i="1"/>
  <c r="E11" i="1" s="1"/>
  <c r="F27" i="1"/>
  <c r="F30" i="1" s="1"/>
  <c r="C18" i="1"/>
  <c r="N18" i="1" s="1"/>
  <c r="E21" i="1"/>
  <c r="E25" i="1"/>
  <c r="N19" i="1"/>
  <c r="L19" i="1"/>
  <c r="N23" i="1"/>
  <c r="L23" i="1"/>
  <c r="E23" i="1"/>
  <c r="N13" i="1"/>
  <c r="L13" i="1"/>
  <c r="E13" i="1"/>
  <c r="N20" i="1"/>
  <c r="L20" i="1"/>
  <c r="M30" i="1"/>
  <c r="L10" i="1"/>
  <c r="N10" i="1"/>
  <c r="D26" i="1"/>
  <c r="C17" i="1"/>
  <c r="E20" i="1"/>
  <c r="E19" i="1"/>
  <c r="N12" i="1"/>
  <c r="D15" i="1"/>
  <c r="K27" i="1"/>
  <c r="L7" i="1"/>
  <c r="L9" i="1"/>
  <c r="L14" i="1"/>
  <c r="L24" i="1"/>
  <c r="E10" i="1"/>
  <c r="L25" i="1"/>
  <c r="C15" i="1" l="1"/>
  <c r="L15" i="1" s="1"/>
  <c r="L22" i="1"/>
  <c r="E18" i="1"/>
  <c r="L11" i="1"/>
  <c r="N11" i="1"/>
  <c r="L18" i="1"/>
  <c r="E22" i="1"/>
  <c r="K30" i="1"/>
  <c r="D27" i="1"/>
  <c r="N17" i="1"/>
  <c r="C26" i="1"/>
  <c r="L17" i="1"/>
  <c r="C27" i="1"/>
  <c r="L27" i="1" s="1"/>
  <c r="E17" i="1"/>
  <c r="E15" i="1" l="1"/>
  <c r="N15" i="1"/>
  <c r="C30" i="1"/>
  <c r="N30" i="1" s="1"/>
  <c r="N27" i="1"/>
  <c r="N26" i="1"/>
  <c r="L26" i="1"/>
  <c r="E26" i="1"/>
  <c r="D30" i="1"/>
  <c r="E27" i="1"/>
  <c r="E30" i="1" l="1"/>
  <c r="L30" i="1"/>
</calcChain>
</file>

<file path=xl/comments1.xml><?xml version="1.0" encoding="utf-8"?>
<comments xmlns="http://schemas.openxmlformats.org/spreadsheetml/2006/main">
  <authors>
    <author>Austra Irbe</author>
  </authors>
  <commentList>
    <comment ref="K11" authorId="0" shapeId="0">
      <text>
        <r>
          <rPr>
            <b/>
            <sz val="9"/>
            <color indexed="81"/>
            <rFont val="Tahoma"/>
            <family val="2"/>
          </rPr>
          <t>Austra Irbe:</t>
        </r>
        <r>
          <rPr>
            <sz val="9"/>
            <color indexed="81"/>
            <rFont val="Tahoma"/>
            <family val="2"/>
          </rPr>
          <t xml:space="preserve">
Valsts dotācija</t>
        </r>
      </text>
    </comment>
    <comment ref="K17" authorId="0" shapeId="0">
      <text>
        <r>
          <rPr>
            <b/>
            <sz val="9"/>
            <color indexed="81"/>
            <rFont val="Tahoma"/>
            <family val="2"/>
          </rPr>
          <t>Austra Irbe:</t>
        </r>
        <r>
          <rPr>
            <sz val="9"/>
            <color indexed="81"/>
            <rFont val="Tahoma"/>
            <family val="2"/>
          </rPr>
          <t xml:space="preserve">
Valsts dotācija, ES struktūrfondu</t>
        </r>
      </text>
    </comment>
  </commentList>
</comments>
</file>

<file path=xl/sharedStrings.xml><?xml version="1.0" encoding="utf-8"?>
<sst xmlns="http://schemas.openxmlformats.org/spreadsheetml/2006/main" count="194" uniqueCount="107">
  <si>
    <t>1.4. Koledžu finansējums 2019. gadā (eiro)</t>
  </si>
  <si>
    <t>Nr.p.k.</t>
  </si>
  <si>
    <t>Koledža</t>
  </si>
  <si>
    <t>FINANSĒJUMS KOPĀ</t>
  </si>
  <si>
    <t>FINANSĒJUMS STUDIJĀM</t>
  </si>
  <si>
    <t>FINANSĒJUMS ZINĀTNEI</t>
  </si>
  <si>
    <t>CITI IEŅĒMUMI</t>
  </si>
  <si>
    <t>Finansējums studijām KOPĀ</t>
  </si>
  <si>
    <t>Valsts budžeta dotācija</t>
  </si>
  <si>
    <t>Studiju maksa</t>
  </si>
  <si>
    <t>Starptaut. finans. studijām</t>
  </si>
  <si>
    <t>Citi ieņēmumi</t>
  </si>
  <si>
    <t>euro</t>
  </si>
  <si>
    <t>% no kopējiem izdevumiem</t>
  </si>
  <si>
    <t>Kopā</t>
  </si>
  <si>
    <t>t.sk. ES struktūrfondu līdzfinans.stud.</t>
  </si>
  <si>
    <t>II Valsts koledžas augstskolu aģentūras</t>
  </si>
  <si>
    <t>LU PSK</t>
  </si>
  <si>
    <t>LU RMK</t>
  </si>
  <si>
    <t>LU R1MK</t>
  </si>
  <si>
    <t>RTU OTK</t>
  </si>
  <si>
    <t>RSU SKMK</t>
  </si>
  <si>
    <t>LKA LKK</t>
  </si>
  <si>
    <t>DU DMK</t>
  </si>
  <si>
    <t>  </t>
  </si>
  <si>
    <t>BA UK</t>
  </si>
  <si>
    <t>KOPĀ augstskolu aģentūrās</t>
  </si>
  <si>
    <t>III Valsts koledžas</t>
  </si>
  <si>
    <t>RCK</t>
  </si>
  <si>
    <t>RTK</t>
  </si>
  <si>
    <t>LJK</t>
  </si>
  <si>
    <t>UCAK</t>
  </si>
  <si>
    <t>JAK</t>
  </si>
  <si>
    <t>SIVA</t>
  </si>
  <si>
    <t>VRK</t>
  </si>
  <si>
    <t>MK</t>
  </si>
  <si>
    <t>VPK</t>
  </si>
  <si>
    <t>KOPĀ valsts koledžās</t>
  </si>
  <si>
    <t xml:space="preserve">KOPĀ augstskolu aģentūrās un valsts koledžās </t>
  </si>
  <si>
    <t>KOPĀ privātajās koledžās</t>
  </si>
  <si>
    <t>Koledžās KOPĀ</t>
  </si>
  <si>
    <t xml:space="preserve"> Studējošie pavisam</t>
  </si>
  <si>
    <t>Studējošās sievietes</t>
  </si>
  <si>
    <t>Studējošie pilna laika stud.</t>
  </si>
  <si>
    <t>Studējošie nepilna laika stud.</t>
  </si>
  <si>
    <t>Studējošie valsts budžeta apmaksātā stud. vietā</t>
  </si>
  <si>
    <t>t. sk.pilna laika stud.</t>
  </si>
  <si>
    <t>t. sk.nepilna laika stud.</t>
  </si>
  <si>
    <t>Studējošie privāto līdzekļu apmaksātā studiju vietā</t>
  </si>
  <si>
    <t>Atskaitītie</t>
  </si>
  <si>
    <t>Iestādes tips</t>
  </si>
  <si>
    <t>AK</t>
  </si>
  <si>
    <t>PK</t>
  </si>
  <si>
    <t>BA</t>
  </si>
  <si>
    <t>VA</t>
  </si>
  <si>
    <t>VK (AA)</t>
  </si>
  <si>
    <t>BAT</t>
  </si>
  <si>
    <t>BSA</t>
  </si>
  <si>
    <t>PA</t>
  </si>
  <si>
    <t>BVK</t>
  </si>
  <si>
    <t>DU</t>
  </si>
  <si>
    <t>EKA</t>
  </si>
  <si>
    <t>GFK</t>
  </si>
  <si>
    <t>ISMA</t>
  </si>
  <si>
    <t>VK</t>
  </si>
  <si>
    <t>JK</t>
  </si>
  <si>
    <t>JVLMA</t>
  </si>
  <si>
    <t>LA</t>
  </si>
  <si>
    <t>LiepU</t>
  </si>
  <si>
    <t>LJA</t>
  </si>
  <si>
    <t>LKA</t>
  </si>
  <si>
    <t>LKrA</t>
  </si>
  <si>
    <t>LLU</t>
  </si>
  <si>
    <t>LMA</t>
  </si>
  <si>
    <t>LSPA</t>
  </si>
  <si>
    <t>LU</t>
  </si>
  <si>
    <t>NAA</t>
  </si>
  <si>
    <t>NJK</t>
  </si>
  <si>
    <t>RAI</t>
  </si>
  <si>
    <t>RARZI</t>
  </si>
  <si>
    <t>REA</t>
  </si>
  <si>
    <t>RISEBA</t>
  </si>
  <si>
    <t>RJA</t>
  </si>
  <si>
    <t>RSU</t>
  </si>
  <si>
    <t>RTA</t>
  </si>
  <si>
    <t>RTI</t>
  </si>
  <si>
    <t>RTU</t>
  </si>
  <si>
    <t xml:space="preserve">RTU OTK </t>
  </si>
  <si>
    <t>SKK</t>
  </si>
  <si>
    <t>TSI</t>
  </si>
  <si>
    <t>VBK</t>
  </si>
  <si>
    <t>VeA</t>
  </si>
  <si>
    <t>ViA</t>
  </si>
  <si>
    <t>KOPĀ</t>
  </si>
  <si>
    <t>Studējošie</t>
  </si>
  <si>
    <t>Valsts dotācija</t>
  </si>
  <si>
    <t>30% no studējošiem</t>
  </si>
  <si>
    <t>Valsts dotācija DVB 30%</t>
  </si>
  <si>
    <t xml:space="preserve">Kopā gadā </t>
  </si>
  <si>
    <t>Kopā 2022-2027</t>
  </si>
  <si>
    <t>Finansējums 30%</t>
  </si>
  <si>
    <t>Studējošo skaits</t>
  </si>
  <si>
    <t>2022-2023 gads - 5%</t>
  </si>
  <si>
    <t>2024-2025 gads - 10%</t>
  </si>
  <si>
    <t>2026-2027 gads - 15%</t>
  </si>
  <si>
    <t>Studējošie 5373</t>
  </si>
  <si>
    <t>6. 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</si>
</sst>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name val="Calibri"/>
      <family val="2"/>
      <charset val="186"/>
      <scheme val="minor"/>
    </font>
    <font>
      <sz val="10"/>
      <name val="Calibri"/>
      <family val="2"/>
      <scheme val="minor"/>
    </font>
    <font>
      <b/>
      <sz val="10"/>
      <name val="Calibri"/>
      <family val="2"/>
      <charset val="186"/>
      <scheme val="minor"/>
    </font>
    <font>
      <b/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i/>
      <sz val="8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b/>
      <sz val="11"/>
      <color rgb="FF553066"/>
      <name val="Calibri"/>
      <family val="2"/>
      <charset val="186"/>
      <scheme val="minor"/>
    </font>
    <font>
      <b/>
      <i/>
      <sz val="10"/>
      <name val="Calibri"/>
      <family val="2"/>
      <charset val="186"/>
      <scheme val="minor"/>
    </font>
    <font>
      <b/>
      <sz val="11"/>
      <color theme="0"/>
      <name val="Calibri"/>
      <family val="2"/>
      <scheme val="minor"/>
    </font>
    <font>
      <i/>
      <sz val="9.5"/>
      <color theme="1"/>
      <name val="Calibri"/>
      <family val="2"/>
      <charset val="186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4"/>
      <color rgb="FFFF0000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6EAFC"/>
        <bgColor indexed="64"/>
      </patternFill>
    </fill>
    <fill>
      <patternFill patternType="solid">
        <fgColor rgb="FFEFD7FA"/>
        <bgColor indexed="64"/>
      </patternFill>
    </fill>
    <fill>
      <patternFill patternType="solid">
        <fgColor rgb="FF553066"/>
        <bgColor indexed="64"/>
      </patternFill>
    </fill>
    <fill>
      <patternFill patternType="solid">
        <fgColor rgb="FF60497A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hair">
        <color theme="1" tint="0.34998626667073579"/>
      </left>
      <right style="hair">
        <color theme="1" tint="0.34998626667073579"/>
      </right>
      <top style="hair">
        <color theme="1" tint="0.34998626667073579"/>
      </top>
      <bottom style="hair">
        <color theme="1" tint="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7" fillId="0" borderId="0"/>
  </cellStyleXfs>
  <cellXfs count="114">
    <xf numFmtId="0" fontId="0" fillId="0" borderId="0" xfId="0"/>
    <xf numFmtId="0" fontId="2" fillId="0" borderId="0" xfId="0" quotePrefix="1" applyFont="1" applyBorder="1" applyAlignment="1">
      <alignment horizontal="left"/>
    </xf>
    <xf numFmtId="0" fontId="3" fillId="0" borderId="0" xfId="0" applyFont="1" applyBorder="1" applyAlignment="1">
      <alignment wrapText="1"/>
    </xf>
    <xf numFmtId="0" fontId="8" fillId="0" borderId="15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8" xfId="0" quotePrefix="1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wrapText="1"/>
    </xf>
    <xf numFmtId="0" fontId="3" fillId="0" borderId="23" xfId="0" applyFont="1" applyBorder="1" applyAlignment="1">
      <alignment wrapText="1"/>
    </xf>
    <xf numFmtId="3" fontId="3" fillId="0" borderId="10" xfId="0" applyNumberFormat="1" applyFont="1" applyBorder="1" applyAlignment="1">
      <alignment horizontal="center" vertical="center" wrapText="1"/>
    </xf>
    <xf numFmtId="3" fontId="3" fillId="0" borderId="8" xfId="0" applyNumberFormat="1" applyFont="1" applyBorder="1" applyAlignment="1">
      <alignment horizontal="center" vertical="center" wrapText="1"/>
    </xf>
    <xf numFmtId="9" fontId="3" fillId="0" borderId="24" xfId="1" applyFont="1" applyBorder="1" applyAlignment="1">
      <alignment horizontal="center" vertical="center" wrapText="1"/>
    </xf>
    <xf numFmtId="3" fontId="3" fillId="0" borderId="24" xfId="0" applyNumberFormat="1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 wrapText="1"/>
    </xf>
    <xf numFmtId="9" fontId="3" fillId="0" borderId="12" xfId="1" applyFont="1" applyBorder="1" applyAlignment="1">
      <alignment horizontal="center" vertical="center" wrapText="1"/>
    </xf>
    <xf numFmtId="9" fontId="3" fillId="0" borderId="23" xfId="0" applyNumberFormat="1" applyFont="1" applyBorder="1" applyAlignment="1">
      <alignment horizontal="center" vertical="center" wrapText="1"/>
    </xf>
    <xf numFmtId="3" fontId="3" fillId="0" borderId="0" xfId="0" applyNumberFormat="1" applyFont="1" applyBorder="1" applyAlignment="1">
      <alignment wrapText="1"/>
    </xf>
    <xf numFmtId="0" fontId="3" fillId="0" borderId="8" xfId="0" applyFont="1" applyBorder="1" applyAlignment="1">
      <alignment horizontal="center" wrapText="1"/>
    </xf>
    <xf numFmtId="0" fontId="3" fillId="0" borderId="12" xfId="0" applyFont="1" applyBorder="1" applyAlignment="1">
      <alignment wrapText="1"/>
    </xf>
    <xf numFmtId="0" fontId="8" fillId="0" borderId="25" xfId="0" applyFont="1" applyBorder="1" applyAlignment="1">
      <alignment horizontal="center" vertical="center" wrapText="1"/>
    </xf>
    <xf numFmtId="1" fontId="3" fillId="0" borderId="8" xfId="0" applyNumberFormat="1" applyFont="1" applyBorder="1" applyAlignment="1">
      <alignment horizontal="left" wrapText="1" indent="2"/>
    </xf>
    <xf numFmtId="0" fontId="3" fillId="0" borderId="22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wrapText="1"/>
    </xf>
    <xf numFmtId="0" fontId="8" fillId="0" borderId="26" xfId="0" applyFont="1" applyBorder="1" applyAlignment="1">
      <alignment horizontal="center" vertical="center" wrapText="1"/>
    </xf>
    <xf numFmtId="1" fontId="3" fillId="0" borderId="27" xfId="0" applyNumberFormat="1" applyFont="1" applyBorder="1" applyAlignment="1">
      <alignment horizontal="left" wrapText="1" indent="2"/>
    </xf>
    <xf numFmtId="3" fontId="5" fillId="3" borderId="10" xfId="0" applyNumberFormat="1" applyFont="1" applyFill="1" applyBorder="1" applyAlignment="1">
      <alignment horizontal="center" vertical="center" wrapText="1"/>
    </xf>
    <xf numFmtId="3" fontId="5" fillId="3" borderId="8" xfId="0" applyNumberFormat="1" applyFont="1" applyFill="1" applyBorder="1" applyAlignment="1">
      <alignment horizontal="center" vertical="center" wrapText="1"/>
    </xf>
    <xf numFmtId="9" fontId="5" fillId="3" borderId="25" xfId="1" applyFont="1" applyFill="1" applyBorder="1" applyAlignment="1">
      <alignment horizontal="center" vertical="center" wrapText="1"/>
    </xf>
    <xf numFmtId="3" fontId="5" fillId="3" borderId="9" xfId="0" applyNumberFormat="1" applyFont="1" applyFill="1" applyBorder="1" applyAlignment="1">
      <alignment horizontal="center" vertical="center" wrapText="1"/>
    </xf>
    <xf numFmtId="3" fontId="5" fillId="3" borderId="12" xfId="0" applyNumberFormat="1" applyFont="1" applyFill="1" applyBorder="1" applyAlignment="1">
      <alignment horizontal="center" vertical="center" wrapText="1"/>
    </xf>
    <xf numFmtId="3" fontId="5" fillId="3" borderId="28" xfId="0" applyNumberFormat="1" applyFont="1" applyFill="1" applyBorder="1" applyAlignment="1">
      <alignment horizontal="center" vertical="center" wrapText="1"/>
    </xf>
    <xf numFmtId="9" fontId="5" fillId="3" borderId="12" xfId="1" applyFont="1" applyFill="1" applyBorder="1" applyAlignment="1">
      <alignment horizontal="center" vertical="center" wrapText="1"/>
    </xf>
    <xf numFmtId="3" fontId="3" fillId="0" borderId="30" xfId="0" applyNumberFormat="1" applyFont="1" applyBorder="1" applyAlignment="1">
      <alignment horizontal="center" vertical="center" wrapText="1"/>
    </xf>
    <xf numFmtId="3" fontId="3" fillId="0" borderId="31" xfId="0" applyNumberFormat="1" applyFont="1" applyBorder="1" applyAlignment="1">
      <alignment horizontal="center" vertical="center" wrapText="1"/>
    </xf>
    <xf numFmtId="9" fontId="3" fillId="0" borderId="32" xfId="1" applyFont="1" applyBorder="1" applyAlignment="1">
      <alignment horizontal="center" vertical="center" wrapText="1"/>
    </xf>
    <xf numFmtId="3" fontId="3" fillId="0" borderId="23" xfId="0" applyNumberFormat="1" applyFont="1" applyBorder="1" applyAlignment="1">
      <alignment horizontal="center" vertical="center" wrapText="1"/>
    </xf>
    <xf numFmtId="9" fontId="3" fillId="0" borderId="23" xfId="1" applyFont="1" applyBorder="1" applyAlignment="1">
      <alignment horizontal="center" vertical="center" wrapText="1"/>
    </xf>
    <xf numFmtId="9" fontId="5" fillId="3" borderId="11" xfId="1" applyFont="1" applyFill="1" applyBorder="1" applyAlignment="1">
      <alignment horizontal="center" vertical="center" wrapText="1"/>
    </xf>
    <xf numFmtId="3" fontId="5" fillId="3" borderId="11" xfId="0" applyNumberFormat="1" applyFont="1" applyFill="1" applyBorder="1" applyAlignment="1">
      <alignment horizontal="center" vertical="center" wrapText="1"/>
    </xf>
    <xf numFmtId="3" fontId="5" fillId="3" borderId="29" xfId="0" applyNumberFormat="1" applyFont="1" applyFill="1" applyBorder="1" applyAlignment="1">
      <alignment horizontal="center" vertical="center" wrapText="1"/>
    </xf>
    <xf numFmtId="9" fontId="5" fillId="3" borderId="29" xfId="1" applyFont="1" applyFill="1" applyBorder="1" applyAlignment="1">
      <alignment horizontal="center" vertical="center" wrapText="1"/>
    </xf>
    <xf numFmtId="9" fontId="5" fillId="3" borderId="29" xfId="1" applyNumberFormat="1" applyFont="1" applyFill="1" applyBorder="1" applyAlignment="1">
      <alignment horizontal="center" vertical="center" wrapText="1"/>
    </xf>
    <xf numFmtId="2" fontId="3" fillId="0" borderId="0" xfId="1" applyNumberFormat="1" applyFont="1" applyBorder="1" applyAlignment="1">
      <alignment wrapText="1"/>
    </xf>
    <xf numFmtId="3" fontId="5" fillId="3" borderId="35" xfId="0" applyNumberFormat="1" applyFont="1" applyFill="1" applyBorder="1" applyAlignment="1">
      <alignment horizontal="center" vertical="center" wrapText="1"/>
    </xf>
    <xf numFmtId="3" fontId="5" fillId="3" borderId="36" xfId="0" applyNumberFormat="1" applyFont="1" applyFill="1" applyBorder="1" applyAlignment="1">
      <alignment horizontal="center" vertical="center" wrapText="1"/>
    </xf>
    <xf numFmtId="9" fontId="4" fillId="3" borderId="37" xfId="0" applyNumberFormat="1" applyFont="1" applyFill="1" applyBorder="1" applyAlignment="1">
      <alignment horizontal="center" vertical="center" wrapText="1"/>
    </xf>
    <xf numFmtId="3" fontId="5" fillId="3" borderId="38" xfId="0" applyNumberFormat="1" applyFont="1" applyFill="1" applyBorder="1" applyAlignment="1">
      <alignment horizontal="center" vertical="center" wrapText="1"/>
    </xf>
    <xf numFmtId="3" fontId="5" fillId="3" borderId="39" xfId="0" applyNumberFormat="1" applyFont="1" applyFill="1" applyBorder="1" applyAlignment="1">
      <alignment horizontal="center" vertical="center" wrapText="1"/>
    </xf>
    <xf numFmtId="9" fontId="4" fillId="3" borderId="40" xfId="0" applyNumberFormat="1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vertical="center" wrapText="1"/>
    </xf>
    <xf numFmtId="3" fontId="5" fillId="0" borderId="41" xfId="0" applyNumberFormat="1" applyFont="1" applyFill="1" applyBorder="1" applyAlignment="1">
      <alignment horizontal="center" vertical="center" wrapText="1"/>
    </xf>
    <xf numFmtId="9" fontId="5" fillId="0" borderId="41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wrapText="1"/>
    </xf>
    <xf numFmtId="3" fontId="12" fillId="4" borderId="11" xfId="0" applyNumberFormat="1" applyFont="1" applyFill="1" applyBorder="1" applyAlignment="1">
      <alignment horizontal="center" vertical="center" wrapText="1"/>
    </xf>
    <xf numFmtId="9" fontId="12" fillId="4" borderId="11" xfId="1" applyFont="1" applyFill="1" applyBorder="1" applyAlignment="1">
      <alignment horizontal="center" vertical="center" wrapText="1"/>
    </xf>
    <xf numFmtId="9" fontId="5" fillId="0" borderId="0" xfId="0" applyNumberFormat="1" applyFont="1" applyBorder="1" applyAlignment="1">
      <alignment wrapText="1"/>
    </xf>
    <xf numFmtId="0" fontId="13" fillId="0" borderId="0" xfId="0" applyFont="1"/>
    <xf numFmtId="9" fontId="3" fillId="0" borderId="0" xfId="1" applyFont="1" applyBorder="1" applyAlignment="1">
      <alignment wrapText="1"/>
    </xf>
    <xf numFmtId="0" fontId="17" fillId="5" borderId="42" xfId="2" applyFill="1" applyBorder="1" applyAlignment="1">
      <alignment horizontal="center" vertical="center" wrapText="1"/>
    </xf>
    <xf numFmtId="0" fontId="12" fillId="5" borderId="42" xfId="2" applyFont="1" applyFill="1" applyBorder="1" applyAlignment="1">
      <alignment horizontal="center" vertical="center" wrapText="1"/>
    </xf>
    <xf numFmtId="0" fontId="18" fillId="5" borderId="42" xfId="2" applyFont="1" applyFill="1" applyBorder="1" applyAlignment="1">
      <alignment horizontal="center" vertical="center" wrapText="1"/>
    </xf>
    <xf numFmtId="0" fontId="0" fillId="0" borderId="42" xfId="0" applyBorder="1"/>
    <xf numFmtId="0" fontId="3" fillId="0" borderId="44" xfId="0" applyFont="1" applyBorder="1" applyAlignment="1">
      <alignment wrapText="1"/>
    </xf>
    <xf numFmtId="0" fontId="3" fillId="0" borderId="43" xfId="0" applyFont="1" applyBorder="1" applyAlignment="1">
      <alignment wrapText="1"/>
    </xf>
    <xf numFmtId="3" fontId="3" fillId="0" borderId="43" xfId="0" applyNumberFormat="1" applyFont="1" applyBorder="1" applyAlignment="1">
      <alignment wrapText="1"/>
    </xf>
    <xf numFmtId="3" fontId="16" fillId="0" borderId="43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3" fontId="4" fillId="0" borderId="0" xfId="0" applyNumberFormat="1" applyFont="1" applyBorder="1" applyAlignment="1">
      <alignment wrapText="1"/>
    </xf>
    <xf numFmtId="3" fontId="4" fillId="0" borderId="43" xfId="0" applyNumberFormat="1" applyFont="1" applyBorder="1" applyAlignment="1">
      <alignment wrapText="1"/>
    </xf>
    <xf numFmtId="3" fontId="4" fillId="0" borderId="50" xfId="0" applyNumberFormat="1" applyFont="1" applyBorder="1" applyAlignment="1">
      <alignment wrapText="1"/>
    </xf>
    <xf numFmtId="3" fontId="4" fillId="0" borderId="51" xfId="0" applyNumberFormat="1" applyFont="1" applyBorder="1" applyAlignment="1">
      <alignment wrapText="1"/>
    </xf>
    <xf numFmtId="0" fontId="4" fillId="0" borderId="52" xfId="0" applyFont="1" applyBorder="1" applyAlignment="1">
      <alignment wrapText="1"/>
    </xf>
    <xf numFmtId="0" fontId="4" fillId="0" borderId="45" xfId="0" applyFont="1" applyBorder="1" applyAlignment="1">
      <alignment wrapText="1"/>
    </xf>
    <xf numFmtId="0" fontId="4" fillId="0" borderId="46" xfId="0" applyFont="1" applyBorder="1" applyAlignment="1">
      <alignment wrapText="1"/>
    </xf>
    <xf numFmtId="3" fontId="4" fillId="0" borderId="47" xfId="0" applyNumberFormat="1" applyFont="1" applyBorder="1" applyAlignment="1">
      <alignment wrapText="1"/>
    </xf>
    <xf numFmtId="0" fontId="4" fillId="0" borderId="48" xfId="0" applyFont="1" applyBorder="1" applyAlignment="1">
      <alignment wrapText="1"/>
    </xf>
    <xf numFmtId="0" fontId="4" fillId="0" borderId="49" xfId="0" applyFont="1" applyBorder="1" applyAlignment="1">
      <alignment wrapText="1"/>
    </xf>
    <xf numFmtId="0" fontId="3" fillId="0" borderId="11" xfId="0" quotePrefix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1" fillId="3" borderId="33" xfId="0" applyFont="1" applyFill="1" applyBorder="1" applyAlignment="1">
      <alignment horizontal="center" vertical="center" wrapText="1"/>
    </xf>
    <xf numFmtId="0" fontId="11" fillId="3" borderId="34" xfId="0" applyFont="1" applyFill="1" applyBorder="1" applyAlignment="1">
      <alignment horizontal="center" vertical="center" wrapText="1"/>
    </xf>
    <xf numFmtId="0" fontId="12" fillId="4" borderId="25" xfId="0" quotePrefix="1" applyFont="1" applyFill="1" applyBorder="1" applyAlignment="1">
      <alignment horizontal="center" vertical="center" wrapText="1"/>
    </xf>
    <xf numFmtId="0" fontId="12" fillId="4" borderId="24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0" fillId="2" borderId="20" xfId="0" quotePrefix="1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1" fillId="3" borderId="28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0" fillId="2" borderId="28" xfId="0" quotePrefix="1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4" fillId="0" borderId="6" xfId="0" quotePrefix="1" applyFont="1" applyBorder="1" applyAlignment="1">
      <alignment horizontal="center" vertical="center" wrapText="1"/>
    </xf>
    <xf numFmtId="0" fontId="5" fillId="0" borderId="8" xfId="0" quotePrefix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4" fillId="0" borderId="0" xfId="0" applyFont="1" applyBorder="1" applyAlignment="1"/>
  </cellXfs>
  <cellStyles count="3">
    <cellStyle name="Normal" xfId="0" builtinId="0"/>
    <cellStyle name="Normal 2 2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rgb="FF553066"/>
  </sheetPr>
  <dimension ref="A1:Y37"/>
  <sheetViews>
    <sheetView tabSelected="1" zoomScaleNormal="100" workbookViewId="0">
      <selection activeCell="E1" sqref="E1"/>
    </sheetView>
  </sheetViews>
  <sheetFormatPr defaultColWidth="9.109375" defaultRowHeight="13.8" x14ac:dyDescent="0.3"/>
  <cols>
    <col min="1" max="1" width="6.6640625" style="2" customWidth="1"/>
    <col min="2" max="2" width="11.88671875" style="2" customWidth="1"/>
    <col min="3" max="4" width="12.44140625" style="2" customWidth="1"/>
    <col min="5" max="5" width="10.6640625" style="2" customWidth="1"/>
    <col min="6" max="6" width="11.33203125" style="2" customWidth="1"/>
    <col min="7" max="7" width="11.6640625" style="2" customWidth="1"/>
    <col min="8" max="8" width="13.109375" style="2" customWidth="1"/>
    <col min="9" max="9" width="9.88671875" style="2" customWidth="1"/>
    <col min="10" max="10" width="9.44140625" style="2" bestFit="1" customWidth="1"/>
    <col min="11" max="11" width="9.6640625" style="2" customWidth="1"/>
    <col min="12" max="12" width="9" style="2" customWidth="1"/>
    <col min="13" max="13" width="9.44140625" style="2" customWidth="1"/>
    <col min="14" max="14" width="8.33203125" style="2" customWidth="1"/>
    <col min="15" max="15" width="10.44140625" style="2" bestFit="1" customWidth="1"/>
    <col min="16" max="16" width="9.88671875" style="2" bestFit="1" customWidth="1"/>
    <col min="17" max="17" width="12.77734375" style="2" bestFit="1" customWidth="1"/>
    <col min="18" max="18" width="9.44140625" style="2" bestFit="1" customWidth="1"/>
    <col min="19" max="24" width="9.109375" style="2"/>
    <col min="25" max="25" width="11.44140625" style="2" customWidth="1"/>
    <col min="26" max="16384" width="9.109375" style="2"/>
  </cols>
  <sheetData>
    <row r="1" spans="1:18" x14ac:dyDescent="0.3">
      <c r="A1" s="113" t="s">
        <v>106</v>
      </c>
    </row>
    <row r="2" spans="1:18" ht="20.25" customHeight="1" x14ac:dyDescent="0.3">
      <c r="A2" s="1" t="s">
        <v>0</v>
      </c>
    </row>
    <row r="3" spans="1:18" ht="19.5" customHeight="1" x14ac:dyDescent="0.3">
      <c r="A3" s="94" t="s">
        <v>1</v>
      </c>
      <c r="B3" s="97" t="s">
        <v>2</v>
      </c>
      <c r="C3" s="100" t="s">
        <v>3</v>
      </c>
      <c r="D3" s="103" t="s">
        <v>4</v>
      </c>
      <c r="E3" s="104"/>
      <c r="F3" s="104"/>
      <c r="G3" s="104"/>
      <c r="H3" s="104"/>
      <c r="I3" s="104"/>
      <c r="J3" s="105"/>
      <c r="K3" s="106" t="s">
        <v>5</v>
      </c>
      <c r="L3" s="107"/>
      <c r="M3" s="110" t="s">
        <v>6</v>
      </c>
      <c r="N3" s="107"/>
    </row>
    <row r="4" spans="1:18" ht="25.5" customHeight="1" x14ac:dyDescent="0.3">
      <c r="A4" s="95"/>
      <c r="B4" s="98"/>
      <c r="C4" s="101"/>
      <c r="D4" s="111" t="s">
        <v>7</v>
      </c>
      <c r="E4" s="112"/>
      <c r="F4" s="77" t="s">
        <v>8</v>
      </c>
      <c r="G4" s="78"/>
      <c r="H4" s="77" t="s">
        <v>9</v>
      </c>
      <c r="I4" s="77" t="s">
        <v>10</v>
      </c>
      <c r="J4" s="84" t="s">
        <v>11</v>
      </c>
      <c r="K4" s="108"/>
      <c r="L4" s="109"/>
      <c r="M4" s="108"/>
      <c r="N4" s="109"/>
      <c r="P4" s="63" t="s">
        <v>17</v>
      </c>
      <c r="Q4" s="63">
        <v>2608678</v>
      </c>
      <c r="R4" s="63">
        <v>86784</v>
      </c>
    </row>
    <row r="5" spans="1:18" ht="33.75" customHeight="1" x14ac:dyDescent="0.3">
      <c r="A5" s="96"/>
      <c r="B5" s="99"/>
      <c r="C5" s="102"/>
      <c r="D5" s="3" t="s">
        <v>12</v>
      </c>
      <c r="E5" s="4" t="s">
        <v>13</v>
      </c>
      <c r="F5" s="4" t="s">
        <v>14</v>
      </c>
      <c r="G5" s="5" t="s">
        <v>15</v>
      </c>
      <c r="H5" s="79"/>
      <c r="I5" s="79"/>
      <c r="J5" s="85"/>
      <c r="K5" s="3" t="s">
        <v>12</v>
      </c>
      <c r="L5" s="6" t="s">
        <v>13</v>
      </c>
      <c r="M5" s="3" t="s">
        <v>12</v>
      </c>
      <c r="N5" s="6" t="s">
        <v>13</v>
      </c>
      <c r="P5" s="63" t="s">
        <v>18</v>
      </c>
      <c r="Q5" s="63">
        <v>1576859</v>
      </c>
      <c r="R5" s="63">
        <v>24460</v>
      </c>
    </row>
    <row r="6" spans="1:18" ht="14.4" x14ac:dyDescent="0.3">
      <c r="A6" s="86" t="s">
        <v>16</v>
      </c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8"/>
      <c r="P6" s="63" t="s">
        <v>19</v>
      </c>
      <c r="Q6" s="63">
        <v>2732868</v>
      </c>
      <c r="R6" s="63">
        <v>295695</v>
      </c>
    </row>
    <row r="7" spans="1:18" x14ac:dyDescent="0.3">
      <c r="A7" s="7">
        <v>1</v>
      </c>
      <c r="B7" s="8" t="s">
        <v>17</v>
      </c>
      <c r="C7" s="9">
        <f>SUM(D7,K7,M7)</f>
        <v>3363375</v>
      </c>
      <c r="D7" s="10">
        <f>SUM(F7,H7,I7,J7)</f>
        <v>2950354</v>
      </c>
      <c r="E7" s="11">
        <f>D7/C7</f>
        <v>0.8772004311145799</v>
      </c>
      <c r="F7" s="12">
        <v>2608678</v>
      </c>
      <c r="G7" s="12">
        <v>86784</v>
      </c>
      <c r="H7" s="12">
        <v>329470</v>
      </c>
      <c r="I7" s="12">
        <v>12206</v>
      </c>
      <c r="J7" s="13"/>
      <c r="K7" s="12"/>
      <c r="L7" s="14">
        <f>K7/C7</f>
        <v>0</v>
      </c>
      <c r="M7" s="12">
        <v>413021</v>
      </c>
      <c r="N7" s="15">
        <f>M7/C7</f>
        <v>0.12279956888542015</v>
      </c>
      <c r="P7" s="63" t="s">
        <v>20</v>
      </c>
      <c r="Q7" s="63">
        <v>328872</v>
      </c>
      <c r="R7" s="63"/>
    </row>
    <row r="8" spans="1:18" x14ac:dyDescent="0.3">
      <c r="A8" s="17">
        <v>2</v>
      </c>
      <c r="B8" s="18" t="s">
        <v>18</v>
      </c>
      <c r="C8" s="9">
        <f t="shared" ref="C8:C14" si="0">SUM(D8,K8,M8)</f>
        <v>1927037</v>
      </c>
      <c r="D8" s="10">
        <f t="shared" ref="D8:D14" si="1">SUM(F8,H8,I8,J8)</f>
        <v>1774277</v>
      </c>
      <c r="E8" s="11">
        <f t="shared" ref="E8:E14" si="2">D8/C8</f>
        <v>0.92072803999092911</v>
      </c>
      <c r="F8" s="12">
        <v>1576859</v>
      </c>
      <c r="G8" s="12">
        <v>24460</v>
      </c>
      <c r="H8" s="12">
        <v>135498</v>
      </c>
      <c r="I8" s="12">
        <v>61920</v>
      </c>
      <c r="J8" s="13"/>
      <c r="K8" s="12"/>
      <c r="L8" s="14">
        <f t="shared" ref="L8:L14" si="3">K8/C8</f>
        <v>0</v>
      </c>
      <c r="M8" s="12">
        <v>152760</v>
      </c>
      <c r="N8" s="15">
        <f t="shared" ref="N8:N14" si="4">M8/C8</f>
        <v>7.9271960009070927E-2</v>
      </c>
      <c r="P8" s="63" t="s">
        <v>21</v>
      </c>
      <c r="Q8" s="63">
        <v>1113313</v>
      </c>
      <c r="R8" s="63">
        <v>33141</v>
      </c>
    </row>
    <row r="9" spans="1:18" x14ac:dyDescent="0.3">
      <c r="A9" s="17">
        <v>3</v>
      </c>
      <c r="B9" s="18" t="s">
        <v>19</v>
      </c>
      <c r="C9" s="9">
        <f t="shared" si="0"/>
        <v>3123847</v>
      </c>
      <c r="D9" s="10">
        <f t="shared" si="1"/>
        <v>3123847</v>
      </c>
      <c r="E9" s="11">
        <f t="shared" si="2"/>
        <v>1</v>
      </c>
      <c r="F9" s="12">
        <v>2732868</v>
      </c>
      <c r="G9" s="12">
        <v>295695</v>
      </c>
      <c r="H9" s="12">
        <v>273714</v>
      </c>
      <c r="I9" s="12"/>
      <c r="J9" s="13">
        <v>117265</v>
      </c>
      <c r="K9" s="12"/>
      <c r="L9" s="14">
        <f t="shared" si="3"/>
        <v>0</v>
      </c>
      <c r="M9" s="12"/>
      <c r="N9" s="15">
        <f t="shared" si="4"/>
        <v>0</v>
      </c>
      <c r="P9" s="63" t="s">
        <v>22</v>
      </c>
      <c r="Q9" s="63">
        <v>568307</v>
      </c>
      <c r="R9" s="63">
        <v>99555</v>
      </c>
    </row>
    <row r="10" spans="1:18" x14ac:dyDescent="0.3">
      <c r="A10" s="17">
        <v>4</v>
      </c>
      <c r="B10" s="18" t="s">
        <v>20</v>
      </c>
      <c r="C10" s="9">
        <f t="shared" si="0"/>
        <v>340925</v>
      </c>
      <c r="D10" s="10">
        <f t="shared" si="1"/>
        <v>340925</v>
      </c>
      <c r="E10" s="11">
        <f t="shared" si="2"/>
        <v>1</v>
      </c>
      <c r="F10" s="12">
        <v>328872</v>
      </c>
      <c r="G10" s="12"/>
      <c r="H10" s="12">
        <v>5</v>
      </c>
      <c r="I10" s="12">
        <v>12048</v>
      </c>
      <c r="J10" s="13"/>
      <c r="K10" s="19"/>
      <c r="L10" s="14">
        <f t="shared" si="3"/>
        <v>0</v>
      </c>
      <c r="M10" s="12"/>
      <c r="N10" s="15">
        <f t="shared" si="4"/>
        <v>0</v>
      </c>
      <c r="P10" s="63" t="s">
        <v>23</v>
      </c>
      <c r="Q10" s="63">
        <v>950799</v>
      </c>
      <c r="R10" s="63"/>
    </row>
    <row r="11" spans="1:18" x14ac:dyDescent="0.3">
      <c r="A11" s="17">
        <v>5</v>
      </c>
      <c r="B11" s="18" t="s">
        <v>21</v>
      </c>
      <c r="C11" s="9">
        <f t="shared" si="0"/>
        <v>1453552</v>
      </c>
      <c r="D11" s="10">
        <f t="shared" si="1"/>
        <v>1445842</v>
      </c>
      <c r="E11" s="11">
        <f t="shared" si="2"/>
        <v>0.99469575219875173</v>
      </c>
      <c r="F11" s="12">
        <v>1113313</v>
      </c>
      <c r="G11" s="12">
        <v>33141</v>
      </c>
      <c r="H11" s="12">
        <v>200258</v>
      </c>
      <c r="I11" s="12"/>
      <c r="J11" s="13">
        <v>132271</v>
      </c>
      <c r="K11" s="12">
        <v>949</v>
      </c>
      <c r="L11" s="14">
        <f t="shared" si="3"/>
        <v>6.528834193754334E-4</v>
      </c>
      <c r="M11" s="12">
        <v>6761</v>
      </c>
      <c r="N11" s="15">
        <f t="shared" si="4"/>
        <v>4.6513643818728188E-3</v>
      </c>
      <c r="P11" s="63" t="s">
        <v>28</v>
      </c>
      <c r="Q11" s="63">
        <v>1087608</v>
      </c>
      <c r="R11" s="63"/>
    </row>
    <row r="12" spans="1:18" x14ac:dyDescent="0.3">
      <c r="A12" s="17">
        <v>6</v>
      </c>
      <c r="B12" s="18" t="s">
        <v>22</v>
      </c>
      <c r="C12" s="9">
        <f t="shared" si="0"/>
        <v>744010</v>
      </c>
      <c r="D12" s="10">
        <f t="shared" si="1"/>
        <v>744010</v>
      </c>
      <c r="E12" s="11">
        <f t="shared" si="2"/>
        <v>1</v>
      </c>
      <c r="F12" s="12">
        <v>568307</v>
      </c>
      <c r="G12" s="12">
        <v>99555</v>
      </c>
      <c r="H12" s="12">
        <v>156223</v>
      </c>
      <c r="I12" s="12"/>
      <c r="J12" s="12">
        <v>19480</v>
      </c>
      <c r="K12" s="20"/>
      <c r="L12" s="14">
        <f t="shared" si="3"/>
        <v>0</v>
      </c>
      <c r="M12" s="12"/>
      <c r="N12" s="15">
        <f t="shared" si="4"/>
        <v>0</v>
      </c>
      <c r="P12" s="63" t="s">
        <v>29</v>
      </c>
      <c r="Q12" s="63">
        <v>1527437</v>
      </c>
      <c r="R12" s="63">
        <v>39634.639999999999</v>
      </c>
    </row>
    <row r="13" spans="1:18" x14ac:dyDescent="0.3">
      <c r="A13" s="7">
        <v>7</v>
      </c>
      <c r="B13" s="18" t="s">
        <v>23</v>
      </c>
      <c r="C13" s="9">
        <f t="shared" si="0"/>
        <v>1256601</v>
      </c>
      <c r="D13" s="10">
        <f t="shared" si="1"/>
        <v>1132363</v>
      </c>
      <c r="E13" s="11">
        <f t="shared" si="2"/>
        <v>0.90113170369910578</v>
      </c>
      <c r="F13" s="12">
        <v>950799</v>
      </c>
      <c r="G13" s="12"/>
      <c r="H13" s="12" t="s">
        <v>24</v>
      </c>
      <c r="I13" s="12">
        <v>170542</v>
      </c>
      <c r="J13" s="12">
        <v>11022</v>
      </c>
      <c r="K13" s="21"/>
      <c r="L13" s="14">
        <f t="shared" si="3"/>
        <v>0</v>
      </c>
      <c r="M13" s="12">
        <v>124238</v>
      </c>
      <c r="N13" s="15">
        <f t="shared" si="4"/>
        <v>9.8868296300894234E-2</v>
      </c>
      <c r="P13" s="63" t="s">
        <v>30</v>
      </c>
      <c r="Q13" s="63">
        <v>358264.64</v>
      </c>
      <c r="R13" s="63"/>
    </row>
    <row r="14" spans="1:18" hidden="1" x14ac:dyDescent="0.3">
      <c r="A14" s="22">
        <v>8</v>
      </c>
      <c r="B14" s="18" t="s">
        <v>25</v>
      </c>
      <c r="C14" s="9">
        <f t="shared" si="0"/>
        <v>7302.2000000000144</v>
      </c>
      <c r="D14" s="10">
        <f t="shared" si="1"/>
        <v>7302.2000000000144</v>
      </c>
      <c r="E14" s="11">
        <f t="shared" si="2"/>
        <v>1</v>
      </c>
      <c r="F14" s="12">
        <v>2652.0000000000146</v>
      </c>
      <c r="G14" s="12"/>
      <c r="H14" s="12">
        <v>4444.2</v>
      </c>
      <c r="I14" s="12"/>
      <c r="J14" s="12">
        <v>206</v>
      </c>
      <c r="K14" s="23"/>
      <c r="L14" s="14">
        <f t="shared" si="3"/>
        <v>0</v>
      </c>
      <c r="M14" s="24"/>
      <c r="N14" s="15">
        <f t="shared" si="4"/>
        <v>0</v>
      </c>
      <c r="O14" s="16"/>
      <c r="P14" s="62" t="s">
        <v>32</v>
      </c>
      <c r="Q14" s="16">
        <v>251198</v>
      </c>
      <c r="R14" s="2">
        <v>0</v>
      </c>
    </row>
    <row r="15" spans="1:18" ht="27.75" customHeight="1" x14ac:dyDescent="0.3">
      <c r="A15" s="89" t="s">
        <v>26</v>
      </c>
      <c r="B15" s="90"/>
      <c r="C15" s="25">
        <f>SUM(C7:C14)</f>
        <v>12216649.199999999</v>
      </c>
      <c r="D15" s="26">
        <f>SUM(D7:D14)</f>
        <v>11518920.199999999</v>
      </c>
      <c r="E15" s="27">
        <f>D15/C15</f>
        <v>0.94288703976209776</v>
      </c>
      <c r="F15" s="28">
        <f t="shared" ref="F15:K15" si="5">SUM(F7:F14)</f>
        <v>9882348</v>
      </c>
      <c r="G15" s="28">
        <f t="shared" si="5"/>
        <v>539635</v>
      </c>
      <c r="H15" s="28">
        <f t="shared" si="5"/>
        <v>1099612.2</v>
      </c>
      <c r="I15" s="28">
        <f t="shared" si="5"/>
        <v>256716</v>
      </c>
      <c r="J15" s="29">
        <f t="shared" si="5"/>
        <v>280244</v>
      </c>
      <c r="K15" s="30">
        <f t="shared" si="5"/>
        <v>949</v>
      </c>
      <c r="L15" s="31">
        <f>K15/C15</f>
        <v>7.7680875047144677E-5</v>
      </c>
      <c r="M15" s="30">
        <f>SUM(M7:M14)</f>
        <v>696780</v>
      </c>
      <c r="N15" s="31">
        <f>M15/C15</f>
        <v>5.7035279362855081E-2</v>
      </c>
      <c r="P15" s="63" t="s">
        <v>33</v>
      </c>
      <c r="Q15" s="64">
        <v>720527</v>
      </c>
      <c r="R15" s="64"/>
    </row>
    <row r="16" spans="1:18" ht="18.75" customHeight="1" x14ac:dyDescent="0.3">
      <c r="A16" s="91" t="s">
        <v>27</v>
      </c>
      <c r="B16" s="92"/>
      <c r="C16" s="92"/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3"/>
      <c r="P16" s="63" t="s">
        <v>35</v>
      </c>
      <c r="Q16" s="63">
        <v>331484</v>
      </c>
      <c r="R16" s="63"/>
    </row>
    <row r="17" spans="1:25" x14ac:dyDescent="0.3">
      <c r="A17" s="7">
        <v>1</v>
      </c>
      <c r="B17" s="8" t="s">
        <v>28</v>
      </c>
      <c r="C17" s="32">
        <f>SUM(D17,K17,M17)</f>
        <v>1301878</v>
      </c>
      <c r="D17" s="33">
        <f>SUM(F17,H17,I17,J17)</f>
        <v>1219505</v>
      </c>
      <c r="E17" s="34">
        <f>D17/C17</f>
        <v>0.93672755818901621</v>
      </c>
      <c r="F17" s="33">
        <f>1036805+9195+41608</f>
        <v>1087608</v>
      </c>
      <c r="G17" s="33"/>
      <c r="H17" s="33">
        <v>81614</v>
      </c>
      <c r="I17" s="33"/>
      <c r="J17" s="35">
        <v>50283</v>
      </c>
      <c r="K17" s="33">
        <v>79144</v>
      </c>
      <c r="L17" s="36">
        <f>K17/C17</f>
        <v>6.0792178683409658E-2</v>
      </c>
      <c r="M17" s="33">
        <v>3229</v>
      </c>
      <c r="N17" s="36">
        <f>M17/C17</f>
        <v>2.480263127574166E-3</v>
      </c>
      <c r="P17" s="63"/>
      <c r="Q17" s="63">
        <f>SUBTOTAL(9,Q4:Q16)</f>
        <v>13905016.640000001</v>
      </c>
      <c r="R17" s="63">
        <f>SUBTOTAL(9,R4:R16)</f>
        <v>579269.64</v>
      </c>
    </row>
    <row r="18" spans="1:25" ht="28.2" x14ac:dyDescent="0.35">
      <c r="A18" s="17">
        <v>2</v>
      </c>
      <c r="B18" s="18" t="s">
        <v>29</v>
      </c>
      <c r="C18" s="9">
        <f>SUM(D18,K18,M18)</f>
        <v>1673614</v>
      </c>
      <c r="D18" s="12">
        <f t="shared" ref="D18:D25" si="6">SUM(F18,H18,I18,J18)</f>
        <v>1599275</v>
      </c>
      <c r="E18" s="34">
        <f t="shared" ref="E18:E25" si="7">D18/C18</f>
        <v>0.95558175302070847</v>
      </c>
      <c r="F18" s="12">
        <v>1527437</v>
      </c>
      <c r="G18" s="12"/>
      <c r="H18" s="12">
        <v>19227</v>
      </c>
      <c r="I18" s="12">
        <v>52611</v>
      </c>
      <c r="J18" s="13"/>
      <c r="K18" s="12"/>
      <c r="L18" s="36">
        <f t="shared" ref="L18:L25" si="8">K18/C18</f>
        <v>0</v>
      </c>
      <c r="M18" s="12">
        <v>74339</v>
      </c>
      <c r="N18" s="36">
        <f t="shared" ref="N18:N25" si="9">M18/C18</f>
        <v>4.4418246979291524E-2</v>
      </c>
      <c r="P18" s="63" t="s">
        <v>95</v>
      </c>
      <c r="Q18" s="65">
        <f>Q17-R17</f>
        <v>13325747</v>
      </c>
      <c r="R18" s="63"/>
    </row>
    <row r="19" spans="1:25" x14ac:dyDescent="0.3">
      <c r="A19" s="17">
        <v>3</v>
      </c>
      <c r="B19" s="18" t="s">
        <v>30</v>
      </c>
      <c r="C19" s="9">
        <f t="shared" ref="C19:C24" si="10">SUM(D19,K19,M19)</f>
        <v>1018038.64</v>
      </c>
      <c r="D19" s="12">
        <f t="shared" si="6"/>
        <v>976747.64</v>
      </c>
      <c r="E19" s="34">
        <f t="shared" si="7"/>
        <v>0.95944063576997429</v>
      </c>
      <c r="F19" s="12">
        <f>318630+7282.64+32352</f>
        <v>358264.64</v>
      </c>
      <c r="G19" s="12">
        <f>7282.64+32352</f>
        <v>39634.639999999999</v>
      </c>
      <c r="H19" s="12">
        <v>596643</v>
      </c>
      <c r="I19" s="12">
        <f>21840</f>
        <v>21840</v>
      </c>
      <c r="J19" s="13"/>
      <c r="K19" s="12"/>
      <c r="L19" s="36">
        <f t="shared" si="8"/>
        <v>0</v>
      </c>
      <c r="M19" s="12">
        <v>41291</v>
      </c>
      <c r="N19" s="36">
        <f t="shared" si="9"/>
        <v>4.0559364230025687E-2</v>
      </c>
      <c r="P19" s="63"/>
      <c r="Q19" s="63"/>
      <c r="R19" s="63"/>
    </row>
    <row r="20" spans="1:25" hidden="1" x14ac:dyDescent="0.3">
      <c r="A20" s="7">
        <v>4</v>
      </c>
      <c r="B20" s="18" t="s">
        <v>31</v>
      </c>
      <c r="C20" s="9">
        <f>SUM(D20,K20,M20)</f>
        <v>1691193</v>
      </c>
      <c r="D20" s="12">
        <f t="shared" si="6"/>
        <v>1691193</v>
      </c>
      <c r="E20" s="34">
        <f t="shared" si="7"/>
        <v>1</v>
      </c>
      <c r="F20" s="12">
        <v>1678579</v>
      </c>
      <c r="G20" s="12"/>
      <c r="H20" s="12">
        <v>10523</v>
      </c>
      <c r="I20" s="12"/>
      <c r="J20" s="13">
        <v>2091</v>
      </c>
      <c r="K20" s="12"/>
      <c r="L20" s="36">
        <f t="shared" si="8"/>
        <v>0</v>
      </c>
      <c r="M20" s="12"/>
      <c r="N20" s="36">
        <f t="shared" si="9"/>
        <v>0</v>
      </c>
    </row>
    <row r="21" spans="1:25" x14ac:dyDescent="0.3">
      <c r="A21" s="17">
        <v>5</v>
      </c>
      <c r="B21" s="18" t="s">
        <v>32</v>
      </c>
      <c r="C21" s="9">
        <f>SUM(D21,K21,M21)</f>
        <v>351942.66000000003</v>
      </c>
      <c r="D21" s="12">
        <f t="shared" si="6"/>
        <v>351942.66000000003</v>
      </c>
      <c r="E21" s="34">
        <f t="shared" si="7"/>
        <v>1</v>
      </c>
      <c r="F21" s="12">
        <v>251198</v>
      </c>
      <c r="G21" s="12"/>
      <c r="H21" s="12">
        <v>34954.03</v>
      </c>
      <c r="I21" s="12"/>
      <c r="J21" s="13">
        <v>65790.63</v>
      </c>
      <c r="K21" s="12"/>
      <c r="L21" s="36">
        <f t="shared" si="8"/>
        <v>0</v>
      </c>
      <c r="M21" s="12"/>
      <c r="N21" s="36">
        <f t="shared" si="9"/>
        <v>0</v>
      </c>
      <c r="P21" s="63" t="s">
        <v>94</v>
      </c>
      <c r="Q21" s="63">
        <v>5373</v>
      </c>
      <c r="R21" s="63"/>
    </row>
    <row r="22" spans="1:25" x14ac:dyDescent="0.3">
      <c r="A22" s="7">
        <v>6</v>
      </c>
      <c r="B22" s="18" t="s">
        <v>33</v>
      </c>
      <c r="C22" s="9">
        <f t="shared" si="10"/>
        <v>725965</v>
      </c>
      <c r="D22" s="12">
        <f t="shared" si="6"/>
        <v>725965</v>
      </c>
      <c r="E22" s="34">
        <f t="shared" si="7"/>
        <v>1</v>
      </c>
      <c r="F22" s="12">
        <v>720527</v>
      </c>
      <c r="G22" s="12">
        <v>0</v>
      </c>
      <c r="H22" s="12">
        <v>5438</v>
      </c>
      <c r="I22" s="12"/>
      <c r="J22" s="13"/>
      <c r="K22" s="12"/>
      <c r="L22" s="36">
        <f t="shared" si="8"/>
        <v>0</v>
      </c>
      <c r="M22" s="12"/>
      <c r="N22" s="36">
        <f t="shared" si="9"/>
        <v>0</v>
      </c>
    </row>
    <row r="23" spans="1:25" hidden="1" x14ac:dyDescent="0.3">
      <c r="A23" s="17">
        <v>7</v>
      </c>
      <c r="B23" s="18" t="s">
        <v>34</v>
      </c>
      <c r="C23" s="9">
        <f t="shared" si="10"/>
        <v>4675433</v>
      </c>
      <c r="D23" s="12">
        <f>SUM(F23,H23,I23,J23)</f>
        <v>4506095</v>
      </c>
      <c r="E23" s="34">
        <f t="shared" si="7"/>
        <v>0.96378132249996951</v>
      </c>
      <c r="F23" s="12">
        <v>4283440</v>
      </c>
      <c r="G23" s="12"/>
      <c r="H23" s="12" t="s">
        <v>24</v>
      </c>
      <c r="I23" s="12">
        <v>220470</v>
      </c>
      <c r="J23" s="13">
        <v>2185</v>
      </c>
      <c r="K23" s="12"/>
      <c r="L23" s="36">
        <f t="shared" si="8"/>
        <v>0</v>
      </c>
      <c r="M23" s="12">
        <v>169338</v>
      </c>
      <c r="N23" s="36">
        <f t="shared" si="9"/>
        <v>3.621867750003048E-2</v>
      </c>
    </row>
    <row r="24" spans="1:25" ht="42" thickBot="1" x14ac:dyDescent="0.35">
      <c r="A24" s="17">
        <v>8</v>
      </c>
      <c r="B24" s="18" t="s">
        <v>35</v>
      </c>
      <c r="C24" s="9">
        <f t="shared" si="10"/>
        <v>359178</v>
      </c>
      <c r="D24" s="12">
        <f t="shared" si="6"/>
        <v>359178</v>
      </c>
      <c r="E24" s="34">
        <f t="shared" si="7"/>
        <v>1</v>
      </c>
      <c r="F24" s="12">
        <v>331484</v>
      </c>
      <c r="G24" s="12"/>
      <c r="H24" s="12">
        <v>26560</v>
      </c>
      <c r="I24" s="12"/>
      <c r="J24" s="13">
        <v>1134</v>
      </c>
      <c r="K24" s="12"/>
      <c r="L24" s="36">
        <f t="shared" si="8"/>
        <v>0</v>
      </c>
      <c r="M24" s="12"/>
      <c r="N24" s="36">
        <f t="shared" si="9"/>
        <v>0</v>
      </c>
      <c r="P24" s="66" t="s">
        <v>96</v>
      </c>
      <c r="Q24" s="66">
        <v>1612</v>
      </c>
    </row>
    <row r="25" spans="1:25" hidden="1" x14ac:dyDescent="0.3">
      <c r="A25" s="17">
        <v>9</v>
      </c>
      <c r="B25" s="18" t="s">
        <v>36</v>
      </c>
      <c r="C25" s="9">
        <f>SUM(D25,K25,M25)</f>
        <v>4268831</v>
      </c>
      <c r="D25" s="12">
        <f t="shared" si="6"/>
        <v>4262408</v>
      </c>
      <c r="E25" s="34">
        <f t="shared" si="7"/>
        <v>0.99849537262074795</v>
      </c>
      <c r="F25" s="12">
        <v>4217140</v>
      </c>
      <c r="G25" s="12"/>
      <c r="H25" s="12"/>
      <c r="I25" s="12"/>
      <c r="J25" s="13">
        <v>45268</v>
      </c>
      <c r="K25" s="12"/>
      <c r="L25" s="36">
        <f t="shared" si="8"/>
        <v>0</v>
      </c>
      <c r="M25" s="12">
        <v>6423</v>
      </c>
      <c r="N25" s="36">
        <f t="shared" si="9"/>
        <v>1.5046273792520715E-3</v>
      </c>
    </row>
    <row r="26" spans="1:25" ht="39.6" customHeight="1" x14ac:dyDescent="0.3">
      <c r="A26" s="89" t="s">
        <v>37</v>
      </c>
      <c r="B26" s="90"/>
      <c r="C26" s="25">
        <f>SUM(C17:C25)</f>
        <v>16066073.300000001</v>
      </c>
      <c r="D26" s="26">
        <f>SUM(D17:D25)</f>
        <v>15692309.300000001</v>
      </c>
      <c r="E26" s="37">
        <f>D26/C26</f>
        <v>0.97673582131608971</v>
      </c>
      <c r="F26" s="38">
        <f t="shared" ref="F26:K26" si="11">SUM(F17:F25)</f>
        <v>14455677.640000001</v>
      </c>
      <c r="G26" s="38">
        <f t="shared" si="11"/>
        <v>39634.639999999999</v>
      </c>
      <c r="H26" s="38">
        <f t="shared" si="11"/>
        <v>774959.03</v>
      </c>
      <c r="I26" s="38">
        <f t="shared" si="11"/>
        <v>294921</v>
      </c>
      <c r="J26" s="39">
        <f t="shared" si="11"/>
        <v>166751.63</v>
      </c>
      <c r="K26" s="26">
        <f t="shared" si="11"/>
        <v>79144</v>
      </c>
      <c r="L26" s="40">
        <f>K26/C26</f>
        <v>4.9261570342766948E-3</v>
      </c>
      <c r="M26" s="26">
        <f>SUM(M17:M25)</f>
        <v>294620</v>
      </c>
      <c r="N26" s="40">
        <f>M26/C26</f>
        <v>1.8338021649633579E-2</v>
      </c>
      <c r="O26" s="16"/>
      <c r="P26" s="66" t="s">
        <v>97</v>
      </c>
      <c r="Q26" s="67">
        <f>Q24*Q18/Q21</f>
        <v>3997972.1131583843</v>
      </c>
      <c r="R26" s="72"/>
      <c r="S26" s="73">
        <v>2022</v>
      </c>
      <c r="T26" s="73">
        <v>2023</v>
      </c>
      <c r="U26" s="73">
        <v>2024</v>
      </c>
      <c r="V26" s="73">
        <v>2025</v>
      </c>
      <c r="W26" s="73">
        <v>2026</v>
      </c>
      <c r="X26" s="73">
        <v>2027</v>
      </c>
      <c r="Y26" s="71" t="s">
        <v>99</v>
      </c>
    </row>
    <row r="27" spans="1:25" ht="36.75" customHeight="1" x14ac:dyDescent="0.3">
      <c r="A27" s="89" t="s">
        <v>38</v>
      </c>
      <c r="B27" s="90"/>
      <c r="C27" s="25">
        <f>SUM(C15,C26)</f>
        <v>28282722.5</v>
      </c>
      <c r="D27" s="26">
        <f>SUM(D15,D26)</f>
        <v>27211229.5</v>
      </c>
      <c r="E27" s="37">
        <f>D27/C27</f>
        <v>0.96211492723163405</v>
      </c>
      <c r="F27" s="38">
        <f t="shared" ref="F27:H27" si="12">SUM(F15,F26)</f>
        <v>24338025.640000001</v>
      </c>
      <c r="G27" s="38">
        <f t="shared" si="12"/>
        <v>579269.64</v>
      </c>
      <c r="H27" s="38">
        <f t="shared" si="12"/>
        <v>1874571.23</v>
      </c>
      <c r="I27" s="38">
        <f>SUM(I15,I26)</f>
        <v>551637</v>
      </c>
      <c r="J27" s="39">
        <f>SUM(J15,J26)</f>
        <v>446995.63</v>
      </c>
      <c r="K27" s="26">
        <f>SUM(K15,K26)</f>
        <v>80093</v>
      </c>
      <c r="L27" s="41">
        <f>K27/C27</f>
        <v>2.8318702345575112E-3</v>
      </c>
      <c r="M27" s="26">
        <f>SUM(M15,M26)</f>
        <v>991400</v>
      </c>
      <c r="N27" s="40">
        <f>M27/C27</f>
        <v>3.5053202533808406E-2</v>
      </c>
      <c r="O27" s="42"/>
      <c r="P27" s="67" t="s">
        <v>98</v>
      </c>
      <c r="Q27" s="67">
        <f>Q18+Q26</f>
        <v>17323719.113158382</v>
      </c>
      <c r="R27" s="74" t="s">
        <v>101</v>
      </c>
      <c r="S27" s="68">
        <f>5373*5/100</f>
        <v>268.64999999999998</v>
      </c>
      <c r="T27" s="68">
        <f>5373*5/100</f>
        <v>268.64999999999998</v>
      </c>
      <c r="U27" s="68">
        <f>5373*10/100</f>
        <v>537.29999999999995</v>
      </c>
      <c r="V27" s="68">
        <f>5373*10/100</f>
        <v>537.29999999999995</v>
      </c>
      <c r="W27" s="68">
        <f>5373*15/100</f>
        <v>805.95</v>
      </c>
      <c r="X27" s="68">
        <f>5373*15/100</f>
        <v>805.95</v>
      </c>
      <c r="Y27" s="75"/>
    </row>
    <row r="28" spans="1:25" ht="30" customHeight="1" thickBot="1" x14ac:dyDescent="0.35">
      <c r="A28" s="80" t="s">
        <v>39</v>
      </c>
      <c r="B28" s="81"/>
      <c r="C28" s="43">
        <v>7375563</v>
      </c>
      <c r="D28" s="44">
        <v>6751306</v>
      </c>
      <c r="E28" s="45">
        <v>0.91536144427211863</v>
      </c>
      <c r="F28" s="46">
        <v>168070</v>
      </c>
      <c r="G28" s="46">
        <v>168070</v>
      </c>
      <c r="H28" s="46">
        <v>6205223</v>
      </c>
      <c r="I28" s="46">
        <v>0</v>
      </c>
      <c r="J28" s="47">
        <v>378013</v>
      </c>
      <c r="K28" s="44">
        <v>62613</v>
      </c>
      <c r="L28" s="48">
        <v>8.4892502443542281E-3</v>
      </c>
      <c r="M28" s="44">
        <v>561644</v>
      </c>
      <c r="N28" s="48">
        <v>7.6149305483527149E-2</v>
      </c>
      <c r="O28" s="42"/>
      <c r="P28" s="66" t="s">
        <v>99</v>
      </c>
      <c r="Q28" s="67">
        <f>Q27*6</f>
        <v>103942314.67895029</v>
      </c>
      <c r="R28" s="76" t="s">
        <v>100</v>
      </c>
      <c r="S28" s="69">
        <f>S27*Q18/Q21</f>
        <v>666287.35</v>
      </c>
      <c r="T28" s="69">
        <f>T27*Q18/Q21</f>
        <v>666287.35</v>
      </c>
      <c r="U28" s="69">
        <f>U27*Q18/Q21</f>
        <v>1332574.7</v>
      </c>
      <c r="V28" s="69">
        <f>V27*Q18/Q21</f>
        <v>1332574.7</v>
      </c>
      <c r="W28" s="69">
        <f>W27*Q18/Q21</f>
        <v>1998862.0500000003</v>
      </c>
      <c r="X28" s="69">
        <f>X27*Q18/Q21</f>
        <v>1998862.0500000003</v>
      </c>
      <c r="Y28" s="70">
        <f>SUBTOTAL(9,S28:X28)</f>
        <v>7995448.2000000011</v>
      </c>
    </row>
    <row r="29" spans="1:25" s="52" customFormat="1" ht="12" customHeight="1" x14ac:dyDescent="0.3">
      <c r="A29" s="49"/>
      <c r="B29" s="49"/>
      <c r="C29" s="50"/>
      <c r="D29" s="50"/>
      <c r="E29" s="51"/>
      <c r="F29" s="50"/>
      <c r="G29" s="50"/>
      <c r="H29" s="50"/>
      <c r="I29" s="50"/>
      <c r="J29" s="50"/>
      <c r="K29" s="50"/>
      <c r="L29" s="50"/>
      <c r="M29" s="50"/>
      <c r="N29" s="51"/>
    </row>
    <row r="30" spans="1:25" s="52" customFormat="1" ht="34.5" customHeight="1" x14ac:dyDescent="0.3">
      <c r="A30" s="82" t="s">
        <v>40</v>
      </c>
      <c r="B30" s="83"/>
      <c r="C30" s="53">
        <f>SUM(C27:C28)</f>
        <v>35658285.5</v>
      </c>
      <c r="D30" s="53">
        <f>SUM(D27:D28)</f>
        <v>33962535.5</v>
      </c>
      <c r="E30" s="54">
        <f>D30/C30</f>
        <v>0.95244443258495981</v>
      </c>
      <c r="F30" s="53">
        <f>SUM(F27:F28)</f>
        <v>24506095.640000001</v>
      </c>
      <c r="G30" s="53">
        <f t="shared" ref="G30:K30" si="13">SUM(G27:G28)</f>
        <v>747339.64</v>
      </c>
      <c r="H30" s="53">
        <f t="shared" si="13"/>
        <v>8079794.2300000004</v>
      </c>
      <c r="I30" s="53">
        <f t="shared" si="13"/>
        <v>551637</v>
      </c>
      <c r="J30" s="53">
        <f t="shared" si="13"/>
        <v>825008.63</v>
      </c>
      <c r="K30" s="53">
        <f t="shared" si="13"/>
        <v>142706</v>
      </c>
      <c r="L30" s="54">
        <f>K30/C30</f>
        <v>4.0020432277934398E-3</v>
      </c>
      <c r="M30" s="53">
        <f>SUM(M27:M28)</f>
        <v>1553044</v>
      </c>
      <c r="N30" s="54">
        <f>M30/C30</f>
        <v>4.3553524187246749E-2</v>
      </c>
      <c r="O30" s="55"/>
      <c r="R30" s="66" t="s">
        <v>102</v>
      </c>
      <c r="T30" s="52" t="s">
        <v>105</v>
      </c>
    </row>
    <row r="31" spans="1:25" ht="32.4" customHeight="1" x14ac:dyDescent="0.3">
      <c r="A31" s="56"/>
      <c r="O31" s="52"/>
      <c r="R31" s="66" t="s">
        <v>103</v>
      </c>
    </row>
    <row r="32" spans="1:25" ht="27.6" customHeight="1" x14ac:dyDescent="0.3">
      <c r="C32" s="57"/>
      <c r="O32" s="52"/>
      <c r="R32" s="66" t="s">
        <v>104</v>
      </c>
    </row>
    <row r="33" spans="3:15" ht="15" customHeight="1" x14ac:dyDescent="0.3">
      <c r="D33" s="16"/>
      <c r="O33" s="52"/>
    </row>
    <row r="34" spans="3:15" x14ac:dyDescent="0.3">
      <c r="E34" s="57"/>
    </row>
    <row r="36" spans="3:15" x14ac:dyDescent="0.3">
      <c r="C36" s="16"/>
    </row>
    <row r="37" spans="3:15" x14ac:dyDescent="0.3">
      <c r="C37" s="57"/>
    </row>
  </sheetData>
  <autoFilter ref="A3:N28">
    <filterColumn colId="1">
      <filters blank="1">
        <filter val="DU DMK"/>
        <filter val="JAK"/>
        <filter val="LJK"/>
        <filter val="LKA LKK"/>
        <filter val="LU PSK"/>
        <filter val="LU R1MK"/>
        <filter val="LU RMK"/>
        <filter val="MK"/>
        <filter val="RCK"/>
        <filter val="RSU SKMK"/>
        <filter val="RTK"/>
        <filter val="RTU OTK"/>
        <filter val="SIVA"/>
      </filters>
    </filterColumn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10" showButton="0"/>
    <filterColumn colId="12" showButton="0"/>
  </autoFilter>
  <mergeCells count="18">
    <mergeCell ref="J4:J5"/>
    <mergeCell ref="A6:N6"/>
    <mergeCell ref="A15:B15"/>
    <mergeCell ref="A16:N16"/>
    <mergeCell ref="A26:B26"/>
    <mergeCell ref="A3:A5"/>
    <mergeCell ref="B3:B5"/>
    <mergeCell ref="C3:C5"/>
    <mergeCell ref="D3:J3"/>
    <mergeCell ref="K3:L4"/>
    <mergeCell ref="M3:N4"/>
    <mergeCell ref="D4:E4"/>
    <mergeCell ref="F4:G4"/>
    <mergeCell ref="H4:H5"/>
    <mergeCell ref="I4:I5"/>
    <mergeCell ref="A28:B28"/>
    <mergeCell ref="A30:B30"/>
    <mergeCell ref="A27:B27"/>
  </mergeCells>
  <pageMargins left="0.51181102362204722" right="0.31496062992125984" top="0.74803149606299213" bottom="0.74803149606299213" header="0.31496062992125984" footer="0.31496062992125984"/>
  <pageSetup paperSize="9" scale="95" firstPageNumber="3" orientation="landscape" useFirstPageNumber="1" r:id="rId1"/>
  <headerFooter>
    <oddHeader>&amp;LAugstākās izglītības finansējums</oddHeader>
    <oddFooter>&amp;C&amp;P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56"/>
  <sheetViews>
    <sheetView workbookViewId="0">
      <selection activeCell="B64" sqref="B64"/>
    </sheetView>
  </sheetViews>
  <sheetFormatPr defaultRowHeight="14.4" x14ac:dyDescent="0.3"/>
  <cols>
    <col min="1" max="13" width="12.6640625" customWidth="1"/>
  </cols>
  <sheetData>
    <row r="1" spans="1:13" ht="72.75" customHeight="1" x14ac:dyDescent="0.3">
      <c r="A1" s="58"/>
      <c r="B1" s="59" t="s">
        <v>41</v>
      </c>
      <c r="C1" s="59" t="s">
        <v>42</v>
      </c>
      <c r="D1" s="59" t="s">
        <v>43</v>
      </c>
      <c r="E1" s="59" t="s">
        <v>44</v>
      </c>
      <c r="F1" s="59" t="s">
        <v>45</v>
      </c>
      <c r="G1" s="60" t="s">
        <v>46</v>
      </c>
      <c r="H1" s="60" t="s">
        <v>47</v>
      </c>
      <c r="I1" s="59" t="s">
        <v>48</v>
      </c>
      <c r="J1" s="60" t="s">
        <v>46</v>
      </c>
      <c r="K1" s="60" t="s">
        <v>47</v>
      </c>
      <c r="L1" s="59" t="s">
        <v>49</v>
      </c>
      <c r="M1" s="59" t="s">
        <v>50</v>
      </c>
    </row>
    <row r="2" spans="1:13" hidden="1" x14ac:dyDescent="0.3">
      <c r="A2" s="61" t="s">
        <v>51</v>
      </c>
      <c r="B2" s="61">
        <v>610</v>
      </c>
      <c r="C2" s="61">
        <v>349</v>
      </c>
      <c r="D2" s="61">
        <v>65</v>
      </c>
      <c r="E2" s="61">
        <v>545</v>
      </c>
      <c r="F2" s="61"/>
      <c r="G2" s="61"/>
      <c r="H2" s="61"/>
      <c r="I2" s="61">
        <v>610</v>
      </c>
      <c r="J2" s="61">
        <v>65</v>
      </c>
      <c r="K2" s="61">
        <v>545</v>
      </c>
      <c r="L2" s="61">
        <v>245</v>
      </c>
      <c r="M2" s="61" t="s">
        <v>52</v>
      </c>
    </row>
    <row r="3" spans="1:13" hidden="1" x14ac:dyDescent="0.3">
      <c r="A3" s="61" t="s">
        <v>53</v>
      </c>
      <c r="B3" s="61">
        <v>1033</v>
      </c>
      <c r="C3" s="61">
        <v>576</v>
      </c>
      <c r="D3" s="61">
        <v>890</v>
      </c>
      <c r="E3" s="61">
        <v>143</v>
      </c>
      <c r="F3" s="61">
        <v>54</v>
      </c>
      <c r="G3" s="61">
        <v>54</v>
      </c>
      <c r="H3" s="61"/>
      <c r="I3" s="61">
        <v>979</v>
      </c>
      <c r="J3" s="61">
        <v>836</v>
      </c>
      <c r="K3" s="61">
        <v>143</v>
      </c>
      <c r="L3" s="61">
        <v>163</v>
      </c>
      <c r="M3" s="61" t="s">
        <v>54</v>
      </c>
    </row>
    <row r="4" spans="1:13" hidden="1" x14ac:dyDescent="0.3">
      <c r="A4" s="61" t="s">
        <v>25</v>
      </c>
      <c r="B4" s="61">
        <v>1</v>
      </c>
      <c r="C4" s="61"/>
      <c r="D4" s="61"/>
      <c r="E4" s="61">
        <v>1</v>
      </c>
      <c r="F4" s="61"/>
      <c r="G4" s="61"/>
      <c r="H4" s="61"/>
      <c r="I4" s="61">
        <v>1</v>
      </c>
      <c r="J4" s="61"/>
      <c r="K4" s="61">
        <v>1</v>
      </c>
      <c r="L4" s="61">
        <v>7</v>
      </c>
      <c r="M4" s="61" t="s">
        <v>55</v>
      </c>
    </row>
    <row r="5" spans="1:13" hidden="1" x14ac:dyDescent="0.3">
      <c r="A5" s="61" t="s">
        <v>56</v>
      </c>
      <c r="B5" s="61">
        <v>3333</v>
      </c>
      <c r="C5" s="61">
        <v>1808</v>
      </c>
      <c r="D5" s="61">
        <v>1771</v>
      </c>
      <c r="E5" s="61">
        <v>1562</v>
      </c>
      <c r="F5" s="61"/>
      <c r="G5" s="61"/>
      <c r="H5" s="61"/>
      <c r="I5" s="61">
        <v>3333</v>
      </c>
      <c r="J5" s="61">
        <v>1771</v>
      </c>
      <c r="K5" s="61">
        <v>1562</v>
      </c>
      <c r="L5" s="61">
        <v>1047</v>
      </c>
      <c r="M5" s="61" t="s">
        <v>54</v>
      </c>
    </row>
    <row r="6" spans="1:13" hidden="1" x14ac:dyDescent="0.3">
      <c r="A6" s="61" t="s">
        <v>57</v>
      </c>
      <c r="B6" s="61">
        <v>2002</v>
      </c>
      <c r="C6" s="61">
        <v>1329</v>
      </c>
      <c r="D6" s="61">
        <v>993</v>
      </c>
      <c r="E6" s="61">
        <v>1009</v>
      </c>
      <c r="F6" s="61"/>
      <c r="G6" s="61"/>
      <c r="H6" s="61"/>
      <c r="I6" s="61">
        <v>2002</v>
      </c>
      <c r="J6" s="61">
        <v>993</v>
      </c>
      <c r="K6" s="61">
        <v>1009</v>
      </c>
      <c r="L6" s="61">
        <v>468</v>
      </c>
      <c r="M6" s="61" t="s">
        <v>58</v>
      </c>
    </row>
    <row r="7" spans="1:13" hidden="1" x14ac:dyDescent="0.3">
      <c r="A7" s="61" t="s">
        <v>59</v>
      </c>
      <c r="B7" s="61">
        <v>1178</v>
      </c>
      <c r="C7" s="61">
        <v>802</v>
      </c>
      <c r="D7" s="61"/>
      <c r="E7" s="61">
        <v>1178</v>
      </c>
      <c r="F7" s="61"/>
      <c r="G7" s="61"/>
      <c r="H7" s="61"/>
      <c r="I7" s="61">
        <v>1178</v>
      </c>
      <c r="J7" s="61"/>
      <c r="K7" s="61">
        <v>1178</v>
      </c>
      <c r="L7" s="61">
        <v>197</v>
      </c>
      <c r="M7" s="61" t="s">
        <v>52</v>
      </c>
    </row>
    <row r="8" spans="1:13" hidden="1" x14ac:dyDescent="0.3">
      <c r="A8" s="61" t="s">
        <v>60</v>
      </c>
      <c r="B8" s="61">
        <v>2163</v>
      </c>
      <c r="C8" s="61">
        <v>1477</v>
      </c>
      <c r="D8" s="61">
        <v>1879</v>
      </c>
      <c r="E8" s="61">
        <v>284</v>
      </c>
      <c r="F8" s="61">
        <v>1685</v>
      </c>
      <c r="G8" s="61">
        <v>1685</v>
      </c>
      <c r="H8" s="61"/>
      <c r="I8" s="61">
        <v>478</v>
      </c>
      <c r="J8" s="61">
        <v>194</v>
      </c>
      <c r="K8" s="61">
        <v>284</v>
      </c>
      <c r="L8" s="61">
        <v>590</v>
      </c>
      <c r="M8" s="61" t="s">
        <v>54</v>
      </c>
    </row>
    <row r="9" spans="1:13" x14ac:dyDescent="0.3">
      <c r="A9" s="61" t="s">
        <v>23</v>
      </c>
      <c r="B9" s="61">
        <v>237</v>
      </c>
      <c r="C9" s="61">
        <v>221</v>
      </c>
      <c r="D9" s="61">
        <v>237</v>
      </c>
      <c r="E9" s="61"/>
      <c r="F9" s="61">
        <v>237</v>
      </c>
      <c r="G9" s="61">
        <v>237</v>
      </c>
      <c r="H9" s="61"/>
      <c r="I9" s="61"/>
      <c r="J9" s="61"/>
      <c r="K9" s="61"/>
      <c r="L9" s="61">
        <v>20</v>
      </c>
      <c r="M9" s="61" t="s">
        <v>55</v>
      </c>
    </row>
    <row r="10" spans="1:13" hidden="1" x14ac:dyDescent="0.3">
      <c r="A10" s="61" t="s">
        <v>61</v>
      </c>
      <c r="B10" s="61">
        <v>1083</v>
      </c>
      <c r="C10" s="61">
        <v>609</v>
      </c>
      <c r="D10" s="61">
        <v>424</v>
      </c>
      <c r="E10" s="61">
        <v>659</v>
      </c>
      <c r="F10" s="61"/>
      <c r="G10" s="61"/>
      <c r="H10" s="61"/>
      <c r="I10" s="61">
        <v>1083</v>
      </c>
      <c r="J10" s="61">
        <v>424</v>
      </c>
      <c r="K10" s="61">
        <v>659</v>
      </c>
      <c r="L10" s="61">
        <v>227</v>
      </c>
      <c r="M10" s="61" t="s">
        <v>58</v>
      </c>
    </row>
    <row r="11" spans="1:13" hidden="1" x14ac:dyDescent="0.3">
      <c r="A11" s="61" t="s">
        <v>62</v>
      </c>
      <c r="B11" s="61">
        <v>191</v>
      </c>
      <c r="C11" s="61">
        <v>180</v>
      </c>
      <c r="D11" s="61">
        <v>17</v>
      </c>
      <c r="E11" s="61">
        <v>174</v>
      </c>
      <c r="F11" s="61"/>
      <c r="G11" s="61"/>
      <c r="H11" s="61"/>
      <c r="I11" s="61">
        <v>191</v>
      </c>
      <c r="J11" s="61">
        <v>17</v>
      </c>
      <c r="K11" s="61">
        <v>174</v>
      </c>
      <c r="L11" s="61">
        <v>32</v>
      </c>
      <c r="M11" s="61" t="s">
        <v>52</v>
      </c>
    </row>
    <row r="12" spans="1:13" hidden="1" x14ac:dyDescent="0.3">
      <c r="A12" s="61" t="s">
        <v>63</v>
      </c>
      <c r="B12" s="61">
        <v>2167</v>
      </c>
      <c r="C12" s="61">
        <v>505</v>
      </c>
      <c r="D12" s="61">
        <v>1669</v>
      </c>
      <c r="E12" s="61">
        <v>498</v>
      </c>
      <c r="F12" s="61"/>
      <c r="G12" s="61"/>
      <c r="H12" s="61"/>
      <c r="I12" s="61">
        <v>2167</v>
      </c>
      <c r="J12" s="61">
        <v>1669</v>
      </c>
      <c r="K12" s="61">
        <v>498</v>
      </c>
      <c r="L12" s="61">
        <v>724</v>
      </c>
      <c r="M12" s="61" t="s">
        <v>58</v>
      </c>
    </row>
    <row r="13" spans="1:13" x14ac:dyDescent="0.3">
      <c r="A13" s="61" t="s">
        <v>32</v>
      </c>
      <c r="B13" s="61">
        <v>186</v>
      </c>
      <c r="C13" s="61">
        <v>108</v>
      </c>
      <c r="D13" s="61">
        <v>91</v>
      </c>
      <c r="E13" s="61">
        <v>95</v>
      </c>
      <c r="F13" s="61">
        <v>91</v>
      </c>
      <c r="G13" s="61">
        <v>91</v>
      </c>
      <c r="H13" s="61"/>
      <c r="I13" s="61">
        <v>95</v>
      </c>
      <c r="J13" s="61"/>
      <c r="K13" s="61">
        <v>95</v>
      </c>
      <c r="L13" s="61">
        <v>42</v>
      </c>
      <c r="M13" s="61" t="s">
        <v>64</v>
      </c>
    </row>
    <row r="14" spans="1:13" hidden="1" x14ac:dyDescent="0.3">
      <c r="A14" s="61" t="s">
        <v>65</v>
      </c>
      <c r="B14" s="61">
        <v>587</v>
      </c>
      <c r="C14" s="61">
        <v>429</v>
      </c>
      <c r="D14" s="61">
        <v>87</v>
      </c>
      <c r="E14" s="61">
        <v>500</v>
      </c>
      <c r="F14" s="61"/>
      <c r="G14" s="61"/>
      <c r="H14" s="61"/>
      <c r="I14" s="61">
        <v>587</v>
      </c>
      <c r="J14" s="61">
        <v>87</v>
      </c>
      <c r="K14" s="61">
        <v>500</v>
      </c>
      <c r="L14" s="61">
        <v>314</v>
      </c>
      <c r="M14" s="61" t="s">
        <v>52</v>
      </c>
    </row>
    <row r="15" spans="1:13" hidden="1" x14ac:dyDescent="0.3">
      <c r="A15" s="61" t="s">
        <v>66</v>
      </c>
      <c r="B15" s="61">
        <v>568</v>
      </c>
      <c r="C15" s="61">
        <v>375</v>
      </c>
      <c r="D15" s="61">
        <v>568</v>
      </c>
      <c r="E15" s="61"/>
      <c r="F15" s="61">
        <v>524</v>
      </c>
      <c r="G15" s="61">
        <v>524</v>
      </c>
      <c r="H15" s="61"/>
      <c r="I15" s="61">
        <v>44</v>
      </c>
      <c r="J15" s="61">
        <v>44</v>
      </c>
      <c r="K15" s="61"/>
      <c r="L15" s="61">
        <v>68</v>
      </c>
      <c r="M15" s="61" t="s">
        <v>54</v>
      </c>
    </row>
    <row r="16" spans="1:13" hidden="1" x14ac:dyDescent="0.3">
      <c r="A16" s="61" t="s">
        <v>67</v>
      </c>
      <c r="B16" s="61">
        <v>26</v>
      </c>
      <c r="C16" s="61">
        <v>3</v>
      </c>
      <c r="D16" s="61">
        <v>26</v>
      </c>
      <c r="E16" s="61"/>
      <c r="F16" s="61"/>
      <c r="G16" s="61"/>
      <c r="H16" s="61"/>
      <c r="I16" s="61">
        <v>26</v>
      </c>
      <c r="J16" s="61">
        <v>26</v>
      </c>
      <c r="K16" s="61"/>
      <c r="L16" s="61">
        <v>2</v>
      </c>
      <c r="M16" s="61" t="s">
        <v>58</v>
      </c>
    </row>
    <row r="17" spans="1:13" hidden="1" x14ac:dyDescent="0.3">
      <c r="A17" s="61" t="s">
        <v>68</v>
      </c>
      <c r="B17" s="61">
        <v>1300</v>
      </c>
      <c r="C17" s="61">
        <v>983</v>
      </c>
      <c r="D17" s="61">
        <v>997</v>
      </c>
      <c r="E17" s="61">
        <v>303</v>
      </c>
      <c r="F17" s="61">
        <v>808</v>
      </c>
      <c r="G17" s="61">
        <v>808</v>
      </c>
      <c r="H17" s="61"/>
      <c r="I17" s="61">
        <v>492</v>
      </c>
      <c r="J17" s="61">
        <v>189</v>
      </c>
      <c r="K17" s="61">
        <v>303</v>
      </c>
      <c r="L17" s="61">
        <v>332</v>
      </c>
      <c r="M17" s="61" t="s">
        <v>54</v>
      </c>
    </row>
    <row r="18" spans="1:13" hidden="1" x14ac:dyDescent="0.3">
      <c r="A18" s="61" t="s">
        <v>69</v>
      </c>
      <c r="B18" s="61">
        <v>740</v>
      </c>
      <c r="C18" s="61">
        <v>114</v>
      </c>
      <c r="D18" s="61">
        <v>452</v>
      </c>
      <c r="E18" s="61">
        <v>288</v>
      </c>
      <c r="F18" s="61">
        <v>341</v>
      </c>
      <c r="G18" s="61">
        <v>341</v>
      </c>
      <c r="H18" s="61"/>
      <c r="I18" s="61">
        <v>399</v>
      </c>
      <c r="J18" s="61">
        <v>111</v>
      </c>
      <c r="K18" s="61">
        <v>288</v>
      </c>
      <c r="L18" s="61">
        <v>93</v>
      </c>
      <c r="M18" s="61" t="s">
        <v>54</v>
      </c>
    </row>
    <row r="19" spans="1:13" x14ac:dyDescent="0.3">
      <c r="A19" s="61" t="s">
        <v>30</v>
      </c>
      <c r="B19" s="61">
        <v>691</v>
      </c>
      <c r="C19" s="61">
        <v>26</v>
      </c>
      <c r="D19" s="61">
        <v>269</v>
      </c>
      <c r="E19" s="61">
        <v>422</v>
      </c>
      <c r="F19" s="61">
        <v>117</v>
      </c>
      <c r="G19" s="61">
        <v>117</v>
      </c>
      <c r="H19" s="61"/>
      <c r="I19" s="61">
        <v>574</v>
      </c>
      <c r="J19" s="61">
        <v>152</v>
      </c>
      <c r="K19" s="61">
        <v>422</v>
      </c>
      <c r="L19" s="61">
        <v>116</v>
      </c>
      <c r="M19" s="61" t="s">
        <v>64</v>
      </c>
    </row>
    <row r="20" spans="1:13" hidden="1" x14ac:dyDescent="0.3">
      <c r="A20" s="61" t="s">
        <v>70</v>
      </c>
      <c r="B20" s="61">
        <v>624</v>
      </c>
      <c r="C20" s="61">
        <v>497</v>
      </c>
      <c r="D20" s="61">
        <v>624</v>
      </c>
      <c r="E20" s="61"/>
      <c r="F20" s="61">
        <v>356</v>
      </c>
      <c r="G20" s="61">
        <v>356</v>
      </c>
      <c r="H20" s="61"/>
      <c r="I20" s="61">
        <v>268</v>
      </c>
      <c r="J20" s="61">
        <v>268</v>
      </c>
      <c r="K20" s="61"/>
      <c r="L20" s="61">
        <v>81</v>
      </c>
      <c r="M20" s="61" t="s">
        <v>54</v>
      </c>
    </row>
    <row r="21" spans="1:13" x14ac:dyDescent="0.3">
      <c r="A21" s="61" t="s">
        <v>22</v>
      </c>
      <c r="B21" s="61">
        <v>285</v>
      </c>
      <c r="C21" s="61">
        <v>192</v>
      </c>
      <c r="D21" s="61">
        <v>249</v>
      </c>
      <c r="E21" s="61">
        <v>36</v>
      </c>
      <c r="F21" s="61">
        <v>135</v>
      </c>
      <c r="G21" s="61">
        <v>135</v>
      </c>
      <c r="H21" s="61">
        <v>0</v>
      </c>
      <c r="I21" s="61">
        <v>150</v>
      </c>
      <c r="J21" s="61">
        <v>114</v>
      </c>
      <c r="K21" s="61">
        <v>36</v>
      </c>
      <c r="L21" s="61">
        <v>83</v>
      </c>
      <c r="M21" s="61" t="s">
        <v>55</v>
      </c>
    </row>
    <row r="22" spans="1:13" hidden="1" x14ac:dyDescent="0.3">
      <c r="A22" s="61" t="s">
        <v>71</v>
      </c>
      <c r="B22" s="61">
        <v>149</v>
      </c>
      <c r="C22" s="61">
        <v>126</v>
      </c>
      <c r="D22" s="61">
        <v>47</v>
      </c>
      <c r="E22" s="61">
        <v>102</v>
      </c>
      <c r="F22" s="61"/>
      <c r="G22" s="61"/>
      <c r="H22" s="61"/>
      <c r="I22" s="61">
        <v>149</v>
      </c>
      <c r="J22" s="61">
        <v>47</v>
      </c>
      <c r="K22" s="61">
        <v>102</v>
      </c>
      <c r="L22" s="61">
        <v>29</v>
      </c>
      <c r="M22" s="61" t="s">
        <v>58</v>
      </c>
    </row>
    <row r="23" spans="1:13" hidden="1" x14ac:dyDescent="0.3">
      <c r="A23" s="61" t="s">
        <v>72</v>
      </c>
      <c r="B23" s="61">
        <v>3845</v>
      </c>
      <c r="C23" s="61">
        <v>1926</v>
      </c>
      <c r="D23" s="61">
        <v>2941</v>
      </c>
      <c r="E23" s="61">
        <v>904</v>
      </c>
      <c r="F23" s="61">
        <v>2401</v>
      </c>
      <c r="G23" s="61">
        <v>2401</v>
      </c>
      <c r="H23" s="61"/>
      <c r="I23" s="61">
        <v>1444</v>
      </c>
      <c r="J23" s="61">
        <v>540</v>
      </c>
      <c r="K23" s="61">
        <v>904</v>
      </c>
      <c r="L23" s="61">
        <v>814</v>
      </c>
      <c r="M23" s="61" t="s">
        <v>54</v>
      </c>
    </row>
    <row r="24" spans="1:13" hidden="1" x14ac:dyDescent="0.3">
      <c r="A24" s="61" t="s">
        <v>73</v>
      </c>
      <c r="B24" s="61">
        <v>877</v>
      </c>
      <c r="C24" s="61">
        <v>707</v>
      </c>
      <c r="D24" s="61">
        <v>877</v>
      </c>
      <c r="E24" s="61"/>
      <c r="F24" s="61">
        <v>876</v>
      </c>
      <c r="G24" s="61">
        <v>876</v>
      </c>
      <c r="H24" s="61"/>
      <c r="I24" s="61">
        <v>1</v>
      </c>
      <c r="J24" s="61">
        <v>1</v>
      </c>
      <c r="K24" s="61"/>
      <c r="L24" s="61">
        <v>88</v>
      </c>
      <c r="M24" s="61" t="s">
        <v>54</v>
      </c>
    </row>
    <row r="25" spans="1:13" hidden="1" x14ac:dyDescent="0.3">
      <c r="A25" s="61" t="s">
        <v>74</v>
      </c>
      <c r="B25" s="61">
        <v>1348</v>
      </c>
      <c r="C25" s="61">
        <v>626</v>
      </c>
      <c r="D25" s="61">
        <v>852</v>
      </c>
      <c r="E25" s="61">
        <v>496</v>
      </c>
      <c r="F25" s="61">
        <v>455</v>
      </c>
      <c r="G25" s="61">
        <v>455</v>
      </c>
      <c r="H25" s="61"/>
      <c r="I25" s="61">
        <v>893</v>
      </c>
      <c r="J25" s="61">
        <v>397</v>
      </c>
      <c r="K25" s="61">
        <v>496</v>
      </c>
      <c r="L25" s="61">
        <v>389</v>
      </c>
      <c r="M25" s="61" t="s">
        <v>54</v>
      </c>
    </row>
    <row r="26" spans="1:13" hidden="1" x14ac:dyDescent="0.3">
      <c r="A26" s="61" t="s">
        <v>75</v>
      </c>
      <c r="B26" s="61">
        <v>15250</v>
      </c>
      <c r="C26" s="61">
        <v>11080</v>
      </c>
      <c r="D26" s="61">
        <v>10240</v>
      </c>
      <c r="E26" s="61">
        <v>5010</v>
      </c>
      <c r="F26" s="61">
        <v>6181</v>
      </c>
      <c r="G26" s="61">
        <v>6181</v>
      </c>
      <c r="H26" s="61"/>
      <c r="I26" s="61">
        <v>9069</v>
      </c>
      <c r="J26" s="61">
        <v>4059</v>
      </c>
      <c r="K26" s="61">
        <v>5010</v>
      </c>
      <c r="L26" s="61">
        <v>2593</v>
      </c>
      <c r="M26" s="61" t="s">
        <v>54</v>
      </c>
    </row>
    <row r="27" spans="1:13" x14ac:dyDescent="0.3">
      <c r="A27" s="61" t="s">
        <v>17</v>
      </c>
      <c r="B27" s="61">
        <v>1036</v>
      </c>
      <c r="C27" s="61">
        <v>943</v>
      </c>
      <c r="D27" s="61">
        <v>1036</v>
      </c>
      <c r="E27" s="61"/>
      <c r="F27" s="61">
        <v>799</v>
      </c>
      <c r="G27" s="61">
        <v>799</v>
      </c>
      <c r="H27" s="61"/>
      <c r="I27" s="61">
        <v>237</v>
      </c>
      <c r="J27" s="61">
        <v>237</v>
      </c>
      <c r="K27" s="61"/>
      <c r="L27" s="61">
        <v>215</v>
      </c>
      <c r="M27" s="61" t="s">
        <v>55</v>
      </c>
    </row>
    <row r="28" spans="1:13" x14ac:dyDescent="0.3">
      <c r="A28" s="61" t="s">
        <v>19</v>
      </c>
      <c r="B28" s="61">
        <v>647</v>
      </c>
      <c r="C28" s="61">
        <v>630</v>
      </c>
      <c r="D28" s="61">
        <v>647</v>
      </c>
      <c r="E28" s="61"/>
      <c r="F28" s="61">
        <v>491</v>
      </c>
      <c r="G28" s="61">
        <v>491</v>
      </c>
      <c r="H28" s="61"/>
      <c r="I28" s="61">
        <v>156</v>
      </c>
      <c r="J28" s="61">
        <v>156</v>
      </c>
      <c r="K28" s="61"/>
      <c r="L28" s="61">
        <v>142</v>
      </c>
      <c r="M28" s="61" t="s">
        <v>55</v>
      </c>
    </row>
    <row r="29" spans="1:13" x14ac:dyDescent="0.3">
      <c r="A29" s="61" t="s">
        <v>18</v>
      </c>
      <c r="B29" s="61">
        <v>619</v>
      </c>
      <c r="C29" s="61">
        <v>541</v>
      </c>
      <c r="D29" s="61">
        <v>619</v>
      </c>
      <c r="E29" s="61"/>
      <c r="F29" s="61">
        <v>467</v>
      </c>
      <c r="G29" s="61">
        <v>467</v>
      </c>
      <c r="H29" s="61"/>
      <c r="I29" s="61">
        <v>152</v>
      </c>
      <c r="J29" s="61">
        <v>152</v>
      </c>
      <c r="K29" s="61"/>
      <c r="L29" s="61">
        <v>91</v>
      </c>
      <c r="M29" s="61" t="s">
        <v>55</v>
      </c>
    </row>
    <row r="30" spans="1:13" x14ac:dyDescent="0.3">
      <c r="A30" s="61" t="s">
        <v>35</v>
      </c>
      <c r="B30" s="61">
        <v>243</v>
      </c>
      <c r="C30" s="61">
        <v>72</v>
      </c>
      <c r="D30" s="61">
        <v>114</v>
      </c>
      <c r="E30" s="61">
        <v>129</v>
      </c>
      <c r="F30" s="61">
        <v>114</v>
      </c>
      <c r="G30" s="61">
        <v>114</v>
      </c>
      <c r="H30" s="61"/>
      <c r="I30" s="61">
        <v>129</v>
      </c>
      <c r="J30" s="61"/>
      <c r="K30" s="61">
        <v>129</v>
      </c>
      <c r="L30" s="61">
        <v>42</v>
      </c>
      <c r="M30" s="61" t="s">
        <v>64</v>
      </c>
    </row>
    <row r="31" spans="1:13" hidden="1" x14ac:dyDescent="0.3">
      <c r="A31" s="61" t="s">
        <v>76</v>
      </c>
      <c r="B31" s="61">
        <v>269</v>
      </c>
      <c r="C31" s="61">
        <v>39</v>
      </c>
      <c r="D31" s="61">
        <v>269</v>
      </c>
      <c r="E31" s="61"/>
      <c r="F31" s="61">
        <v>269</v>
      </c>
      <c r="G31" s="61">
        <v>269</v>
      </c>
      <c r="H31" s="61"/>
      <c r="I31" s="61"/>
      <c r="J31" s="61"/>
      <c r="K31" s="61"/>
      <c r="L31" s="61">
        <v>38</v>
      </c>
      <c r="M31" s="61" t="s">
        <v>54</v>
      </c>
    </row>
    <row r="32" spans="1:13" hidden="1" x14ac:dyDescent="0.3">
      <c r="A32" s="61" t="s">
        <v>77</v>
      </c>
      <c r="B32" s="61">
        <v>234</v>
      </c>
      <c r="C32" s="61">
        <v>4</v>
      </c>
      <c r="D32" s="61">
        <v>234</v>
      </c>
      <c r="E32" s="61"/>
      <c r="F32" s="61"/>
      <c r="G32" s="61"/>
      <c r="H32" s="61"/>
      <c r="I32" s="61">
        <v>234</v>
      </c>
      <c r="J32" s="61">
        <v>234</v>
      </c>
      <c r="K32" s="61"/>
      <c r="L32" s="61">
        <v>35</v>
      </c>
      <c r="M32" s="61" t="s">
        <v>52</v>
      </c>
    </row>
    <row r="33" spans="1:13" hidden="1" x14ac:dyDescent="0.3">
      <c r="A33" s="61" t="s">
        <v>78</v>
      </c>
      <c r="B33" s="61">
        <v>355</v>
      </c>
      <c r="C33" s="61">
        <v>74</v>
      </c>
      <c r="D33" s="61">
        <v>177</v>
      </c>
      <c r="E33" s="61">
        <v>178</v>
      </c>
      <c r="F33" s="61"/>
      <c r="G33" s="61"/>
      <c r="H33" s="61"/>
      <c r="I33" s="61">
        <v>355</v>
      </c>
      <c r="J33" s="61">
        <v>177</v>
      </c>
      <c r="K33" s="61">
        <v>178</v>
      </c>
      <c r="L33" s="61">
        <v>70</v>
      </c>
      <c r="M33" s="61" t="s">
        <v>58</v>
      </c>
    </row>
    <row r="34" spans="1:13" hidden="1" x14ac:dyDescent="0.3">
      <c r="A34" s="61" t="s">
        <v>79</v>
      </c>
      <c r="B34" s="61">
        <v>61</v>
      </c>
      <c r="C34" s="61">
        <v>33</v>
      </c>
      <c r="D34" s="61">
        <v>61</v>
      </c>
      <c r="E34" s="61"/>
      <c r="F34" s="61"/>
      <c r="G34" s="61"/>
      <c r="H34" s="61"/>
      <c r="I34" s="61">
        <v>61</v>
      </c>
      <c r="J34" s="61">
        <v>61</v>
      </c>
      <c r="K34" s="61"/>
      <c r="L34" s="61"/>
      <c r="M34" s="61" t="s">
        <v>58</v>
      </c>
    </row>
    <row r="35" spans="1:13" hidden="1" x14ac:dyDescent="0.3">
      <c r="A35" s="61" t="s">
        <v>28</v>
      </c>
      <c r="B35" s="61">
        <v>368</v>
      </c>
      <c r="C35" s="61">
        <v>87</v>
      </c>
      <c r="D35" s="61">
        <v>368</v>
      </c>
      <c r="E35" s="61"/>
      <c r="F35" s="61">
        <v>298</v>
      </c>
      <c r="G35" s="61">
        <v>298</v>
      </c>
      <c r="H35" s="61"/>
      <c r="I35" s="61">
        <v>70</v>
      </c>
      <c r="J35" s="61">
        <v>70</v>
      </c>
      <c r="K35" s="61"/>
      <c r="L35" s="61">
        <v>80</v>
      </c>
      <c r="M35" s="61" t="s">
        <v>54</v>
      </c>
    </row>
    <row r="36" spans="1:13" hidden="1" x14ac:dyDescent="0.3">
      <c r="A36" s="61" t="s">
        <v>80</v>
      </c>
      <c r="B36" s="61">
        <v>450</v>
      </c>
      <c r="C36" s="61">
        <v>175</v>
      </c>
      <c r="D36" s="61">
        <v>450</v>
      </c>
      <c r="E36" s="61"/>
      <c r="F36" s="61"/>
      <c r="G36" s="61"/>
      <c r="H36" s="61"/>
      <c r="I36" s="61">
        <v>450</v>
      </c>
      <c r="J36" s="61">
        <v>450</v>
      </c>
      <c r="K36" s="61"/>
      <c r="L36" s="61">
        <v>21</v>
      </c>
      <c r="M36" s="61" t="s">
        <v>58</v>
      </c>
    </row>
    <row r="37" spans="1:13" hidden="1" x14ac:dyDescent="0.3">
      <c r="A37" s="61" t="s">
        <v>81</v>
      </c>
      <c r="B37" s="61">
        <v>2606</v>
      </c>
      <c r="C37" s="61">
        <v>1514</v>
      </c>
      <c r="D37" s="61">
        <v>1356</v>
      </c>
      <c r="E37" s="61">
        <v>1250</v>
      </c>
      <c r="F37" s="61"/>
      <c r="G37" s="61"/>
      <c r="H37" s="61"/>
      <c r="I37" s="61">
        <v>2606</v>
      </c>
      <c r="J37" s="61">
        <v>1356</v>
      </c>
      <c r="K37" s="61">
        <v>1250</v>
      </c>
      <c r="L37" s="61">
        <v>423</v>
      </c>
      <c r="M37" s="61" t="s">
        <v>58</v>
      </c>
    </row>
    <row r="38" spans="1:13" hidden="1" x14ac:dyDescent="0.3">
      <c r="A38" s="61" t="s">
        <v>82</v>
      </c>
      <c r="B38" s="61">
        <v>346</v>
      </c>
      <c r="C38" s="61">
        <v>198</v>
      </c>
      <c r="D38" s="61">
        <v>342</v>
      </c>
      <c r="E38" s="61">
        <v>4</v>
      </c>
      <c r="F38" s="61"/>
      <c r="G38" s="61"/>
      <c r="H38" s="61"/>
      <c r="I38" s="61">
        <v>346</v>
      </c>
      <c r="J38" s="61">
        <v>342</v>
      </c>
      <c r="K38" s="61">
        <v>4</v>
      </c>
      <c r="L38" s="61">
        <v>42</v>
      </c>
      <c r="M38" s="61" t="s">
        <v>58</v>
      </c>
    </row>
    <row r="39" spans="1:13" hidden="1" x14ac:dyDescent="0.3">
      <c r="A39" s="61" t="s">
        <v>83</v>
      </c>
      <c r="B39" s="61">
        <v>9160</v>
      </c>
      <c r="C39" s="61">
        <v>6778</v>
      </c>
      <c r="D39" s="61">
        <v>7902</v>
      </c>
      <c r="E39" s="61">
        <v>1258</v>
      </c>
      <c r="F39" s="61">
        <v>3460</v>
      </c>
      <c r="G39" s="61">
        <v>3460</v>
      </c>
      <c r="H39" s="61"/>
      <c r="I39" s="61">
        <v>5700</v>
      </c>
      <c r="J39" s="61">
        <v>4442</v>
      </c>
      <c r="K39" s="61">
        <v>1258</v>
      </c>
      <c r="L39" s="61">
        <v>1045</v>
      </c>
      <c r="M39" s="61" t="s">
        <v>54</v>
      </c>
    </row>
    <row r="40" spans="1:13" x14ac:dyDescent="0.3">
      <c r="A40" s="61" t="s">
        <v>21</v>
      </c>
      <c r="B40" s="61">
        <v>645</v>
      </c>
      <c r="C40" s="61">
        <v>572</v>
      </c>
      <c r="D40" s="61">
        <v>645</v>
      </c>
      <c r="E40" s="61"/>
      <c r="F40" s="61">
        <v>422</v>
      </c>
      <c r="G40" s="61">
        <v>422</v>
      </c>
      <c r="H40" s="61"/>
      <c r="I40" s="61">
        <v>223</v>
      </c>
      <c r="J40" s="61">
        <v>223</v>
      </c>
      <c r="K40" s="61"/>
      <c r="L40" s="61">
        <v>125</v>
      </c>
      <c r="M40" s="61" t="s">
        <v>55</v>
      </c>
    </row>
    <row r="41" spans="1:13" hidden="1" x14ac:dyDescent="0.3">
      <c r="A41" s="61" t="s">
        <v>84</v>
      </c>
      <c r="B41" s="61">
        <v>1633</v>
      </c>
      <c r="C41" s="61">
        <v>932</v>
      </c>
      <c r="D41" s="61">
        <v>1370</v>
      </c>
      <c r="E41" s="61">
        <v>263</v>
      </c>
      <c r="F41" s="61">
        <v>1226</v>
      </c>
      <c r="G41" s="61">
        <v>1179</v>
      </c>
      <c r="H41" s="61">
        <v>47</v>
      </c>
      <c r="I41" s="61">
        <v>407</v>
      </c>
      <c r="J41" s="61">
        <v>191</v>
      </c>
      <c r="K41" s="61">
        <v>216</v>
      </c>
      <c r="L41" s="61">
        <v>389</v>
      </c>
      <c r="M41" s="61" t="s">
        <v>54</v>
      </c>
    </row>
    <row r="42" spans="1:13" hidden="1" x14ac:dyDescent="0.3">
      <c r="A42" s="61" t="s">
        <v>85</v>
      </c>
      <c r="B42" s="61">
        <v>10</v>
      </c>
      <c r="C42" s="61">
        <v>0</v>
      </c>
      <c r="D42" s="61">
        <v>10</v>
      </c>
      <c r="E42" s="61"/>
      <c r="F42" s="61"/>
      <c r="G42" s="61"/>
      <c r="H42" s="61"/>
      <c r="I42" s="61">
        <v>10</v>
      </c>
      <c r="J42" s="61">
        <v>10</v>
      </c>
      <c r="K42" s="61"/>
      <c r="L42" s="61">
        <v>1</v>
      </c>
      <c r="M42" s="61" t="s">
        <v>58</v>
      </c>
    </row>
    <row r="43" spans="1:13" x14ac:dyDescent="0.3">
      <c r="A43" s="61" t="s">
        <v>29</v>
      </c>
      <c r="B43" s="61">
        <v>611</v>
      </c>
      <c r="C43" s="61">
        <v>76</v>
      </c>
      <c r="D43" s="61">
        <v>611</v>
      </c>
      <c r="E43" s="61"/>
      <c r="F43" s="61">
        <v>594</v>
      </c>
      <c r="G43" s="61">
        <v>594</v>
      </c>
      <c r="H43" s="61"/>
      <c r="I43" s="61">
        <v>17</v>
      </c>
      <c r="J43" s="61">
        <v>17</v>
      </c>
      <c r="K43" s="61"/>
      <c r="L43" s="61">
        <v>192</v>
      </c>
      <c r="M43" s="61" t="s">
        <v>64</v>
      </c>
    </row>
    <row r="44" spans="1:13" hidden="1" x14ac:dyDescent="0.3">
      <c r="A44" s="61" t="s">
        <v>86</v>
      </c>
      <c r="B44" s="61">
        <v>14383</v>
      </c>
      <c r="C44" s="61">
        <v>4669</v>
      </c>
      <c r="D44" s="61">
        <v>11751</v>
      </c>
      <c r="E44" s="61">
        <v>2632</v>
      </c>
      <c r="F44" s="61">
        <v>8510</v>
      </c>
      <c r="G44" s="61">
        <v>8510</v>
      </c>
      <c r="H44" s="61"/>
      <c r="I44" s="61">
        <v>5873</v>
      </c>
      <c r="J44" s="61">
        <v>3241</v>
      </c>
      <c r="K44" s="61">
        <v>2632</v>
      </c>
      <c r="L44" s="61">
        <v>4947</v>
      </c>
      <c r="M44" s="61" t="s">
        <v>54</v>
      </c>
    </row>
    <row r="45" spans="1:13" x14ac:dyDescent="0.3">
      <c r="A45" s="61" t="s">
        <v>87</v>
      </c>
      <c r="B45" s="61">
        <v>31</v>
      </c>
      <c r="C45" s="61">
        <v>19</v>
      </c>
      <c r="D45" s="61">
        <v>31</v>
      </c>
      <c r="E45" s="61"/>
      <c r="F45" s="61">
        <v>31</v>
      </c>
      <c r="G45" s="61">
        <v>31</v>
      </c>
      <c r="H45" s="61"/>
      <c r="I45" s="61"/>
      <c r="J45" s="61"/>
      <c r="K45" s="61"/>
      <c r="L45" s="61">
        <v>38</v>
      </c>
      <c r="M45" s="61" t="s">
        <v>55</v>
      </c>
    </row>
    <row r="46" spans="1:13" x14ac:dyDescent="0.3">
      <c r="A46" s="61" t="s">
        <v>33</v>
      </c>
      <c r="B46" s="61">
        <v>142</v>
      </c>
      <c r="C46" s="61">
        <v>85</v>
      </c>
      <c r="D46" s="61">
        <v>47</v>
      </c>
      <c r="E46" s="61">
        <v>95</v>
      </c>
      <c r="F46" s="61">
        <v>140</v>
      </c>
      <c r="G46" s="61">
        <v>47</v>
      </c>
      <c r="H46" s="61">
        <v>93</v>
      </c>
      <c r="I46" s="61">
        <v>2</v>
      </c>
      <c r="J46" s="61"/>
      <c r="K46" s="61">
        <v>2</v>
      </c>
      <c r="L46" s="61">
        <v>49</v>
      </c>
      <c r="M46" s="61" t="s">
        <v>64</v>
      </c>
    </row>
    <row r="47" spans="1:13" hidden="1" x14ac:dyDescent="0.3">
      <c r="A47" s="61" t="s">
        <v>88</v>
      </c>
      <c r="B47" s="61">
        <v>252</v>
      </c>
      <c r="C47" s="61">
        <v>246</v>
      </c>
      <c r="D47" s="61">
        <v>81</v>
      </c>
      <c r="E47" s="61">
        <v>171</v>
      </c>
      <c r="F47" s="61"/>
      <c r="G47" s="61"/>
      <c r="H47" s="61"/>
      <c r="I47" s="61">
        <v>252</v>
      </c>
      <c r="J47" s="61">
        <v>81</v>
      </c>
      <c r="K47" s="61">
        <v>171</v>
      </c>
      <c r="L47" s="61">
        <v>40</v>
      </c>
      <c r="M47" s="61" t="s">
        <v>52</v>
      </c>
    </row>
    <row r="48" spans="1:13" hidden="1" x14ac:dyDescent="0.3">
      <c r="A48" s="61" t="s">
        <v>89</v>
      </c>
      <c r="B48" s="61">
        <v>2633</v>
      </c>
      <c r="C48" s="61">
        <v>577</v>
      </c>
      <c r="D48" s="61">
        <v>1322</v>
      </c>
      <c r="E48" s="61">
        <v>1311</v>
      </c>
      <c r="F48" s="61"/>
      <c r="G48" s="61"/>
      <c r="H48" s="61"/>
      <c r="I48" s="61">
        <v>2633</v>
      </c>
      <c r="J48" s="61">
        <v>1322</v>
      </c>
      <c r="K48" s="61">
        <v>1311</v>
      </c>
      <c r="L48" s="61">
        <v>543</v>
      </c>
      <c r="M48" s="61" t="s">
        <v>58</v>
      </c>
    </row>
    <row r="49" spans="1:13" hidden="1" x14ac:dyDescent="0.3">
      <c r="A49" s="61" t="s">
        <v>31</v>
      </c>
      <c r="B49" s="61">
        <v>155</v>
      </c>
      <c r="C49" s="61">
        <v>24</v>
      </c>
      <c r="D49" s="61">
        <v>65</v>
      </c>
      <c r="E49" s="61">
        <v>90</v>
      </c>
      <c r="F49" s="61">
        <v>155</v>
      </c>
      <c r="G49" s="61">
        <v>65</v>
      </c>
      <c r="H49" s="61">
        <v>90</v>
      </c>
      <c r="I49" s="61"/>
      <c r="J49" s="61"/>
      <c r="K49" s="61"/>
      <c r="L49" s="61">
        <v>5</v>
      </c>
      <c r="M49" s="61" t="s">
        <v>64</v>
      </c>
    </row>
    <row r="50" spans="1:13" hidden="1" x14ac:dyDescent="0.3">
      <c r="A50" s="61" t="s">
        <v>90</v>
      </c>
      <c r="B50" s="61">
        <v>35</v>
      </c>
      <c r="C50" s="61">
        <v>19</v>
      </c>
      <c r="D50" s="61">
        <v>35</v>
      </c>
      <c r="E50" s="61"/>
      <c r="F50" s="61"/>
      <c r="G50" s="61"/>
      <c r="H50" s="61"/>
      <c r="I50" s="61">
        <v>35</v>
      </c>
      <c r="J50" s="61">
        <v>35</v>
      </c>
      <c r="K50" s="61"/>
      <c r="L50" s="61">
        <v>16</v>
      </c>
      <c r="M50" s="61" t="s">
        <v>52</v>
      </c>
    </row>
    <row r="51" spans="1:13" hidden="1" x14ac:dyDescent="0.3">
      <c r="A51" s="61" t="s">
        <v>91</v>
      </c>
      <c r="B51" s="61">
        <v>725</v>
      </c>
      <c r="C51" s="61">
        <v>330</v>
      </c>
      <c r="D51" s="61">
        <v>725</v>
      </c>
      <c r="E51" s="61"/>
      <c r="F51" s="61">
        <v>555</v>
      </c>
      <c r="G51" s="61">
        <v>555</v>
      </c>
      <c r="H51" s="61"/>
      <c r="I51" s="61">
        <v>170</v>
      </c>
      <c r="J51" s="61">
        <v>170</v>
      </c>
      <c r="K51" s="61"/>
      <c r="L51" s="61">
        <v>204</v>
      </c>
      <c r="M51" s="61" t="s">
        <v>54</v>
      </c>
    </row>
    <row r="52" spans="1:13" hidden="1" x14ac:dyDescent="0.3">
      <c r="A52" s="61" t="s">
        <v>92</v>
      </c>
      <c r="B52" s="61">
        <v>715</v>
      </c>
      <c r="C52" s="61">
        <v>344</v>
      </c>
      <c r="D52" s="61">
        <v>674</v>
      </c>
      <c r="E52" s="61">
        <v>41</v>
      </c>
      <c r="F52" s="61">
        <v>551</v>
      </c>
      <c r="G52" s="61">
        <v>551</v>
      </c>
      <c r="H52" s="61"/>
      <c r="I52" s="61">
        <v>164</v>
      </c>
      <c r="J52" s="61">
        <v>123</v>
      </c>
      <c r="K52" s="61">
        <v>41</v>
      </c>
      <c r="L52" s="61">
        <v>214</v>
      </c>
      <c r="M52" s="61" t="s">
        <v>54</v>
      </c>
    </row>
    <row r="53" spans="1:13" hidden="1" x14ac:dyDescent="0.3">
      <c r="A53" s="61" t="s">
        <v>64</v>
      </c>
      <c r="B53" s="61">
        <v>106</v>
      </c>
      <c r="C53" s="61">
        <v>51</v>
      </c>
      <c r="D53" s="61">
        <v>45</v>
      </c>
      <c r="E53" s="61">
        <v>61</v>
      </c>
      <c r="F53" s="61"/>
      <c r="G53" s="61"/>
      <c r="H53" s="61"/>
      <c r="I53" s="61">
        <v>106</v>
      </c>
      <c r="J53" s="61">
        <v>45</v>
      </c>
      <c r="K53" s="61">
        <v>61</v>
      </c>
      <c r="L53" s="61">
        <v>20</v>
      </c>
      <c r="M53" s="61" t="s">
        <v>52</v>
      </c>
    </row>
    <row r="54" spans="1:13" hidden="1" x14ac:dyDescent="0.3">
      <c r="A54" s="61" t="s">
        <v>36</v>
      </c>
      <c r="B54" s="61">
        <v>363</v>
      </c>
      <c r="C54" s="61">
        <v>153</v>
      </c>
      <c r="D54" s="61">
        <v>114</v>
      </c>
      <c r="E54" s="61">
        <v>249</v>
      </c>
      <c r="F54" s="61">
        <v>363</v>
      </c>
      <c r="G54" s="61">
        <v>114</v>
      </c>
      <c r="H54" s="61">
        <v>249</v>
      </c>
      <c r="I54" s="61"/>
      <c r="J54" s="61"/>
      <c r="K54" s="61"/>
      <c r="L54" s="61">
        <v>29</v>
      </c>
      <c r="M54" s="61" t="s">
        <v>64</v>
      </c>
    </row>
    <row r="55" spans="1:13" hidden="1" x14ac:dyDescent="0.3">
      <c r="A55" s="61" t="s">
        <v>34</v>
      </c>
      <c r="B55" s="61">
        <v>81</v>
      </c>
      <c r="C55" s="61">
        <v>31</v>
      </c>
      <c r="D55" s="61">
        <v>41</v>
      </c>
      <c r="E55" s="61">
        <v>40</v>
      </c>
      <c r="F55" s="61">
        <v>81</v>
      </c>
      <c r="G55" s="61">
        <v>41</v>
      </c>
      <c r="H55" s="61">
        <v>40</v>
      </c>
      <c r="I55" s="61"/>
      <c r="J55" s="61"/>
      <c r="K55" s="61"/>
      <c r="L55" s="61">
        <v>1</v>
      </c>
      <c r="M55" s="61" t="s">
        <v>64</v>
      </c>
    </row>
    <row r="56" spans="1:13" hidden="1" x14ac:dyDescent="0.3">
      <c r="A56" s="61" t="s">
        <v>93</v>
      </c>
      <c r="B56" s="61">
        <f>SUM(B2:B55)</f>
        <v>79388</v>
      </c>
      <c r="C56" s="61">
        <f>SUM(C2:C55)</f>
        <v>44264</v>
      </c>
      <c r="D56" s="61">
        <v>57407</v>
      </c>
      <c r="E56" s="61">
        <v>21981</v>
      </c>
      <c r="F56" s="61">
        <v>32787</v>
      </c>
      <c r="G56" s="61">
        <v>32268</v>
      </c>
      <c r="H56" s="61">
        <v>519</v>
      </c>
      <c r="I56" s="61">
        <v>46601</v>
      </c>
      <c r="J56" s="61">
        <v>25139</v>
      </c>
      <c r="K56" s="61">
        <v>21462</v>
      </c>
      <c r="L56" s="61">
        <v>17821</v>
      </c>
      <c r="M56" s="61"/>
    </row>
  </sheetData>
  <autoFilter ref="A1:M56">
    <filterColumn colId="0">
      <filters>
        <filter val="DU DMK"/>
        <filter val="JAK"/>
        <filter val="LJK"/>
        <filter val="LKA LKK"/>
        <filter val="LU PSK"/>
        <filter val="LU R1MK"/>
        <filter val="LU RMK"/>
        <filter val="MK"/>
        <filter val="RSU SKMK"/>
        <filter val="RTK"/>
        <filter val="RTU OTK"/>
        <filter val="SIVA"/>
      </filters>
    </filterColumn>
    <filterColumn colId="12">
      <filters blank="1">
        <filter val="VK"/>
        <filter val="VK (AA)"/>
      </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2.3.2.2.</vt:lpstr>
      <vt:lpstr>Studējošie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Kristīne Zommere - Rotčenkova</dc:creator>
  <cp:lastModifiedBy>Sigita Ķirse</cp:lastModifiedBy>
  <dcterms:created xsi:type="dcterms:W3CDTF">2021-02-05T12:36:43Z</dcterms:created>
  <dcterms:modified xsi:type="dcterms:W3CDTF">2022-06-06T07:46:21Z</dcterms:modified>
</cp:coreProperties>
</file>