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ers\User\Documents\Jānis_mape\Ugunslietas\Infozinojums_2021\VSS_652_uzd_izpilde\"/>
    </mc:Choice>
  </mc:AlternateContent>
  <xr:revisionPtr revIDLastSave="0" documentId="8_{7444F66F-B063-4212-B145-8722F89BF8D1}" xr6:coauthVersionLast="47" xr6:coauthVersionMax="47" xr10:uidLastSave="{00000000-0000-0000-0000-000000000000}"/>
  <bookViews>
    <workbookView xWindow="3120" yWindow="780" windowWidth="16725" windowHeight="15420" tabRatio="602" xr2:uid="{00000000-000D-0000-FFFF-FFFF00000000}"/>
  </bookViews>
  <sheets>
    <sheet name="AR prec,sk_2019" sheetId="5" r:id="rId1"/>
  </sheets>
  <calcPr calcId="181029"/>
</workbook>
</file>

<file path=xl/calcChain.xml><?xml version="1.0" encoding="utf-8"?>
<calcChain xmlns="http://schemas.openxmlformats.org/spreadsheetml/2006/main">
  <c r="L7" i="5" l="1"/>
  <c r="L8" i="5"/>
  <c r="L9" i="5"/>
  <c r="AB9" i="5" s="1"/>
  <c r="L10" i="5"/>
  <c r="AB10" i="5" s="1"/>
  <c r="L6" i="5"/>
  <c r="G8" i="5"/>
  <c r="I8" i="5" s="1"/>
  <c r="G9" i="5"/>
  <c r="I9" i="5" s="1"/>
  <c r="G10" i="5"/>
  <c r="I10" i="5" s="1"/>
  <c r="J25" i="5"/>
  <c r="K25" i="5"/>
  <c r="C11" i="5"/>
  <c r="O11" i="5"/>
  <c r="P11" i="5"/>
  <c r="Q11" i="5"/>
  <c r="R11" i="5"/>
  <c r="S11" i="5"/>
  <c r="X8" i="5"/>
  <c r="X9" i="5"/>
  <c r="X10" i="5"/>
  <c r="X7" i="5"/>
  <c r="X6" i="5"/>
  <c r="U8" i="5"/>
  <c r="U9" i="5"/>
  <c r="U10" i="5"/>
  <c r="U7" i="5"/>
  <c r="U6" i="5"/>
  <c r="T10" i="5"/>
  <c r="T9" i="5"/>
  <c r="T8" i="5"/>
  <c r="T7" i="5"/>
  <c r="T6" i="5"/>
  <c r="N11" i="5"/>
  <c r="AB8" i="5" l="1"/>
  <c r="V8" i="5"/>
  <c r="AB7" i="5"/>
  <c r="H9" i="5"/>
  <c r="J9" i="5" s="1"/>
  <c r="K9" i="5" s="1"/>
  <c r="V10" i="5"/>
  <c r="H8" i="5"/>
  <c r="J8" i="5" s="1"/>
  <c r="K8" i="5" s="1"/>
  <c r="Z8" i="5"/>
  <c r="U11" i="5"/>
  <c r="T11" i="5"/>
  <c r="X11" i="5"/>
  <c r="V9" i="5"/>
  <c r="W9" i="5" s="1"/>
  <c r="Y9" i="5" s="1"/>
  <c r="H10" i="5"/>
  <c r="J10" i="5" s="1"/>
  <c r="L11" i="5"/>
  <c r="W8" i="5"/>
  <c r="Y8" i="5" s="1"/>
  <c r="W10" i="5"/>
  <c r="Y10" i="5"/>
  <c r="C19" i="5"/>
  <c r="I24" i="5"/>
  <c r="I25" i="5" s="1"/>
  <c r="M8" i="5" l="1"/>
  <c r="AC8" i="5" s="1"/>
  <c r="M9" i="5"/>
  <c r="AC9" i="5" s="1"/>
  <c r="AA9" i="5"/>
  <c r="Z9" i="5"/>
  <c r="AA8" i="5"/>
  <c r="Z10" i="5"/>
  <c r="K10" i="5"/>
  <c r="AA10" i="5" s="1"/>
  <c r="F11" i="5"/>
  <c r="AB6" i="5"/>
  <c r="AB11" i="5" s="1"/>
  <c r="G6" i="5"/>
  <c r="I6" i="5" s="1"/>
  <c r="M10" i="5" l="1"/>
  <c r="AC10" i="5" s="1"/>
  <c r="H6" i="5"/>
  <c r="V6" i="5"/>
  <c r="W6" i="5" l="1"/>
  <c r="J6" i="5"/>
  <c r="K6" i="5" l="1"/>
  <c r="AA6" i="5" s="1"/>
  <c r="Y6" i="5"/>
  <c r="Z6" i="5"/>
  <c r="V7" i="5"/>
  <c r="M6" i="5" l="1"/>
  <c r="AC6" i="5" s="1"/>
  <c r="W7" i="5"/>
  <c r="W11" i="5" s="1"/>
  <c r="Y7" i="5"/>
  <c r="Y11" i="5" s="1"/>
  <c r="V11" i="5"/>
  <c r="G7" i="5" l="1"/>
  <c r="I7" i="5" s="1"/>
  <c r="I11" i="5" s="1"/>
  <c r="G11" i="5" l="1"/>
  <c r="H7" i="5"/>
  <c r="H11" i="5" s="1"/>
  <c r="J7" i="5" l="1"/>
  <c r="K7" i="5" l="1"/>
  <c r="K11" i="5" s="1"/>
  <c r="Z7" i="5"/>
  <c r="Z11" i="5" s="1"/>
  <c r="J11" i="5"/>
  <c r="M7" i="5" l="1"/>
  <c r="AC7" i="5" s="1"/>
  <c r="AC11" i="5" s="1"/>
  <c r="AA7" i="5"/>
  <c r="AA11" i="5" s="1"/>
  <c r="M11" i="5"/>
</calcChain>
</file>

<file path=xl/sharedStrings.xml><?xml version="1.0" encoding="utf-8"?>
<sst xmlns="http://schemas.openxmlformats.org/spreadsheetml/2006/main" count="68" uniqueCount="60">
  <si>
    <t>Sezonas darbinieki</t>
  </si>
  <si>
    <t>Kopā darba samaksa</t>
  </si>
  <si>
    <t>Formula:</t>
  </si>
  <si>
    <t>kompensējamo dienu skaits par 6 mēnešiem sezonā nodarbinātie/</t>
  </si>
  <si>
    <t>APRĒKINI:</t>
  </si>
  <si>
    <t>6.kategorija</t>
  </si>
  <si>
    <t>8.kategorija</t>
  </si>
  <si>
    <t>Kopā 6 mēnešos</t>
  </si>
  <si>
    <t>Mēnešalgu grupa</t>
  </si>
  <si>
    <t>KOPĀ</t>
  </si>
  <si>
    <t>Papildus nepieciešamā atlīdzība kopā</t>
  </si>
  <si>
    <t>Papildus nepieciešams veselības apdrošināšanai</t>
  </si>
  <si>
    <t>Max mēnešalga 1. kategorijai</t>
  </si>
  <si>
    <t xml:space="preserve"> 70 automašīnas * 4 cilvēki uz automašīnu</t>
  </si>
  <si>
    <t>Piemaksas sezonas darbiniekiem</t>
  </si>
  <si>
    <t>alga kopā</t>
  </si>
  <si>
    <t>Kopā piemaksas</t>
  </si>
  <si>
    <t>Plānotā mēnešalga</t>
  </si>
  <si>
    <t>Plānotā vidējā mēnešalga</t>
  </si>
  <si>
    <t>Piemaksa sezonas darbiniekiem 5%</t>
  </si>
  <si>
    <t>10. kategorija</t>
  </si>
  <si>
    <t>22 operatīvie dežuranti</t>
  </si>
  <si>
    <t>Papildus nepieciešams  atalgojums t.sk. kompensācija par neizmantoto atvaļinājumu</t>
  </si>
  <si>
    <t>156 torņi sezonā* 2 dežuranti uz torni</t>
  </si>
  <si>
    <t>x</t>
  </si>
  <si>
    <t>Kopā nepieciešams atalgojumam 6 mēnešiem</t>
  </si>
  <si>
    <t>Kopā nepieciešams atlīdzībai 6 mēnešiem</t>
  </si>
  <si>
    <t>Veselības apdrošināšana 6 mēnešiem</t>
  </si>
  <si>
    <t>Ugunsapsardzības funkcijai nepieciešamais atlīdzības fonds 624 sezonā nodarbinātajiem 6 mēnešos</t>
  </si>
  <si>
    <t xml:space="preserve">Vidēji sezonas darbinieki </t>
  </si>
  <si>
    <t>Ugunsapsardzībai papildus nepieciešamais finansējums atlīdzībai (atalgojums + sociālās iemaksas+ veselības apdrošināšana) 2022. gadam un turpmākiem gadiem</t>
  </si>
  <si>
    <t>Meža ugunsdzēsības stacijas vadītājs</t>
  </si>
  <si>
    <t>Specializētā automobiļa vadītājs</t>
  </si>
  <si>
    <t>Operatīvais dežurants</t>
  </si>
  <si>
    <t>Meža ugunsnovērošanas torņa dežurants</t>
  </si>
  <si>
    <t>Meža ugunsdzēsējs</t>
  </si>
  <si>
    <t>Nosaukums</t>
  </si>
  <si>
    <t>Kopā  4 mēnešos</t>
  </si>
  <si>
    <t>7,000/21=0,333</t>
  </si>
  <si>
    <t>Kompensācija par neizmantoto atvaļinājumu ( 33.3 % no mēnešalgas)</t>
  </si>
  <si>
    <t>(kompensējamo dienu skaits par 4 mēnešiem sezonā nodarbinātie  (1, 75*4)</t>
  </si>
  <si>
    <t>kompensējamo dienu skaits par 4 mēnešiem sezonā nodarbinātie/</t>
  </si>
  <si>
    <t>Kompensācija par neizmantoto atvaļinājumu 0,333 - 4 mēnešos</t>
  </si>
  <si>
    <t>Plānotā atlīdzība 2021. gadā atbilstoši piešķirtajam budžetam 376 nodarbinātajiem 4 mēnešos</t>
  </si>
  <si>
    <t>Kopā rezervēts atalgojums 4 mēnešiem</t>
  </si>
  <si>
    <t>Valsts obligātās sociālās apdrošināšanas iemaksas (23,59%)</t>
  </si>
  <si>
    <t>Veselības apdrošināšana 4  mēnešiem</t>
  </si>
  <si>
    <t>Kopā rezervētā atlīdzība 4 mēnešiem</t>
  </si>
  <si>
    <t>(kompensējamo dienu skaits par 6 mēnešiem sezonā nodarbinātie  (1, 75*6)</t>
  </si>
  <si>
    <t>10.500/21=0.500</t>
  </si>
  <si>
    <t>Kompensācija par neizmantoto atvaļinājumu ( 50 % no mēnešalgas)</t>
  </si>
  <si>
    <t>Kompensācija par neizmantoto atvaļinājumu 0,500- 6 mēnešos</t>
  </si>
  <si>
    <t>Papildus nepieciešamas valsts obligātās sociālās apdrošināšanas  iemaksas (23,59%)</t>
  </si>
  <si>
    <t>sezonas MUS vadītāji</t>
  </si>
  <si>
    <t>Papildus nepieciešamā atlīdzība 248 sezonā nodarbinātajiem, darba algas palielināšanai esošajiem 376 sezonā nodarbinātajiem un sezonas pagarināšanai no 4 līdz 6 mēnešiem</t>
  </si>
  <si>
    <t>Sagatavoja Valsts meža dienesta Finanšu un grāmatvedības daļas vadītāja I. Zemture</t>
  </si>
  <si>
    <t>2. pielikums</t>
  </si>
  <si>
    <t>vidējais darbadienu skaits mēnesī</t>
  </si>
  <si>
    <t xml:space="preserve"> (kompensējamo dienu skaits par mēnesi (21 mēneša darbadiena/12 mēneši)</t>
  </si>
  <si>
    <t>šoferi 8 vienības specializētais autotransports (Volvo, traktori)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</si>
</sst>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0000"/>
    <numFmt numFmtId="166" formatCode="0.000"/>
  </numFmts>
  <fonts count="10" x14ac:knownFonts="1">
    <font>
      <sz val="10"/>
      <name val="Arial"/>
    </font>
    <font>
      <sz val="12"/>
      <name val="Times New Roman"/>
      <family val="1"/>
      <charset val="186"/>
    </font>
    <font>
      <sz val="12"/>
      <name val="Arial"/>
      <family val="2"/>
      <charset val="186"/>
    </font>
    <font>
      <b/>
      <sz val="12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color rgb="FFFF0000"/>
      <name val="Arial"/>
      <family val="2"/>
      <charset val="186"/>
    </font>
    <font>
      <sz val="11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2" fontId="1" fillId="0" borderId="0" xfId="0" applyNumberFormat="1" applyFont="1"/>
    <xf numFmtId="2" fontId="1" fillId="2" borderId="2" xfId="0" applyNumberFormat="1" applyFont="1" applyFill="1" applyBorder="1" applyAlignment="1">
      <alignment horizontal="center" wrapText="1"/>
    </xf>
    <xf numFmtId="1" fontId="1" fillId="2" borderId="2" xfId="0" applyNumberFormat="1" applyFont="1" applyFill="1" applyBorder="1"/>
    <xf numFmtId="1" fontId="1" fillId="2" borderId="2" xfId="0" applyNumberFormat="1" applyFont="1" applyFill="1" applyBorder="1" applyAlignment="1">
      <alignment horizontal="center"/>
    </xf>
    <xf numFmtId="3" fontId="1" fillId="2" borderId="2" xfId="0" applyNumberFormat="1" applyFont="1" applyFill="1" applyBorder="1"/>
    <xf numFmtId="3" fontId="1" fillId="2" borderId="2" xfId="0" applyNumberFormat="1" applyFont="1" applyFill="1" applyBorder="1" applyAlignment="1"/>
    <xf numFmtId="1" fontId="1" fillId="0" borderId="0" xfId="0" applyNumberFormat="1" applyFont="1"/>
    <xf numFmtId="0" fontId="1" fillId="2" borderId="2" xfId="0" applyFont="1" applyFill="1" applyBorder="1"/>
    <xf numFmtId="2" fontId="3" fillId="2" borderId="2" xfId="0" applyNumberFormat="1" applyFont="1" applyFill="1" applyBorder="1"/>
    <xf numFmtId="3" fontId="5" fillId="2" borderId="2" xfId="0" applyNumberFormat="1" applyFont="1" applyFill="1" applyBorder="1"/>
    <xf numFmtId="2" fontId="3" fillId="0" borderId="0" xfId="0" applyNumberFormat="1" applyFont="1"/>
    <xf numFmtId="2" fontId="4" fillId="0" borderId="0" xfId="0" applyNumberFormat="1" applyFont="1"/>
    <xf numFmtId="3" fontId="3" fillId="0" borderId="0" xfId="0" applyNumberFormat="1" applyFont="1" applyAlignment="1"/>
    <xf numFmtId="3" fontId="1" fillId="0" borderId="0" xfId="0" applyNumberFormat="1" applyFont="1"/>
    <xf numFmtId="3" fontId="4" fillId="0" borderId="0" xfId="0" applyNumberFormat="1" applyFont="1" applyAlignment="1"/>
    <xf numFmtId="2" fontId="6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2" fontId="3" fillId="0" borderId="1" xfId="0" applyNumberFormat="1" applyFont="1" applyBorder="1"/>
    <xf numFmtId="2" fontId="1" fillId="0" borderId="0" xfId="0" applyNumberFormat="1" applyFont="1" applyBorder="1"/>
    <xf numFmtId="166" fontId="3" fillId="0" borderId="1" xfId="0" applyNumberFormat="1" applyFont="1" applyBorder="1"/>
    <xf numFmtId="2" fontId="3" fillId="0" borderId="0" xfId="0" applyNumberFormat="1" applyFont="1" applyBorder="1"/>
    <xf numFmtId="0" fontId="7" fillId="0" borderId="0" xfId="0" applyFont="1"/>
    <xf numFmtId="2" fontId="3" fillId="0" borderId="0" xfId="0" applyNumberFormat="1" applyFont="1" applyAlignment="1">
      <alignment wrapText="1"/>
    </xf>
    <xf numFmtId="166" fontId="1" fillId="0" borderId="0" xfId="0" applyNumberFormat="1" applyFont="1"/>
    <xf numFmtId="0" fontId="0" fillId="0" borderId="0" xfId="0" applyAlignment="1">
      <alignment wrapText="1"/>
    </xf>
    <xf numFmtId="0" fontId="8" fillId="0" borderId="0" xfId="0" applyFont="1"/>
    <xf numFmtId="2" fontId="4" fillId="0" borderId="0" xfId="0" applyNumberFormat="1" applyFont="1" applyAlignment="1">
      <alignment wrapText="1"/>
    </xf>
    <xf numFmtId="1" fontId="4" fillId="0" borderId="0" xfId="0" applyNumberFormat="1" applyFont="1"/>
    <xf numFmtId="3" fontId="4" fillId="0" borderId="0" xfId="0" applyNumberFormat="1" applyFont="1"/>
    <xf numFmtId="1" fontId="1" fillId="2" borderId="2" xfId="0" applyNumberFormat="1" applyFont="1" applyFill="1" applyBorder="1" applyAlignment="1">
      <alignment horizontal="center" wrapText="1"/>
    </xf>
    <xf numFmtId="1" fontId="3" fillId="2" borderId="2" xfId="0" applyNumberFormat="1" applyFont="1" applyFill="1" applyBorder="1"/>
    <xf numFmtId="1" fontId="3" fillId="2" borderId="5" xfId="0" applyNumberFormat="1" applyFont="1" applyFill="1" applyBorder="1"/>
    <xf numFmtId="2" fontId="3" fillId="2" borderId="2" xfId="0" applyNumberFormat="1" applyFont="1" applyFill="1" applyBorder="1" applyAlignment="1">
      <alignment horizontal="center"/>
    </xf>
    <xf numFmtId="2" fontId="1" fillId="3" borderId="6" xfId="0" applyNumberFormat="1" applyFont="1" applyFill="1" applyBorder="1" applyAlignment="1">
      <alignment horizontal="center" wrapText="1"/>
    </xf>
    <xf numFmtId="2" fontId="3" fillId="3" borderId="6" xfId="0" applyNumberFormat="1" applyFont="1" applyFill="1" applyBorder="1" applyAlignment="1">
      <alignment horizontal="center" wrapText="1"/>
    </xf>
    <xf numFmtId="3" fontId="1" fillId="3" borderId="2" xfId="0" applyNumberFormat="1" applyFont="1" applyFill="1" applyBorder="1"/>
    <xf numFmtId="3" fontId="3" fillId="3" borderId="2" xfId="0" applyNumberFormat="1" applyFont="1" applyFill="1" applyBorder="1"/>
    <xf numFmtId="2" fontId="9" fillId="0" borderId="0" xfId="0" applyNumberFormat="1" applyFont="1"/>
    <xf numFmtId="1" fontId="3" fillId="2" borderId="2" xfId="0" applyNumberFormat="1" applyFont="1" applyFill="1" applyBorder="1" applyAlignment="1">
      <alignment horizontal="center"/>
    </xf>
    <xf numFmtId="1" fontId="1" fillId="2" borderId="5" xfId="0" applyNumberFormat="1" applyFont="1" applyFill="1" applyBorder="1"/>
    <xf numFmtId="0" fontId="2" fillId="0" borderId="7" xfId="0" applyFont="1" applyBorder="1"/>
    <xf numFmtId="2" fontId="1" fillId="4" borderId="6" xfId="0" applyNumberFormat="1" applyFont="1" applyFill="1" applyBorder="1" applyAlignment="1">
      <alignment horizontal="center" wrapText="1"/>
    </xf>
    <xf numFmtId="3" fontId="1" fillId="4" borderId="2" xfId="0" applyNumberFormat="1" applyFont="1" applyFill="1" applyBorder="1"/>
    <xf numFmtId="4" fontId="1" fillId="4" borderId="2" xfId="0" applyNumberFormat="1" applyFont="1" applyFill="1" applyBorder="1"/>
    <xf numFmtId="3" fontId="3" fillId="4" borderId="2" xfId="0" applyNumberFormat="1" applyFont="1" applyFill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2" fontId="3" fillId="4" borderId="3" xfId="0" applyNumberFormat="1" applyFont="1" applyFill="1" applyBorder="1" applyAlignment="1">
      <alignment horizontal="center" wrapText="1"/>
    </xf>
    <xf numFmtId="2" fontId="3" fillId="4" borderId="4" xfId="0" applyNumberFormat="1" applyFont="1" applyFill="1" applyBorder="1" applyAlignment="1">
      <alignment horizontal="center" wrapText="1"/>
    </xf>
    <xf numFmtId="2" fontId="3" fillId="4" borderId="5" xfId="0" applyNumberFormat="1" applyFont="1" applyFill="1" applyBorder="1" applyAlignment="1">
      <alignment horizontal="center" wrapText="1"/>
    </xf>
    <xf numFmtId="2" fontId="3" fillId="3" borderId="3" xfId="0" applyNumberFormat="1" applyFont="1" applyFill="1" applyBorder="1" applyAlignment="1">
      <alignment horizontal="center" wrapText="1"/>
    </xf>
    <xf numFmtId="2" fontId="3" fillId="3" borderId="4" xfId="0" applyNumberFormat="1" applyFont="1" applyFill="1" applyBorder="1" applyAlignment="1">
      <alignment horizontal="center" wrapText="1"/>
    </xf>
    <xf numFmtId="2" fontId="3" fillId="3" borderId="5" xfId="0" applyNumberFormat="1" applyFont="1" applyFill="1" applyBorder="1" applyAlignment="1">
      <alignment horizontal="center" wrapText="1"/>
    </xf>
    <xf numFmtId="2" fontId="1" fillId="0" borderId="0" xfId="0" applyNumberFormat="1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0"/>
  <sheetViews>
    <sheetView tabSelected="1" zoomScale="66" zoomScaleNormal="66" workbookViewId="0">
      <selection activeCell="D21" sqref="D21"/>
    </sheetView>
  </sheetViews>
  <sheetFormatPr defaultColWidth="9.140625" defaultRowHeight="15" x14ac:dyDescent="0.2"/>
  <cols>
    <col min="1" max="1" width="14.28515625" style="2" customWidth="1"/>
    <col min="2" max="2" width="11" style="2" customWidth="1"/>
    <col min="3" max="4" width="10.7109375" style="2" customWidth="1"/>
    <col min="5" max="5" width="14" style="2" customWidth="1"/>
    <col min="6" max="6" width="13.42578125" style="2" hidden="1" customWidth="1"/>
    <col min="7" max="7" width="14.140625" style="2" hidden="1" customWidth="1"/>
    <col min="8" max="8" width="12.42578125" style="2" customWidth="1"/>
    <col min="9" max="9" width="17" style="2" customWidth="1"/>
    <col min="10" max="10" width="14.140625" style="2" customWidth="1"/>
    <col min="11" max="11" width="11.85546875" style="2" customWidth="1"/>
    <col min="12" max="12" width="9.28515625" style="2" bestFit="1" customWidth="1"/>
    <col min="13" max="13" width="12" style="2" customWidth="1"/>
    <col min="14" max="14" width="13.7109375" style="2" customWidth="1"/>
    <col min="15" max="15" width="13.42578125" style="2" customWidth="1"/>
    <col min="16" max="17" width="0" style="2" hidden="1" customWidth="1"/>
    <col min="18" max="18" width="1.28515625" style="2" hidden="1" customWidth="1"/>
    <col min="19" max="19" width="0.140625" style="2" hidden="1" customWidth="1"/>
    <col min="20" max="20" width="12.28515625" style="2" customWidth="1"/>
    <col min="21" max="21" width="15.5703125" style="2" customWidth="1"/>
    <col min="22" max="22" width="11.7109375" style="2" customWidth="1"/>
    <col min="23" max="23" width="14" style="2" customWidth="1"/>
    <col min="24" max="24" width="15.42578125" style="2" customWidth="1"/>
    <col min="25" max="25" width="13.140625" style="2" customWidth="1"/>
    <col min="26" max="26" width="13.7109375" style="2" customWidth="1"/>
    <col min="27" max="27" width="14.5703125" style="2" customWidth="1"/>
    <col min="28" max="28" width="15" style="2" customWidth="1"/>
    <col min="29" max="29" width="15.140625" style="2" customWidth="1"/>
    <col min="30" max="30" width="13.140625" style="2" customWidth="1"/>
    <col min="31" max="31" width="13.5703125" style="2" customWidth="1"/>
    <col min="32" max="32" width="13.42578125" style="2" customWidth="1"/>
    <col min="33" max="16384" width="9.140625" style="2"/>
  </cols>
  <sheetData>
    <row r="1" spans="1:31" ht="15.75" x14ac:dyDescent="0.25"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56</v>
      </c>
      <c r="AD1" s="1"/>
    </row>
    <row r="2" spans="1:31" ht="15.75" x14ac:dyDescent="0.25">
      <c r="B2" s="1"/>
      <c r="C2" s="3" t="s">
        <v>30</v>
      </c>
      <c r="D2" s="3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1" ht="15.7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1" ht="76.5" customHeight="1" x14ac:dyDescent="0.25">
      <c r="A4" s="45"/>
      <c r="B4" s="50" t="s">
        <v>28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  <c r="N4" s="53" t="s">
        <v>43</v>
      </c>
      <c r="O4" s="54"/>
      <c r="P4" s="54"/>
      <c r="Q4" s="54"/>
      <c r="R4" s="54"/>
      <c r="S4" s="54"/>
      <c r="T4" s="54"/>
      <c r="U4" s="54"/>
      <c r="V4" s="54"/>
      <c r="W4" s="54"/>
      <c r="X4" s="54"/>
      <c r="Y4" s="55"/>
      <c r="Z4" s="56" t="s">
        <v>54</v>
      </c>
      <c r="AA4" s="57"/>
      <c r="AB4" s="57"/>
      <c r="AC4" s="58"/>
      <c r="AD4" s="31"/>
      <c r="AE4" s="15"/>
    </row>
    <row r="5" spans="1:31" ht="140.25" customHeight="1" x14ac:dyDescent="0.25">
      <c r="A5" s="5" t="s">
        <v>36</v>
      </c>
      <c r="B5" s="5" t="s">
        <v>8</v>
      </c>
      <c r="C5" s="5" t="s">
        <v>0</v>
      </c>
      <c r="D5" s="5" t="s">
        <v>12</v>
      </c>
      <c r="E5" s="5" t="s">
        <v>17</v>
      </c>
      <c r="F5" s="5" t="s">
        <v>19</v>
      </c>
      <c r="G5" s="5" t="s">
        <v>1</v>
      </c>
      <c r="H5" s="5" t="s">
        <v>7</v>
      </c>
      <c r="I5" s="5" t="s">
        <v>51</v>
      </c>
      <c r="J5" s="5" t="s">
        <v>25</v>
      </c>
      <c r="K5" s="5" t="s">
        <v>45</v>
      </c>
      <c r="L5" s="5" t="s">
        <v>27</v>
      </c>
      <c r="M5" s="5" t="s">
        <v>26</v>
      </c>
      <c r="N5" s="46" t="s">
        <v>29</v>
      </c>
      <c r="O5" s="46" t="s">
        <v>18</v>
      </c>
      <c r="P5" s="46" t="s">
        <v>15</v>
      </c>
      <c r="Q5" s="46" t="s">
        <v>14</v>
      </c>
      <c r="R5" s="46" t="s">
        <v>16</v>
      </c>
      <c r="S5" s="46" t="s">
        <v>1</v>
      </c>
      <c r="T5" s="46" t="s">
        <v>37</v>
      </c>
      <c r="U5" s="46" t="s">
        <v>42</v>
      </c>
      <c r="V5" s="46" t="s">
        <v>44</v>
      </c>
      <c r="W5" s="46" t="s">
        <v>45</v>
      </c>
      <c r="X5" s="46" t="s">
        <v>46</v>
      </c>
      <c r="Y5" s="46" t="s">
        <v>47</v>
      </c>
      <c r="Z5" s="38" t="s">
        <v>22</v>
      </c>
      <c r="AA5" s="38" t="s">
        <v>52</v>
      </c>
      <c r="AB5" s="38" t="s">
        <v>11</v>
      </c>
      <c r="AC5" s="39" t="s">
        <v>10</v>
      </c>
      <c r="AD5" s="31"/>
      <c r="AE5" s="15"/>
    </row>
    <row r="6" spans="1:31" ht="63.75" customHeight="1" x14ac:dyDescent="0.25">
      <c r="A6" s="5" t="s">
        <v>31</v>
      </c>
      <c r="B6" s="6">
        <v>10</v>
      </c>
      <c r="C6" s="6">
        <v>2</v>
      </c>
      <c r="D6" s="7">
        <v>940</v>
      </c>
      <c r="E6" s="35">
        <v>720</v>
      </c>
      <c r="F6" s="34"/>
      <c r="G6" s="6">
        <f>E6+F6</f>
        <v>720</v>
      </c>
      <c r="H6" s="8">
        <f>G6*C6*6</f>
        <v>8640</v>
      </c>
      <c r="I6" s="8">
        <f>C6*G6*0.5</f>
        <v>720</v>
      </c>
      <c r="J6" s="8">
        <f>H6+I6</f>
        <v>9360</v>
      </c>
      <c r="K6" s="8">
        <f>J6*0.2359</f>
        <v>2208.0239999999999</v>
      </c>
      <c r="L6" s="8">
        <f>17.79*6*C6</f>
        <v>213.48</v>
      </c>
      <c r="M6" s="9">
        <f>J6+K6+L6</f>
        <v>11781.503999999999</v>
      </c>
      <c r="N6" s="47">
        <v>2</v>
      </c>
      <c r="O6" s="47">
        <v>670</v>
      </c>
      <c r="P6" s="46"/>
      <c r="Q6" s="46"/>
      <c r="R6" s="46"/>
      <c r="S6" s="46"/>
      <c r="T6" s="47">
        <f>N6*O6*4</f>
        <v>5360</v>
      </c>
      <c r="U6" s="47">
        <f>N6*O6*0.333</f>
        <v>446.22</v>
      </c>
      <c r="V6" s="47">
        <f>T6+U6</f>
        <v>5806.22</v>
      </c>
      <c r="W6" s="47">
        <f>V6*0.2359</f>
        <v>1369.6872980000001</v>
      </c>
      <c r="X6" s="47">
        <f>17.79*N6*4</f>
        <v>142.32</v>
      </c>
      <c r="Y6" s="47">
        <f>V6+W6+X6</f>
        <v>7318.2272979999998</v>
      </c>
      <c r="Z6" s="40">
        <f>J6-V6</f>
        <v>3553.7799999999997</v>
      </c>
      <c r="AA6" s="40">
        <f>K6-W6</f>
        <v>838.33670199999983</v>
      </c>
      <c r="AB6" s="40">
        <f>L6-X6</f>
        <v>71.16</v>
      </c>
      <c r="AC6" s="40">
        <f>M6-Y6</f>
        <v>4463.2767019999992</v>
      </c>
      <c r="AD6" s="31"/>
      <c r="AE6" s="15"/>
    </row>
    <row r="7" spans="1:31" ht="48" customHeight="1" x14ac:dyDescent="0.25">
      <c r="A7" s="5" t="s">
        <v>32</v>
      </c>
      <c r="B7" s="6">
        <v>8</v>
      </c>
      <c r="C7" s="6">
        <v>148</v>
      </c>
      <c r="D7" s="7">
        <v>745</v>
      </c>
      <c r="E7" s="35">
        <v>745</v>
      </c>
      <c r="F7" s="6"/>
      <c r="G7" s="6">
        <f>E7+F7</f>
        <v>745</v>
      </c>
      <c r="H7" s="8">
        <f t="shared" ref="H7:H10" si="0">G7*C7*6</f>
        <v>661560</v>
      </c>
      <c r="I7" s="8">
        <f>C7*G7*0.5</f>
        <v>55130</v>
      </c>
      <c r="J7" s="8">
        <f>H7+I7</f>
        <v>716690</v>
      </c>
      <c r="K7" s="8">
        <f t="shared" ref="K7:K10" si="1">J7*0.2359</f>
        <v>169067.171</v>
      </c>
      <c r="L7" s="8">
        <f t="shared" ref="L7:L10" si="2">17.79*6*C7</f>
        <v>15797.519999999999</v>
      </c>
      <c r="M7" s="9">
        <f t="shared" ref="M7:M10" si="3">J7+K7+L7</f>
        <v>901554.69099999999</v>
      </c>
      <c r="N7" s="47">
        <v>70</v>
      </c>
      <c r="O7" s="47">
        <v>700</v>
      </c>
      <c r="P7" s="47"/>
      <c r="Q7" s="48"/>
      <c r="R7" s="47"/>
      <c r="S7" s="48"/>
      <c r="T7" s="47">
        <f>N7*O7*4</f>
        <v>196000</v>
      </c>
      <c r="U7" s="47">
        <f>N7*O7*0.333</f>
        <v>16317</v>
      </c>
      <c r="V7" s="47">
        <f>T7+U7</f>
        <v>212317</v>
      </c>
      <c r="W7" s="47">
        <f>V7*0.2359</f>
        <v>50085.580300000001</v>
      </c>
      <c r="X7" s="47">
        <f>17.79*N7*4</f>
        <v>4981.2</v>
      </c>
      <c r="Y7" s="47">
        <f t="shared" ref="Y7:Y10" si="4">V7+W7+X7</f>
        <v>267383.78030000004</v>
      </c>
      <c r="Z7" s="40">
        <f t="shared" ref="Z7:Z10" si="5">J7-V7</f>
        <v>504373</v>
      </c>
      <c r="AA7" s="40">
        <f t="shared" ref="AA7:AA10" si="6">K7-W7</f>
        <v>118981.5907</v>
      </c>
      <c r="AB7" s="40">
        <f t="shared" ref="AB7:AB10" si="7">L7-X7</f>
        <v>10816.32</v>
      </c>
      <c r="AC7" s="40">
        <f t="shared" ref="AC7:AC10" si="8">M7-Y7</f>
        <v>634170.91069999989</v>
      </c>
      <c r="AD7" s="32"/>
      <c r="AE7" s="15"/>
    </row>
    <row r="8" spans="1:31" ht="39" customHeight="1" x14ac:dyDescent="0.25">
      <c r="A8" s="5" t="s">
        <v>33</v>
      </c>
      <c r="B8" s="6">
        <v>8</v>
      </c>
      <c r="C8" s="6">
        <v>22</v>
      </c>
      <c r="D8" s="7">
        <v>745</v>
      </c>
      <c r="E8" s="35">
        <v>700</v>
      </c>
      <c r="F8" s="6"/>
      <c r="G8" s="6">
        <f t="shared" ref="G8:G10" si="9">E8+F8</f>
        <v>700</v>
      </c>
      <c r="H8" s="8">
        <f t="shared" si="0"/>
        <v>92400</v>
      </c>
      <c r="I8" s="8">
        <f t="shared" ref="I8:I10" si="10">C8*G8*0.5</f>
        <v>7700</v>
      </c>
      <c r="J8" s="8">
        <f t="shared" ref="J8:J10" si="11">H8+I8</f>
        <v>100100</v>
      </c>
      <c r="K8" s="8">
        <f t="shared" si="1"/>
        <v>23613.59</v>
      </c>
      <c r="L8" s="8">
        <f t="shared" si="2"/>
        <v>2348.2799999999997</v>
      </c>
      <c r="M8" s="9">
        <f t="shared" si="3"/>
        <v>126061.87</v>
      </c>
      <c r="N8" s="47">
        <v>24</v>
      </c>
      <c r="O8" s="47">
        <v>610</v>
      </c>
      <c r="P8" s="47"/>
      <c r="Q8" s="48"/>
      <c r="R8" s="47"/>
      <c r="S8" s="48"/>
      <c r="T8" s="47">
        <f>N8*O8*4</f>
        <v>58560</v>
      </c>
      <c r="U8" s="47">
        <f t="shared" ref="U8:U10" si="12">N8*O8*0.333</f>
        <v>4875.12</v>
      </c>
      <c r="V8" s="47">
        <f t="shared" ref="V8:V10" si="13">T8+U8</f>
        <v>63435.12</v>
      </c>
      <c r="W8" s="47">
        <f t="shared" ref="W8:W10" si="14">V8*0.2359</f>
        <v>14964.344808</v>
      </c>
      <c r="X8" s="47">
        <f t="shared" ref="X8:X10" si="15">17.79*N8*4</f>
        <v>1707.84</v>
      </c>
      <c r="Y8" s="47">
        <f t="shared" si="4"/>
        <v>80107.304808000001</v>
      </c>
      <c r="Z8" s="40">
        <f t="shared" si="5"/>
        <v>36664.879999999997</v>
      </c>
      <c r="AA8" s="40">
        <f t="shared" si="6"/>
        <v>8649.2451920000003</v>
      </c>
      <c r="AB8" s="40">
        <f t="shared" si="7"/>
        <v>640.43999999999983</v>
      </c>
      <c r="AC8" s="40">
        <f t="shared" si="8"/>
        <v>45954.565191999995</v>
      </c>
      <c r="AD8" s="32"/>
      <c r="AE8" s="15"/>
    </row>
    <row r="9" spans="1:31" ht="64.5" customHeight="1" x14ac:dyDescent="0.25">
      <c r="A9" s="5" t="s">
        <v>34</v>
      </c>
      <c r="B9" s="6">
        <v>6</v>
      </c>
      <c r="C9" s="6">
        <v>312</v>
      </c>
      <c r="D9" s="7">
        <v>601</v>
      </c>
      <c r="E9" s="35">
        <v>601</v>
      </c>
      <c r="F9" s="6"/>
      <c r="G9" s="6">
        <f t="shared" si="9"/>
        <v>601</v>
      </c>
      <c r="H9" s="8">
        <f t="shared" si="0"/>
        <v>1125072</v>
      </c>
      <c r="I9" s="8">
        <f t="shared" si="10"/>
        <v>93756</v>
      </c>
      <c r="J9" s="8">
        <f t="shared" si="11"/>
        <v>1218828</v>
      </c>
      <c r="K9" s="8">
        <f t="shared" si="1"/>
        <v>287521.52519999997</v>
      </c>
      <c r="L9" s="8">
        <f t="shared" si="2"/>
        <v>33302.879999999997</v>
      </c>
      <c r="M9" s="9">
        <f t="shared" si="3"/>
        <v>1539652.4051999999</v>
      </c>
      <c r="N9" s="47">
        <v>172</v>
      </c>
      <c r="O9" s="47">
        <v>540</v>
      </c>
      <c r="P9" s="47"/>
      <c r="Q9" s="48"/>
      <c r="R9" s="47"/>
      <c r="S9" s="48"/>
      <c r="T9" s="47">
        <f>N9*O9*4</f>
        <v>371520</v>
      </c>
      <c r="U9" s="47">
        <f t="shared" si="12"/>
        <v>30929.040000000001</v>
      </c>
      <c r="V9" s="47">
        <f t="shared" si="13"/>
        <v>402449.04</v>
      </c>
      <c r="W9" s="47">
        <f t="shared" si="14"/>
        <v>94937.728535999995</v>
      </c>
      <c r="X9" s="47">
        <f t="shared" si="15"/>
        <v>12239.519999999999</v>
      </c>
      <c r="Y9" s="47">
        <f t="shared" si="4"/>
        <v>509626.28853600001</v>
      </c>
      <c r="Z9" s="40">
        <f t="shared" si="5"/>
        <v>816378.96</v>
      </c>
      <c r="AA9" s="40">
        <f t="shared" si="6"/>
        <v>192583.79666399996</v>
      </c>
      <c r="AB9" s="40">
        <f t="shared" si="7"/>
        <v>21063.360000000001</v>
      </c>
      <c r="AC9" s="40">
        <f t="shared" si="8"/>
        <v>1030026.1166639999</v>
      </c>
      <c r="AD9" s="32"/>
      <c r="AE9" s="15"/>
    </row>
    <row r="10" spans="1:31" ht="40.5" customHeight="1" x14ac:dyDescent="0.25">
      <c r="A10" s="5" t="s">
        <v>35</v>
      </c>
      <c r="B10" s="6">
        <v>6</v>
      </c>
      <c r="C10" s="6">
        <v>140</v>
      </c>
      <c r="D10" s="7">
        <v>601</v>
      </c>
      <c r="E10" s="35">
        <v>601</v>
      </c>
      <c r="F10" s="44"/>
      <c r="G10" s="6">
        <f t="shared" si="9"/>
        <v>601</v>
      </c>
      <c r="H10" s="8">
        <f t="shared" si="0"/>
        <v>504840</v>
      </c>
      <c r="I10" s="8">
        <f t="shared" si="10"/>
        <v>42070</v>
      </c>
      <c r="J10" s="8">
        <f t="shared" si="11"/>
        <v>546910</v>
      </c>
      <c r="K10" s="8">
        <f t="shared" si="1"/>
        <v>129016.069</v>
      </c>
      <c r="L10" s="8">
        <f t="shared" si="2"/>
        <v>14943.599999999999</v>
      </c>
      <c r="M10" s="9">
        <f t="shared" si="3"/>
        <v>690869.66899999999</v>
      </c>
      <c r="N10" s="47">
        <v>108</v>
      </c>
      <c r="O10" s="47">
        <v>590</v>
      </c>
      <c r="P10" s="47"/>
      <c r="Q10" s="48"/>
      <c r="R10" s="47"/>
      <c r="S10" s="48"/>
      <c r="T10" s="47">
        <f>N10*O10*4</f>
        <v>254880</v>
      </c>
      <c r="U10" s="47">
        <f t="shared" si="12"/>
        <v>21218.760000000002</v>
      </c>
      <c r="V10" s="47">
        <f t="shared" si="13"/>
        <v>276098.76</v>
      </c>
      <c r="W10" s="47">
        <f t="shared" si="14"/>
        <v>65131.697484000004</v>
      </c>
      <c r="X10" s="47">
        <f t="shared" si="15"/>
        <v>7685.28</v>
      </c>
      <c r="Y10" s="47">
        <f t="shared" si="4"/>
        <v>348915.73748400004</v>
      </c>
      <c r="Z10" s="40">
        <f t="shared" si="5"/>
        <v>270811.24</v>
      </c>
      <c r="AA10" s="40">
        <f t="shared" si="6"/>
        <v>63884.371515999999</v>
      </c>
      <c r="AB10" s="40">
        <f t="shared" si="7"/>
        <v>7258.3199999999988</v>
      </c>
      <c r="AC10" s="40">
        <f t="shared" si="8"/>
        <v>341953.93151599995</v>
      </c>
      <c r="AD10" s="32"/>
      <c r="AE10" s="15"/>
    </row>
    <row r="11" spans="1:31" ht="15.75" x14ac:dyDescent="0.25">
      <c r="B11" s="11" t="s">
        <v>9</v>
      </c>
      <c r="C11" s="12">
        <f>SUM(C6:C10)</f>
        <v>624</v>
      </c>
      <c r="D11" s="37" t="s">
        <v>24</v>
      </c>
      <c r="E11" s="43" t="s">
        <v>24</v>
      </c>
      <c r="F11" s="36">
        <f>SUM(F6:F9)/2</f>
        <v>0</v>
      </c>
      <c r="G11" s="35">
        <f>SUM(G6:G9)</f>
        <v>2766</v>
      </c>
      <c r="H11" s="13">
        <f>SUM(H6:H10)</f>
        <v>2392512</v>
      </c>
      <c r="I11" s="13">
        <f t="shared" ref="I11:M11" si="16">SUM(I6:I10)</f>
        <v>199376</v>
      </c>
      <c r="J11" s="13">
        <f t="shared" si="16"/>
        <v>2591888</v>
      </c>
      <c r="K11" s="13">
        <f t="shared" si="16"/>
        <v>611426.37919999997</v>
      </c>
      <c r="L11" s="13">
        <f t="shared" si="16"/>
        <v>66605.759999999995</v>
      </c>
      <c r="M11" s="13">
        <f t="shared" si="16"/>
        <v>3269920.1392000001</v>
      </c>
      <c r="N11" s="49">
        <f>N6+N7+N8+N9+N10</f>
        <v>376</v>
      </c>
      <c r="O11" s="49">
        <f t="shared" ref="O11:Y11" si="17">O6+O7+O8+O9+O10</f>
        <v>3110</v>
      </c>
      <c r="P11" s="49">
        <f t="shared" si="17"/>
        <v>0</v>
      </c>
      <c r="Q11" s="49">
        <f t="shared" si="17"/>
        <v>0</v>
      </c>
      <c r="R11" s="49">
        <f t="shared" si="17"/>
        <v>0</v>
      </c>
      <c r="S11" s="49">
        <f t="shared" si="17"/>
        <v>0</v>
      </c>
      <c r="T11" s="49">
        <f t="shared" si="17"/>
        <v>886320</v>
      </c>
      <c r="U11" s="49">
        <f t="shared" si="17"/>
        <v>73786.140000000014</v>
      </c>
      <c r="V11" s="49">
        <f t="shared" si="17"/>
        <v>960106.14</v>
      </c>
      <c r="W11" s="49">
        <f t="shared" si="17"/>
        <v>226489.03842599998</v>
      </c>
      <c r="X11" s="49">
        <f t="shared" si="17"/>
        <v>26756.159999999996</v>
      </c>
      <c r="Y11" s="49">
        <f t="shared" si="17"/>
        <v>1213351.338426</v>
      </c>
      <c r="Z11" s="41">
        <f>SUM(Z6:Z10)</f>
        <v>1631781.86</v>
      </c>
      <c r="AA11" s="41">
        <f>SUM(AA6:AA10)</f>
        <v>384937.34077399998</v>
      </c>
      <c r="AB11" s="41">
        <f>SUM(AB6:AB10)</f>
        <v>39849.599999999999</v>
      </c>
      <c r="AC11" s="41">
        <f>SUM(AC6:AC10)</f>
        <v>2056568.8007739997</v>
      </c>
      <c r="AD11" s="33"/>
      <c r="AE11" s="33"/>
    </row>
    <row r="12" spans="1:31" ht="60.75" customHeight="1" x14ac:dyDescent="0.25">
      <c r="B12" s="1"/>
      <c r="C12" s="14"/>
      <c r="D12" s="14"/>
      <c r="E12" s="27"/>
      <c r="G12" s="14"/>
      <c r="H12" s="14"/>
      <c r="I12" s="14"/>
      <c r="J12" s="15"/>
      <c r="K12" s="14"/>
      <c r="L12" s="14"/>
      <c r="M12" s="16"/>
      <c r="N12" s="4"/>
      <c r="O12" s="4"/>
      <c r="P12" s="4"/>
      <c r="Q12" s="4"/>
      <c r="R12" s="4"/>
      <c r="S12" s="4"/>
      <c r="T12" s="17"/>
      <c r="U12" s="4"/>
      <c r="V12" s="4"/>
      <c r="W12" s="4"/>
      <c r="X12" s="4"/>
      <c r="Y12" s="4"/>
      <c r="Z12" s="4"/>
      <c r="AA12" s="4"/>
      <c r="AB12" s="4"/>
      <c r="AC12" s="4"/>
      <c r="AD12" s="10"/>
    </row>
    <row r="13" spans="1:31" ht="15.75" hidden="1" x14ac:dyDescent="0.25">
      <c r="B13" s="1"/>
      <c r="C13" s="4"/>
      <c r="D13" s="4"/>
      <c r="E13" s="4"/>
      <c r="G13" s="4"/>
      <c r="H13" s="4"/>
      <c r="I13" s="4"/>
      <c r="J13" s="4"/>
      <c r="K13" s="4"/>
      <c r="L13" s="4"/>
      <c r="M13" s="18"/>
      <c r="N13" s="4"/>
      <c r="O13" s="4"/>
      <c r="P13" s="4"/>
      <c r="Q13" s="4"/>
      <c r="R13" s="4"/>
      <c r="S13" s="4"/>
      <c r="T13" s="17"/>
      <c r="U13" s="4"/>
      <c r="V13" s="4"/>
      <c r="W13" s="4"/>
      <c r="X13" s="4"/>
      <c r="Y13" s="4"/>
      <c r="Z13" s="19"/>
      <c r="AA13" s="4"/>
      <c r="AB13" s="4"/>
      <c r="AC13" s="4"/>
      <c r="AD13" s="4"/>
    </row>
    <row r="14" spans="1:31" ht="15.75" hidden="1" x14ac:dyDescent="0.25">
      <c r="B14" s="1"/>
      <c r="C14" s="4"/>
      <c r="D14" s="4"/>
      <c r="E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17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1:31" ht="15.75" hidden="1" x14ac:dyDescent="0.25">
      <c r="B15" s="1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20"/>
      <c r="R15" s="21"/>
      <c r="S15" s="4"/>
      <c r="T15" s="4"/>
      <c r="U15" s="4"/>
      <c r="V15" s="4"/>
      <c r="W15" s="4"/>
      <c r="X15" s="4"/>
      <c r="Y15" s="4"/>
      <c r="Z15" s="4"/>
      <c r="AA15" s="4"/>
      <c r="AB15" s="4"/>
      <c r="AC15" s="1"/>
      <c r="AD15" s="1"/>
    </row>
    <row r="16" spans="1:31" ht="15.75" hidden="1" x14ac:dyDescent="0.25">
      <c r="B16" s="1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1"/>
      <c r="AD16" s="1"/>
    </row>
    <row r="17" spans="1:30" ht="15.75" x14ac:dyDescent="0.25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1"/>
      <c r="AD17" s="1"/>
    </row>
    <row r="18" spans="1:30" ht="15.75" x14ac:dyDescent="0.25">
      <c r="B18" s="1"/>
      <c r="C18" s="14" t="s">
        <v>4</v>
      </c>
      <c r="D18" s="1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1"/>
      <c r="AA18" s="1"/>
      <c r="AB18" s="1"/>
      <c r="AC18" s="1"/>
      <c r="AD18" s="1"/>
    </row>
    <row r="19" spans="1:30" ht="16.5" thickBot="1" x14ac:dyDescent="0.3">
      <c r="B19" s="1"/>
      <c r="C19" s="22">
        <f>C21+C24+C22+C23+C20</f>
        <v>624</v>
      </c>
      <c r="D19" s="4"/>
      <c r="E19" s="4"/>
      <c r="F19" s="1"/>
      <c r="I19" s="4" t="s">
        <v>5</v>
      </c>
      <c r="J19" s="4" t="s">
        <v>6</v>
      </c>
      <c r="K19" s="4" t="s">
        <v>20</v>
      </c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1"/>
      <c r="AA19" s="4"/>
      <c r="AB19" s="4"/>
      <c r="AC19" s="1"/>
      <c r="AD19" s="1"/>
    </row>
    <row r="20" spans="1:30" ht="15.75" x14ac:dyDescent="0.25">
      <c r="B20" s="1"/>
      <c r="C20" s="23">
        <v>2</v>
      </c>
      <c r="D20" s="4" t="s">
        <v>53</v>
      </c>
      <c r="E20" s="4"/>
      <c r="F20" s="4"/>
      <c r="I20" s="2">
        <v>0</v>
      </c>
      <c r="J20" s="2">
        <v>0</v>
      </c>
      <c r="K20" s="4">
        <v>2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1"/>
      <c r="AA20" s="4"/>
      <c r="AB20" s="4"/>
      <c r="AC20" s="1"/>
      <c r="AD20" s="1"/>
    </row>
    <row r="21" spans="1:30" ht="15.75" x14ac:dyDescent="0.25">
      <c r="B21" s="1"/>
      <c r="C21" s="4">
        <v>280</v>
      </c>
      <c r="D21" s="4" t="s">
        <v>13</v>
      </c>
      <c r="E21" s="4"/>
      <c r="F21" s="1"/>
      <c r="I21" s="4">
        <v>140</v>
      </c>
      <c r="J21" s="4">
        <v>140</v>
      </c>
      <c r="K21" s="4">
        <v>0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1"/>
      <c r="AA21" s="4"/>
      <c r="AB21" s="4"/>
      <c r="AC21" s="1"/>
      <c r="AD21" s="1"/>
    </row>
    <row r="22" spans="1:30" ht="15.75" x14ac:dyDescent="0.25">
      <c r="B22" s="1"/>
      <c r="C22" s="4">
        <v>8</v>
      </c>
      <c r="D22" s="59" t="s">
        <v>59</v>
      </c>
      <c r="E22" s="59"/>
      <c r="F22" s="59"/>
      <c r="G22" s="59"/>
      <c r="H22" s="59"/>
      <c r="I22" s="4">
        <v>0</v>
      </c>
      <c r="J22" s="4">
        <v>8</v>
      </c>
      <c r="K22" s="4">
        <v>0</v>
      </c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1"/>
      <c r="AA22" s="4"/>
      <c r="AB22" s="4"/>
      <c r="AC22" s="1"/>
      <c r="AD22" s="1"/>
    </row>
    <row r="23" spans="1:30" ht="15.75" x14ac:dyDescent="0.25">
      <c r="B23" s="1"/>
      <c r="C23" s="4">
        <v>22</v>
      </c>
      <c r="D23" s="4" t="s">
        <v>21</v>
      </c>
      <c r="E23" s="4"/>
      <c r="F23" s="4"/>
      <c r="I23" s="4">
        <v>0</v>
      </c>
      <c r="J23" s="4">
        <v>22</v>
      </c>
      <c r="K23" s="4">
        <v>0</v>
      </c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1"/>
      <c r="AA23" s="4"/>
      <c r="AB23" s="4"/>
      <c r="AC23" s="1"/>
      <c r="AD23" s="1"/>
    </row>
    <row r="24" spans="1:30" ht="15.75" x14ac:dyDescent="0.25">
      <c r="B24" s="1"/>
      <c r="C24" s="4">
        <v>312</v>
      </c>
      <c r="D24" s="4" t="s">
        <v>23</v>
      </c>
      <c r="E24" s="4"/>
      <c r="F24" s="4"/>
      <c r="I24" s="4">
        <f>336-24</f>
        <v>312</v>
      </c>
      <c r="J24" s="4">
        <v>0</v>
      </c>
      <c r="K24" s="4">
        <v>0</v>
      </c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1"/>
      <c r="AA24" s="4"/>
      <c r="AB24" s="4"/>
      <c r="AC24" s="1"/>
      <c r="AD24" s="1"/>
    </row>
    <row r="25" spans="1:30" ht="15.75" x14ac:dyDescent="0.25">
      <c r="B25" s="1"/>
      <c r="C25" s="25"/>
      <c r="D25" s="4"/>
      <c r="E25" s="4"/>
      <c r="F25" s="1"/>
      <c r="I25" s="14">
        <f>SUM(I20:I24)</f>
        <v>452</v>
      </c>
      <c r="J25" s="14">
        <f t="shared" ref="J25:K25" si="18">SUM(J20:J24)</f>
        <v>170</v>
      </c>
      <c r="K25" s="14">
        <f t="shared" si="18"/>
        <v>2</v>
      </c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1"/>
      <c r="AA25" s="4"/>
      <c r="AB25" s="4"/>
      <c r="AC25" s="1"/>
      <c r="AD25" s="1"/>
    </row>
    <row r="26" spans="1:30" ht="15.75" x14ac:dyDescent="0.25">
      <c r="B26" s="1"/>
      <c r="M26" s="4"/>
      <c r="N26" s="19"/>
      <c r="O26" s="19"/>
      <c r="P26" s="19"/>
      <c r="Q26" s="19"/>
      <c r="R26" s="19"/>
      <c r="S26" s="19"/>
      <c r="T26" s="19"/>
      <c r="U26" s="19"/>
      <c r="V26" s="19"/>
      <c r="W26" s="4"/>
      <c r="X26" s="4"/>
      <c r="Y26" s="4"/>
      <c r="Z26" s="1"/>
      <c r="AA26" s="4"/>
      <c r="AB26" s="4"/>
      <c r="AC26" s="1"/>
      <c r="AD26" s="1"/>
    </row>
    <row r="27" spans="1:30" ht="15.75" x14ac:dyDescent="0.25">
      <c r="B27" s="1"/>
      <c r="C27" s="23"/>
      <c r="D27" s="4"/>
      <c r="E27" s="4"/>
      <c r="F27" s="4"/>
      <c r="G27" s="4"/>
      <c r="I27" s="42"/>
      <c r="J27" s="42"/>
      <c r="K27" s="42"/>
      <c r="M27" s="4"/>
      <c r="N27" s="4"/>
      <c r="O27" s="4"/>
      <c r="P27" s="4"/>
      <c r="Q27" s="4"/>
      <c r="R27" s="4"/>
      <c r="S27" s="4"/>
      <c r="T27" s="26"/>
    </row>
    <row r="28" spans="1:30" ht="16.5" thickBot="1" x14ac:dyDescent="0.3">
      <c r="A28" s="24">
        <v>0.5</v>
      </c>
      <c r="B28" s="4" t="s">
        <v>50</v>
      </c>
      <c r="C28" s="4"/>
      <c r="D28" s="4"/>
      <c r="E28" s="4"/>
      <c r="F28" s="4"/>
      <c r="G28" s="4"/>
      <c r="I28" s="4"/>
      <c r="K28" s="4"/>
      <c r="L28" s="4"/>
      <c r="M28" s="4"/>
      <c r="N28" s="4"/>
      <c r="O28" s="4"/>
      <c r="P28" s="4"/>
      <c r="Q28" s="4"/>
      <c r="T28" s="24">
        <v>0.33300000000000002</v>
      </c>
      <c r="U28" s="4" t="s">
        <v>39</v>
      </c>
      <c r="V28" s="4"/>
      <c r="W28" s="4"/>
      <c r="X28" s="4"/>
      <c r="Y28" s="4"/>
    </row>
    <row r="29" spans="1:30" ht="15.75" x14ac:dyDescent="0.25">
      <c r="A29" s="25"/>
      <c r="B29" s="4"/>
      <c r="C29" s="4"/>
      <c r="D29" s="4"/>
      <c r="E29" s="4"/>
      <c r="F29" s="4"/>
      <c r="G29" s="4"/>
      <c r="I29" s="4"/>
      <c r="K29" s="4"/>
      <c r="L29" s="4"/>
      <c r="M29" s="4"/>
      <c r="N29" s="4"/>
      <c r="O29" s="4"/>
      <c r="P29" s="4"/>
      <c r="Q29" s="4"/>
      <c r="T29" s="25"/>
      <c r="U29" s="4"/>
      <c r="V29" s="4"/>
      <c r="W29" s="4"/>
      <c r="X29" s="4"/>
      <c r="Y29" s="4"/>
    </row>
    <row r="30" spans="1:30" ht="15.75" x14ac:dyDescent="0.25">
      <c r="A30" s="28">
        <v>1.75</v>
      </c>
      <c r="B30" s="4" t="s">
        <v>58</v>
      </c>
      <c r="C30" s="4"/>
      <c r="D30" s="4"/>
      <c r="E30" s="4"/>
      <c r="F30" s="4"/>
      <c r="G30" s="4"/>
      <c r="I30" s="4"/>
      <c r="K30" s="4"/>
      <c r="L30" s="4"/>
      <c r="M30" s="4"/>
      <c r="N30" s="4"/>
      <c r="O30" s="4"/>
      <c r="P30" s="4"/>
      <c r="Q30" s="4"/>
      <c r="T30" s="28">
        <v>1.75</v>
      </c>
      <c r="U30" s="4" t="s">
        <v>58</v>
      </c>
      <c r="V30" s="4"/>
      <c r="W30" s="4"/>
      <c r="X30" s="4"/>
      <c r="Y30" s="4"/>
    </row>
    <row r="31" spans="1:30" ht="15.75" x14ac:dyDescent="0.25">
      <c r="A31" s="4"/>
      <c r="B31" s="4"/>
      <c r="C31" s="4"/>
      <c r="D31" s="4"/>
      <c r="E31" s="4"/>
      <c r="F31" s="4"/>
      <c r="G31" s="4"/>
      <c r="I31" s="4"/>
      <c r="K31" s="4"/>
      <c r="L31" s="4"/>
      <c r="M31" s="4"/>
      <c r="N31" s="4"/>
      <c r="O31" s="4"/>
      <c r="P31" s="4"/>
      <c r="Q31" s="4"/>
      <c r="T31" s="4"/>
      <c r="U31" s="4"/>
      <c r="V31" s="4"/>
      <c r="W31" s="4"/>
      <c r="X31" s="4"/>
      <c r="Y31" s="4"/>
    </row>
    <row r="32" spans="1:30" ht="15.75" x14ac:dyDescent="0.25">
      <c r="A32" s="28">
        <v>10.5</v>
      </c>
      <c r="B32" s="4" t="s">
        <v>48</v>
      </c>
      <c r="C32" s="4"/>
      <c r="D32" s="4"/>
      <c r="E32" s="4"/>
      <c r="F32" s="4"/>
      <c r="G32" s="4"/>
      <c r="I32" s="4"/>
      <c r="K32" s="4"/>
      <c r="L32" s="4"/>
      <c r="M32" s="4"/>
      <c r="N32" s="4"/>
      <c r="O32" s="4"/>
      <c r="P32" s="4"/>
      <c r="Q32" s="4"/>
      <c r="T32" s="28">
        <v>7</v>
      </c>
      <c r="U32" s="4" t="s">
        <v>40</v>
      </c>
      <c r="V32" s="4"/>
      <c r="W32" s="4"/>
      <c r="X32" s="4"/>
      <c r="Y32" s="4"/>
    </row>
    <row r="33" spans="1:30" ht="15.75" x14ac:dyDescent="0.25">
      <c r="A33" s="4">
        <v>21</v>
      </c>
      <c r="B33" s="4" t="s">
        <v>57</v>
      </c>
      <c r="C33" s="4"/>
      <c r="D33" s="4"/>
      <c r="E33" s="4"/>
      <c r="F33" s="4"/>
      <c r="G33" s="4"/>
      <c r="I33" s="4"/>
      <c r="K33" s="4"/>
      <c r="L33" s="4"/>
      <c r="M33" s="4"/>
      <c r="N33" s="4"/>
      <c r="O33" s="4"/>
      <c r="P33" s="4"/>
      <c r="Q33" s="4"/>
      <c r="T33" s="4">
        <v>21</v>
      </c>
      <c r="U33" s="4" t="s">
        <v>57</v>
      </c>
      <c r="V33" s="4"/>
      <c r="W33" s="4"/>
      <c r="X33" s="4"/>
      <c r="Y33" s="4"/>
    </row>
    <row r="34" spans="1:30" ht="15.75" x14ac:dyDescent="0.25">
      <c r="A34" s="4" t="s">
        <v>2</v>
      </c>
      <c r="B34" s="4" t="s">
        <v>3</v>
      </c>
      <c r="C34" s="4"/>
      <c r="D34" s="4"/>
      <c r="E34" s="4"/>
      <c r="F34" s="4"/>
      <c r="G34" s="4"/>
      <c r="I34" s="4"/>
      <c r="K34" s="4"/>
      <c r="L34" s="4"/>
      <c r="M34" s="4"/>
      <c r="N34" s="4"/>
      <c r="O34" s="4"/>
      <c r="P34" s="4"/>
      <c r="Q34" s="4"/>
      <c r="T34" s="4" t="s">
        <v>2</v>
      </c>
      <c r="U34" s="4" t="s">
        <v>41</v>
      </c>
      <c r="V34" s="4"/>
      <c r="W34" s="4"/>
      <c r="X34" s="4"/>
      <c r="Y34" s="4"/>
    </row>
    <row r="35" spans="1:30" ht="15.75" x14ac:dyDescent="0.25">
      <c r="A35" s="4"/>
      <c r="B35" s="4" t="s">
        <v>57</v>
      </c>
      <c r="C35" s="4"/>
      <c r="D35" s="4"/>
      <c r="E35" s="4"/>
      <c r="F35" s="4"/>
      <c r="G35" s="4"/>
      <c r="I35" s="4"/>
      <c r="K35" s="4"/>
      <c r="L35" s="4"/>
      <c r="M35" s="4"/>
      <c r="N35" s="4"/>
      <c r="O35" s="4"/>
      <c r="P35" s="4"/>
      <c r="Q35" s="4"/>
      <c r="T35" s="4"/>
      <c r="U35" s="4" t="s">
        <v>57</v>
      </c>
      <c r="V35" s="4"/>
      <c r="W35" s="4"/>
      <c r="X35" s="4"/>
      <c r="Y35" s="4"/>
      <c r="AD35" s="4"/>
    </row>
    <row r="36" spans="1:30" ht="15.75" x14ac:dyDescent="0.25">
      <c r="A36" s="4"/>
      <c r="B36" s="4" t="s">
        <v>49</v>
      </c>
      <c r="C36" s="4"/>
      <c r="D36" s="4"/>
      <c r="E36" s="4"/>
      <c r="F36" s="4"/>
      <c r="G36" s="4"/>
      <c r="I36" s="4"/>
      <c r="K36" s="4"/>
      <c r="L36" s="4"/>
      <c r="M36" s="4"/>
      <c r="N36" s="4"/>
      <c r="O36" s="4"/>
      <c r="P36" s="4"/>
      <c r="Q36" s="4"/>
      <c r="T36" s="4"/>
      <c r="U36" s="4" t="s">
        <v>38</v>
      </c>
      <c r="V36" s="4"/>
      <c r="W36" s="4"/>
      <c r="X36" s="4"/>
      <c r="Y36" s="4"/>
      <c r="AD36" s="4"/>
    </row>
    <row r="39" spans="1:30" ht="15.75" x14ac:dyDescent="0.25">
      <c r="A39" s="1" t="s">
        <v>55</v>
      </c>
      <c r="D39" s="29"/>
      <c r="E39" s="30"/>
      <c r="J39" s="1"/>
    </row>
    <row r="40" spans="1:30" x14ac:dyDescent="0.2">
      <c r="A40" s="2">
        <v>26549199</v>
      </c>
    </row>
  </sheetData>
  <mergeCells count="4">
    <mergeCell ref="B4:M4"/>
    <mergeCell ref="N4:Y4"/>
    <mergeCell ref="Z4:AC4"/>
    <mergeCell ref="D22:H22"/>
  </mergeCells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626B9D396E4B964ABB3EFD74FEC12FBC" ma:contentTypeVersion="10" ma:contentTypeDescription="Izveidot jaunu dokumentu." ma:contentTypeScope="" ma:versionID="1404d189f92610b7c25d135ea9715831">
  <xsd:schema xmlns:xsd="http://www.w3.org/2001/XMLSchema" xmlns:xs="http://www.w3.org/2001/XMLSchema" xmlns:p="http://schemas.microsoft.com/office/2006/metadata/properties" xmlns:ns3="f9fe6767-2bd7-40ea-8fa8-309452e799bd" targetNamespace="http://schemas.microsoft.com/office/2006/metadata/properties" ma:root="true" ma:fieldsID="a0090483ef1022d29077325da1cb6e48" ns3:_="">
    <xsd:import namespace="f9fe6767-2bd7-40ea-8fa8-309452e799b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fe6767-2bd7-40ea-8fa8-309452e799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EE7388D-94FD-456B-8553-D04BF38F8D06}">
  <ds:schemaRefs>
    <ds:schemaRef ds:uri="http://purl.org/dc/dcmitype/"/>
    <ds:schemaRef ds:uri="f9fe6767-2bd7-40ea-8fa8-309452e799bd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FB2BF2C-A823-4003-B6A5-E5E3E47B65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fe6767-2bd7-40ea-8fa8-309452e799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CFB7CF-B735-4A1F-99CC-7F9EF8AD30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 prec,sk_2019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Antra Putekle</dc:creator>
  <cp:lastModifiedBy>User</cp:lastModifiedBy>
  <cp:lastPrinted>2021-05-18T09:06:13Z</cp:lastPrinted>
  <dcterms:created xsi:type="dcterms:W3CDTF">1996-10-14T23:33:28Z</dcterms:created>
  <dcterms:modified xsi:type="dcterms:W3CDTF">2021-08-24T06:25:49Z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0x010100626B9D396E4B964ABB3EFD74FEC12FBC</vt:lpwstr>
  </property>
</Properties>
</file>