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larisa.tumanana\Desktop\Robežas izbūve\IZ par izpildes progresu\MK 2026. gada jūnijs\UZ TAP\"/>
    </mc:Choice>
  </mc:AlternateContent>
  <xr:revisionPtr revIDLastSave="0" documentId="13_ncr:1_{6DDA480A-83FF-4952-8241-9A205B2EC419}" xr6:coauthVersionLast="47" xr6:coauthVersionMax="47" xr10:uidLastSave="{00000000-0000-0000-0000-000000000000}"/>
  <bookViews>
    <workbookView xWindow="-120" yWindow="-120" windowWidth="29040" windowHeight="15720" xr2:uid="{00000000-000D-0000-FFFF-FFFF00000000}"/>
  </bookViews>
  <sheets>
    <sheet name=" uz 30.04.2026." sheetId="5" r:id="rId1"/>
  </sheets>
  <externalReferences>
    <externalReference r:id="rId2"/>
  </externalReferences>
  <definedNames>
    <definedName name="_xlnm.Print_Titles" localSheetId="0">' uz 30.04.2026.'!$5:$5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297" i="5" l="1"/>
  <c r="N259" i="5"/>
  <c r="M259" i="5"/>
  <c r="M260" i="5" l="1"/>
  <c r="K235" i="5"/>
  <c r="M203" i="5"/>
  <c r="K203" i="5"/>
  <c r="I204" i="5" l="1"/>
  <c r="M184" i="5"/>
  <c r="M234" i="5" s="1"/>
  <c r="K184" i="5"/>
  <c r="I184" i="5"/>
  <c r="M173" i="5"/>
  <c r="K173" i="5"/>
  <c r="M157" i="5"/>
  <c r="M147" i="5"/>
  <c r="M140" i="5"/>
  <c r="K140" i="5"/>
  <c r="I140" i="5"/>
  <c r="M135" i="5"/>
  <c r="M134" i="5"/>
  <c r="N101" i="5"/>
  <c r="M101" i="5"/>
  <c r="L101" i="5"/>
  <c r="K101" i="5"/>
  <c r="J101" i="5"/>
  <c r="E101" i="5"/>
  <c r="N95" i="5"/>
  <c r="M95" i="5"/>
  <c r="L95" i="5"/>
  <c r="K95" i="5"/>
  <c r="J95" i="5"/>
  <c r="I95" i="5"/>
  <c r="N91" i="5"/>
  <c r="M91" i="5"/>
  <c r="L91" i="5"/>
  <c r="K91" i="5"/>
  <c r="J91" i="5"/>
  <c r="I91" i="5"/>
  <c r="N85" i="5"/>
  <c r="M85" i="5"/>
  <c r="L85" i="5"/>
  <c r="K85" i="5"/>
  <c r="K116" i="5" s="1"/>
  <c r="J85" i="5"/>
  <c r="I85" i="5"/>
  <c r="N81" i="5"/>
  <c r="M81" i="5"/>
  <c r="L81" i="5"/>
  <c r="K81" i="5"/>
  <c r="J81" i="5"/>
  <c r="I81" i="5"/>
  <c r="E81" i="5"/>
  <c r="M75" i="5"/>
  <c r="M116" i="5" s="1"/>
  <c r="M179" i="5" s="1"/>
  <c r="K75" i="5"/>
  <c r="M66" i="5"/>
  <c r="M47" i="5"/>
  <c r="K47" i="5"/>
  <c r="I47" i="5"/>
  <c r="M30" i="5"/>
  <c r="N29" i="5"/>
  <c r="M29" i="5"/>
  <c r="L29" i="5"/>
  <c r="K29" i="5"/>
  <c r="J29" i="5"/>
  <c r="I29" i="5"/>
  <c r="M25" i="5"/>
  <c r="K22" i="5"/>
  <c r="M243" i="5" l="1"/>
  <c r="M250" i="5" s="1"/>
  <c r="M244" i="5"/>
  <c r="M251" i="5"/>
  <c r="M238" i="5"/>
  <c r="K238" i="5"/>
  <c r="I235" i="5"/>
  <c r="M298" i="5"/>
  <c r="K298" i="5"/>
  <c r="O298" i="5" s="1"/>
  <c r="M283" i="5"/>
  <c r="M268" i="5"/>
  <c r="W268" i="5"/>
  <c r="W267" i="5"/>
  <c r="M302" i="5" l="1"/>
  <c r="M299" i="5"/>
  <c r="M301" i="5" s="1"/>
  <c r="W269" i="5"/>
  <c r="K25" i="5"/>
  <c r="L25" i="5"/>
  <c r="N25" i="5"/>
  <c r="J25" i="5"/>
  <c r="I173" i="5" l="1"/>
  <c r="O173" i="5" s="1"/>
  <c r="J173" i="5"/>
  <c r="L173" i="5"/>
  <c r="N173" i="5"/>
  <c r="H173" i="5"/>
  <c r="E135" i="5"/>
  <c r="O135" i="5" s="1"/>
  <c r="F135" i="5"/>
  <c r="G135" i="5"/>
  <c r="H135" i="5"/>
  <c r="I135" i="5"/>
  <c r="J135" i="5"/>
  <c r="K135" i="5"/>
  <c r="L135" i="5"/>
  <c r="N135" i="5"/>
  <c r="D135" i="5"/>
  <c r="D134" i="5"/>
  <c r="O292" i="5" l="1"/>
  <c r="K293" i="5"/>
  <c r="O293" i="5" s="1"/>
  <c r="O287" i="5"/>
  <c r="K288" i="5"/>
  <c r="O288" i="5" s="1"/>
  <c r="K283" i="5"/>
  <c r="K268" i="5"/>
  <c r="K259" i="5"/>
  <c r="K232" i="5"/>
  <c r="K213" i="5"/>
  <c r="K171" i="5"/>
  <c r="K299" i="5" l="1"/>
  <c r="K260" i="5"/>
  <c r="K234" i="5"/>
  <c r="K157" i="5"/>
  <c r="K147" i="5"/>
  <c r="K134" i="5"/>
  <c r="J134" i="5"/>
  <c r="K66" i="5"/>
  <c r="K30" i="5"/>
  <c r="K179" i="5" l="1"/>
  <c r="B299" i="5"/>
  <c r="C299" i="5"/>
  <c r="D299" i="5"/>
  <c r="E299" i="5"/>
  <c r="L298" i="5"/>
  <c r="N298" i="5"/>
  <c r="J298" i="5"/>
  <c r="K244" i="5" l="1"/>
  <c r="K251" i="5" s="1"/>
  <c r="K243" i="5"/>
  <c r="K250" i="5" s="1"/>
  <c r="J30" i="5"/>
  <c r="I25" i="5"/>
  <c r="I30" i="5" s="1"/>
  <c r="L30" i="5"/>
  <c r="N30" i="5"/>
  <c r="H25" i="5"/>
  <c r="K301" i="5" l="1"/>
  <c r="K302" i="5"/>
  <c r="J235" i="5"/>
  <c r="H235" i="5"/>
  <c r="I283" i="5" l="1"/>
  <c r="O283" i="5" s="1"/>
  <c r="I278" i="5"/>
  <c r="O278" i="5" s="1"/>
  <c r="I268" i="5"/>
  <c r="I299" i="5" s="1"/>
  <c r="I259" i="5"/>
  <c r="O259" i="5" s="1"/>
  <c r="I249" i="5"/>
  <c r="I232" i="5"/>
  <c r="O232" i="5" s="1"/>
  <c r="I222" i="5"/>
  <c r="O222" i="5" s="1"/>
  <c r="I213" i="5"/>
  <c r="O213" i="5" s="1"/>
  <c r="I203" i="5"/>
  <c r="I178" i="5"/>
  <c r="I171" i="5"/>
  <c r="O171" i="5" s="1"/>
  <c r="I157" i="5"/>
  <c r="H157" i="5"/>
  <c r="I147" i="5"/>
  <c r="H147" i="5"/>
  <c r="I134" i="5"/>
  <c r="I112" i="5"/>
  <c r="I101" i="5"/>
  <c r="I75" i="5"/>
  <c r="I66" i="5"/>
  <c r="I234" i="5" l="1"/>
  <c r="I260" i="5"/>
  <c r="I116" i="5"/>
  <c r="I179" i="5" s="1"/>
  <c r="I244" i="5" l="1"/>
  <c r="I251" i="5" s="1"/>
  <c r="I302" i="5" s="1"/>
  <c r="I243" i="5"/>
  <c r="I250" i="5" s="1"/>
  <c r="I301" i="5" s="1"/>
  <c r="J293" i="5"/>
  <c r="J288" i="5" l="1"/>
  <c r="C25" i="5" l="1"/>
  <c r="D25" i="5"/>
  <c r="E25" i="5"/>
  <c r="F25" i="5"/>
  <c r="G25" i="5"/>
  <c r="B25" i="5"/>
  <c r="O25" i="5" l="1"/>
  <c r="H278" i="5"/>
  <c r="G268" i="5"/>
  <c r="O268" i="5" s="1"/>
  <c r="H268" i="5"/>
  <c r="J268" i="5"/>
  <c r="L268" i="5"/>
  <c r="N268" i="5"/>
  <c r="N299" i="5" s="1"/>
  <c r="F268" i="5"/>
  <c r="F299" i="5" s="1"/>
  <c r="C260" i="5"/>
  <c r="D260" i="5"/>
  <c r="E260" i="5"/>
  <c r="F260" i="5"/>
  <c r="G260" i="5"/>
  <c r="N260" i="5"/>
  <c r="B260" i="5"/>
  <c r="H232" i="5"/>
  <c r="J213" i="5"/>
  <c r="H213" i="5"/>
  <c r="G203" i="5"/>
  <c r="O203" i="5" s="1"/>
  <c r="H203" i="5"/>
  <c r="J203" i="5"/>
  <c r="L203" i="5"/>
  <c r="N203" i="5"/>
  <c r="F203" i="5"/>
  <c r="C184" i="5"/>
  <c r="D184" i="5"/>
  <c r="D234" i="5" s="1"/>
  <c r="E184" i="5"/>
  <c r="E234" i="5" s="1"/>
  <c r="F184" i="5"/>
  <c r="G184" i="5"/>
  <c r="H184" i="5"/>
  <c r="J184" i="5"/>
  <c r="L184" i="5"/>
  <c r="L234" i="5" s="1"/>
  <c r="N184" i="5"/>
  <c r="B184" i="5"/>
  <c r="H178" i="5"/>
  <c r="J171" i="5"/>
  <c r="H171" i="5"/>
  <c r="F162" i="5"/>
  <c r="G157" i="5"/>
  <c r="O157" i="5" s="1"/>
  <c r="J157" i="5"/>
  <c r="L157" i="5"/>
  <c r="N157" i="5"/>
  <c r="F157" i="5"/>
  <c r="G147" i="5"/>
  <c r="O147" i="5" s="1"/>
  <c r="J147" i="5"/>
  <c r="L147" i="5"/>
  <c r="N147" i="5"/>
  <c r="F147" i="5"/>
  <c r="E140" i="5"/>
  <c r="F140" i="5"/>
  <c r="G140" i="5"/>
  <c r="H140" i="5"/>
  <c r="J140" i="5"/>
  <c r="L140" i="5"/>
  <c r="N140" i="5"/>
  <c r="D140" i="5"/>
  <c r="E134" i="5"/>
  <c r="F134" i="5"/>
  <c r="G134" i="5"/>
  <c r="H134" i="5"/>
  <c r="L134" i="5"/>
  <c r="N134" i="5"/>
  <c r="F81" i="5"/>
  <c r="E75" i="5"/>
  <c r="F75" i="5"/>
  <c r="G75" i="5"/>
  <c r="H75" i="5"/>
  <c r="J75" i="5"/>
  <c r="J116" i="5" s="1"/>
  <c r="L75" i="5"/>
  <c r="L116" i="5" s="1"/>
  <c r="N75" i="5"/>
  <c r="N116" i="5" s="1"/>
  <c r="D75" i="5"/>
  <c r="C66" i="5"/>
  <c r="O66" i="5" s="1"/>
  <c r="E66" i="5"/>
  <c r="G66" i="5"/>
  <c r="J66" i="5"/>
  <c r="L66" i="5"/>
  <c r="N66" i="5"/>
  <c r="B66" i="5"/>
  <c r="C47" i="5"/>
  <c r="O47" i="5" s="1"/>
  <c r="D47" i="5"/>
  <c r="E47" i="5"/>
  <c r="F47" i="5"/>
  <c r="G47" i="5"/>
  <c r="H47" i="5"/>
  <c r="J47" i="5"/>
  <c r="L47" i="5"/>
  <c r="N47" i="5"/>
  <c r="B47" i="5"/>
  <c r="G162" i="5"/>
  <c r="O162" i="5" s="1"/>
  <c r="F106" i="5"/>
  <c r="F101" i="5"/>
  <c r="O134" i="5" l="1"/>
  <c r="O184" i="5"/>
  <c r="O260" i="5"/>
  <c r="G299" i="5"/>
  <c r="O299" i="5" s="1"/>
  <c r="G234" i="5"/>
  <c r="N179" i="5"/>
  <c r="N234" i="5"/>
  <c r="C234" i="5"/>
  <c r="F234" i="5"/>
  <c r="L179" i="5"/>
  <c r="J179" i="5"/>
  <c r="B234" i="5"/>
  <c r="H112" i="5"/>
  <c r="O234" i="5" l="1"/>
  <c r="N244" i="5"/>
  <c r="N243" i="5"/>
  <c r="N250" i="5" s="1"/>
  <c r="N301" i="5" s="1"/>
  <c r="L244" i="5"/>
  <c r="L251" i="5" s="1"/>
  <c r="L243" i="5"/>
  <c r="L250" i="5" s="1"/>
  <c r="N251" i="5"/>
  <c r="N302" i="5" s="1"/>
  <c r="J283" i="5"/>
  <c r="J299" i="5" s="1"/>
  <c r="L283" i="5"/>
  <c r="L299" i="5" s="1"/>
  <c r="H283" i="5"/>
  <c r="H299" i="5" s="1"/>
  <c r="H222" i="5" l="1"/>
  <c r="D91" i="5"/>
  <c r="G81" i="5"/>
  <c r="H81" i="5"/>
  <c r="H234" i="5" l="1"/>
  <c r="B29" i="5" l="1"/>
  <c r="H29" i="5"/>
  <c r="G29" i="5"/>
  <c r="G30" i="5" s="1"/>
  <c r="F29" i="5"/>
  <c r="F30" i="5" s="1"/>
  <c r="E29" i="5"/>
  <c r="E30" i="5" s="1"/>
  <c r="D29" i="5"/>
  <c r="D30" i="5" s="1"/>
  <c r="C29" i="5"/>
  <c r="H30" i="5" l="1"/>
  <c r="O29" i="5"/>
  <c r="B30" i="5"/>
  <c r="C30" i="5"/>
  <c r="O30" i="5" s="1"/>
  <c r="J232" i="5"/>
  <c r="J234" i="5" s="1"/>
  <c r="J243" i="5" l="1"/>
  <c r="J244" i="5"/>
  <c r="H259" i="5"/>
  <c r="L259" i="5"/>
  <c r="L260" i="5" s="1"/>
  <c r="J259" i="5"/>
  <c r="J260" i="5" s="1"/>
  <c r="L302" i="5" l="1"/>
  <c r="L301" i="5"/>
  <c r="H260" i="5"/>
  <c r="G95" i="5" l="1"/>
  <c r="G91" i="5"/>
  <c r="G85" i="5"/>
  <c r="G249" i="5"/>
  <c r="O249" i="5" s="1"/>
  <c r="G106" i="5" l="1"/>
  <c r="G101" i="5"/>
  <c r="G116" i="5" s="1"/>
  <c r="G179" i="5" s="1"/>
  <c r="G243" i="5" l="1"/>
  <c r="G244" i="5"/>
  <c r="G251" i="5"/>
  <c r="G302" i="5" s="1"/>
  <c r="G250" i="5"/>
  <c r="G301" i="5" s="1"/>
  <c r="J249" i="5"/>
  <c r="H249" i="5"/>
  <c r="F249" i="5"/>
  <c r="C140" i="5"/>
  <c r="O140" i="5" s="1"/>
  <c r="B140" i="5"/>
  <c r="H101" i="5"/>
  <c r="D101" i="5"/>
  <c r="C101" i="5"/>
  <c r="B101" i="5"/>
  <c r="H95" i="5"/>
  <c r="F95" i="5"/>
  <c r="E95" i="5"/>
  <c r="D95" i="5"/>
  <c r="C95" i="5"/>
  <c r="B95" i="5"/>
  <c r="H91" i="5"/>
  <c r="F91" i="5"/>
  <c r="E91" i="5"/>
  <c r="C91" i="5"/>
  <c r="B91" i="5"/>
  <c r="H85" i="5"/>
  <c r="F85" i="5"/>
  <c r="E85" i="5"/>
  <c r="D85" i="5"/>
  <c r="C85" i="5"/>
  <c r="B85" i="5"/>
  <c r="D81" i="5"/>
  <c r="C81" i="5"/>
  <c r="B81" i="5"/>
  <c r="C75" i="5"/>
  <c r="B75" i="5"/>
  <c r="H59" i="5"/>
  <c r="H66" i="5" s="1"/>
  <c r="F59" i="5"/>
  <c r="F66" i="5" s="1"/>
  <c r="D58" i="5"/>
  <c r="D66" i="5" s="1"/>
  <c r="H116" i="5" l="1"/>
  <c r="H179" i="5" s="1"/>
  <c r="J251" i="5"/>
  <c r="J302" i="5" s="1"/>
  <c r="J250" i="5"/>
  <c r="J301" i="5" s="1"/>
  <c r="F116" i="5"/>
  <c r="F179" i="5" s="1"/>
  <c r="E116" i="5"/>
  <c r="E179" i="5" s="1"/>
  <c r="B116" i="5"/>
  <c r="C116" i="5"/>
  <c r="O116" i="5" s="1"/>
  <c r="D116" i="5"/>
  <c r="D179" i="5" s="1"/>
  <c r="H244" i="5" l="1"/>
  <c r="H243" i="5"/>
  <c r="H250" i="5" s="1"/>
  <c r="H301" i="5" s="1"/>
  <c r="D244" i="5"/>
  <c r="D243" i="5"/>
  <c r="D250" i="5" s="1"/>
  <c r="D301" i="5" s="1"/>
  <c r="F244" i="5"/>
  <c r="F243" i="5"/>
  <c r="F250" i="5" s="1"/>
  <c r="F301" i="5" s="1"/>
  <c r="E243" i="5"/>
  <c r="E250" i="5" s="1"/>
  <c r="E301" i="5" s="1"/>
  <c r="E244" i="5"/>
  <c r="E251" i="5" s="1"/>
  <c r="E302" i="5" s="1"/>
  <c r="D251" i="5"/>
  <c r="D302" i="5" s="1"/>
  <c r="F251" i="5"/>
  <c r="F302" i="5" s="1"/>
  <c r="H251" i="5"/>
  <c r="H302" i="5" s="1"/>
  <c r="C179" i="5"/>
  <c r="B179" i="5"/>
  <c r="O179" i="5" l="1"/>
  <c r="C244" i="5"/>
  <c r="O244" i="5" s="1"/>
  <c r="C243" i="5"/>
  <c r="O243" i="5" s="1"/>
  <c r="B243" i="5"/>
  <c r="B250" i="5" s="1"/>
  <c r="B244" i="5"/>
  <c r="B301" i="5"/>
  <c r="B251" i="5"/>
  <c r="B302" i="5" s="1"/>
  <c r="C251" i="5"/>
  <c r="C302" i="5" l="1"/>
  <c r="O251" i="5"/>
  <c r="O302" i="5" s="1"/>
  <c r="C250" i="5"/>
  <c r="O250" i="5" l="1"/>
  <c r="O301" i="5" s="1"/>
  <c r="C301" i="5"/>
</calcChain>
</file>

<file path=xl/sharedStrings.xml><?xml version="1.0" encoding="utf-8"?>
<sst xmlns="http://schemas.openxmlformats.org/spreadsheetml/2006/main" count="340" uniqueCount="249">
  <si>
    <t>Budžeta programma, apakšprogramma</t>
  </si>
  <si>
    <t>2021.gada izpilde</t>
  </si>
  <si>
    <t>2022.gada plāns</t>
  </si>
  <si>
    <t>2023. gada plāns</t>
  </si>
  <si>
    <t>2024.gada plāns</t>
  </si>
  <si>
    <t>40.02.00 “Nekustamais īpašums un centralizētais iepirkums”</t>
  </si>
  <si>
    <t>99.00.00 “Līdzekļu neparedzētiem gadījumiem izlietojums”</t>
  </si>
  <si>
    <t>KOPĀ 1.</t>
  </si>
  <si>
    <t>40.01.00 “Administrēšana”</t>
  </si>
  <si>
    <t>10.00.00 “Valsts robežsardzes darbība”</t>
  </si>
  <si>
    <t>2021.gada plāns</t>
  </si>
  <si>
    <t>2025.gada plāns</t>
  </si>
  <si>
    <t>2022.gada izpilde</t>
  </si>
  <si>
    <t xml:space="preserve">II. Finansiāla atbalsta instrumenta robežu pārvaldībai un vīzu politikai 2021. –2027. gada plānošanas perioda nacionālās programmas līdzekļi </t>
  </si>
  <si>
    <t>2026.gada plāns</t>
  </si>
  <si>
    <t>1. MK 28.02.2023. sēdes prot. Nr.12, 56.§ Informatīvais ziņojums "Par pastāvīgās infrastruktūras uz valsts ārējās sauszemes robežas izbūves turpināšanu un šim mērķim nepieciešamo finansējumu" (23-TA-180)</t>
  </si>
  <si>
    <t>70.24.00. „Iekšējās drošības un Patvēruma, migrācijas un integrācijas fondu un Finansiāla atbalsta instrumenta robežu pārvaldībai un vīzu politikai projektu un pasākumu īstenošana (2021–2027)”</t>
  </si>
  <si>
    <t>1.Torņu un pievedceļu izbūve uz valsts sauszemes robežas gar Latvijas Republikas – Baltkrievijas Republikas valsts robežu Daugavas posmā (3.kārta, 1.posms)*</t>
  </si>
  <si>
    <t>2027.gada plāns</t>
  </si>
  <si>
    <t>I.Dotācija no vispārējiem ieņēmumiem</t>
  </si>
  <si>
    <t>1. MK 12.09.2023. sēdes prot. Nr.44, 3.§ Informatīvais ziņojums "Par priekšlikumiem tehnoloģiskās infrastruktūras izbūves tempa kāpināšanai uz valsts ārējās sauszemes robežas" (23-TA-2239) (IP)
2. MK 19.12.2023. sēdes prot. Nr.62 109.§ Informatīvais ziņojums "Par tehnoloģiskās infrastruktūras lokāla risinājuma izveidi uz valsts ārējās sauszemes robežas" (23-TA-3038) (IP)</t>
  </si>
  <si>
    <t xml:space="preserve"> 10.00.00 "Valsts robežsardzes darbība"</t>
  </si>
  <si>
    <t>MK 14.02.2024. rīkojums Nr.110 "Par apropriācijas pārdali no budžeta resora "74. Gadskārtējā valsts budžeta izpildes procesā pārdalāmais finansējums" programmas 18.00.00 "Finansējums valsts drošības stiprināšanas pasākumiem""  (23-TA-193) un MK 13.02.2024. prot. Nr.7, 18.§ (24-TA-193)
(MK 06.02.2024. prot. Nr.6, 1.§ “Par pastāvīgās infrastruktūras uz valsts ārējās sauszemes robežas izbūves turpināšanu un šim mērķim nepieciešamo finansējumu" (24-TA-23))</t>
  </si>
  <si>
    <r>
      <t xml:space="preserve">1.6. </t>
    </r>
    <r>
      <rPr>
        <sz val="11"/>
        <rFont val="Times New Roman"/>
        <family val="1"/>
        <charset val="186"/>
      </rPr>
      <t>MK 14.02.2024. rīkojums Nr.110 "Par apropriācijas pārdali no budžeta resora "74. Gadskārtējā valsts budžeta izpildes procesā pārdalāmais finansējums" programmas 18.00.00 "Finansējums valsts drošības stiprināšanas pasākumiem""  (23-TA-193) un MK 13.02.2024. prot. Nr.7, 18.§ (24-TA-193)
(MK 06.02.2024. prot. Nr.6, 1.§ “Par pastāvīgās infrastruktūras uz valsts ārējās sauszemes robežas izbūves turpināšanu un šim mērķim nepieciešamo</t>
    </r>
    <r>
      <rPr>
        <b/>
        <sz val="11"/>
        <rFont val="Times New Roman"/>
        <family val="1"/>
        <charset val="186"/>
      </rPr>
      <t xml:space="preserve"> </t>
    </r>
    <r>
      <rPr>
        <sz val="11"/>
        <rFont val="Times New Roman"/>
        <family val="1"/>
        <charset val="186"/>
      </rPr>
      <t>finansējumu" (24-TA-23))</t>
    </r>
  </si>
  <si>
    <t>2023. gada izpilde</t>
  </si>
  <si>
    <t>I. Dotācija no vispārējiem ieņēmumiem</t>
  </si>
  <si>
    <t>MK 22.02.2024. rīkojums Nr.144 "Par apropriācijas pārdali no budžeta resora "74. Gadskārtējā valsts budžeta izpildes procesā pārdalāmais finansējums" programmas 18.00.00 "Finansējums valsts drošības stiprināšanas pasākumiem""  (24-TA-394) un MK 20.02.2024. prot. Nr.8 54.§ (24-TA-394)
(MK 20.02.2024. prot. Nr.8 53.§ Informatīvais ziņojums "Par pastāvīgās infrastruktūras uz valsts ārējās sauszemes robežas izbūves turpināšanu un šim mērķim nepieciešamo finansējumu" (24-TA-393)</t>
  </si>
  <si>
    <t>KOPĀ 1.1.</t>
  </si>
  <si>
    <t>1.2..Personāla resursu kapacitāte (NVA)</t>
  </si>
  <si>
    <t>KOPĀ 1.2.</t>
  </si>
  <si>
    <t>KOPĀ 1.1. un 1.2.</t>
  </si>
  <si>
    <t>A. Robežas infrastruktūras izbūve uz Latvijas Republikas - Baltkrievijas Republikas valsts robežas</t>
  </si>
  <si>
    <t>A.1. Pagaidu dzeloņstiepļu žoga ierīkošana (NVA)  (Latvijas Republikas - Baltkrievijas Republikas valsts robeža)</t>
  </si>
  <si>
    <t>KOPĀ A.1.</t>
  </si>
  <si>
    <t>A.2. Ar valsts robežas izbūvi saistītie pakalpojumi (finansējums VAS “Valsts nekustamie īpašumi”) (Latvijas Republikas - Baltkrievijas Republikas valsts robeža)</t>
  </si>
  <si>
    <t>KOPĀ A.2.</t>
  </si>
  <si>
    <t>A.3. Būvniecības ieceres izstrāde un  būvdarbu veikšana prioritāri veicamajos darbu posmos (indikatīvi 83,9 km) 1. kārta (1-9.posms)
(finansējums VAS “Valsts nekustamie īpašumi”)  (Latvijas Republikas - Baltkrievijas Republikas valsts robeža)</t>
  </si>
  <si>
    <t>KOPĀ A.3.1.</t>
  </si>
  <si>
    <t>KOPĀ A.3.2.</t>
  </si>
  <si>
    <t>KOPĀ A.3.3.</t>
  </si>
  <si>
    <t>KOPĀ A.3.4.</t>
  </si>
  <si>
    <t>KOPĀ A.3.5.</t>
  </si>
  <si>
    <t>KOPĀ A.3.6.</t>
  </si>
  <si>
    <t>KOPĀ A.3.7.</t>
  </si>
  <si>
    <t>KOPĀ A.3.</t>
  </si>
  <si>
    <t>1.2..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</si>
  <si>
    <t>A.3.1.1.Būvniecības ieceres izstrāde</t>
  </si>
  <si>
    <t>A.3.1.3.Būvdarbu autoruzraudzība</t>
  </si>
  <si>
    <t>A.3.1.5.Būvdarbu būvuzraudzība</t>
  </si>
  <si>
    <t>A.3.1.4. Tehniskā projekta ekspertīzes veikšana</t>
  </si>
  <si>
    <t>A.3.2.1.Būvdarbu veikšana</t>
  </si>
  <si>
    <t>A.3.2.2.Būvdarbu autoruzraudzība</t>
  </si>
  <si>
    <t>A.3.2.3.Būvdarbu būvuzraudzība</t>
  </si>
  <si>
    <t>A.3.4.1.Būvdarbu veikšana</t>
  </si>
  <si>
    <t>A.3.3.1.Būvniecības ieceres izstrāde</t>
  </si>
  <si>
    <t>A.3.4..2.Būvdarbu autoruzraudzība</t>
  </si>
  <si>
    <t>A.3.4.3.Būvniecības ieceres izstrāde</t>
  </si>
  <si>
    <t>A.3.5.1. Būvdarbu veikšana</t>
  </si>
  <si>
    <t>A.3.6.1.Būvdarbu veikšana</t>
  </si>
  <si>
    <t>A.3.6.2.Būvdarbu autoruzraudzība</t>
  </si>
  <si>
    <t>A.3.6.3.Būvniecības ieceres izstrāde</t>
  </si>
  <si>
    <t>A.3.7.1..Būvdarbu veikšana</t>
  </si>
  <si>
    <t>A.3.7.2.Būvdarbu būvuzraudzība</t>
  </si>
  <si>
    <t>A.4. Būvniecības ieceres izstrāde un  būvdarbu veikšana prioritāri veicamajos darbu posmos (indikatīvi 63,93 km) 2. kārta (10-16.posms)
(finansējums VAS “Valsts nekustamie īpašumi”) (Latvijas Republikas - Baltkrievijas Republikas valsts robeža)</t>
  </si>
  <si>
    <t>A.5. Būvprojekta izspraušana dabā (NVA)
(trasējuma nodrošināšana (projekta ģenerālplānā iezīmētās infrastruktūras trases iezīmēšana (izspraušana) dabā))  (Latvijas Republikas - Baltkrievijas Republikas valsts robeža)</t>
  </si>
  <si>
    <t>KOPĀ A.5.</t>
  </si>
  <si>
    <t>A.6. Infrastruktūras izbūves tempu kāpināšnai (2. kārta)
(finansējums VAS “Valsts nekustamie īpašumi”)  (Latvijas Republikas - Baltkrievijas Republikas valsts robeža)</t>
  </si>
  <si>
    <t>KOPĀ  A.6</t>
  </si>
  <si>
    <t>A.6.1.1. Būvdarbu veikšana</t>
  </si>
  <si>
    <t>A.6.1.2.Būvdarbu būvuzraudzība</t>
  </si>
  <si>
    <t>A.6.1.3.Netiešās izmaksas</t>
  </si>
  <si>
    <t>A.7. Patruļtakas izbūve Daugavas posmā (3. kārta 2.posms);  16,7 km
(finansējums VAS “Valsts nekustamie īpašumi”)  (Latvijas Republikas - Baltkrievijas Republikas valsts robeža)</t>
  </si>
  <si>
    <t>KOPĀ A.7.</t>
  </si>
  <si>
    <t>A.7.1.6..Netiešās izmaksas</t>
  </si>
  <si>
    <t>A.7.1.1.Būvniecības ieceres izstrāde</t>
  </si>
  <si>
    <t>A.7.1.3.Būvdarbu autoruzraudzība</t>
  </si>
  <si>
    <t>A.7.1.5. Tehniskā projekta ekspertīzes veikšana</t>
  </si>
  <si>
    <t>A.7.1.4.Būvdarbu būvuzraudzība</t>
  </si>
  <si>
    <t>A.8 Neparedzēto izdevumu segšanai, kas radušies izbūves procesā uz Latvijas Republikas un Baltkrievijas Republikas robežas
(finansējums VAS “Valsts nekustamie īpašumi”)</t>
  </si>
  <si>
    <t>A.8. Būvdarbi purvu zonās, ceļu seguma stiprināšana Krāslavas novada pašvaldību ceļiem (1. kārta)</t>
  </si>
  <si>
    <t>KOPĀ A.</t>
  </si>
  <si>
    <t>B. Robežas infrastruktūras izbūve uz Latvijas Republikas -Krievijas Federācijas valsts robežas</t>
  </si>
  <si>
    <t>B.1. Valsts robežjoslas gar Latvijas Republikas un Krievijas Federācijas robežas izbūves ekspertīze (NVA) (Latvijas Republikas -Krievijas Federācijas valsts robeža)</t>
  </si>
  <si>
    <t>6.1.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</si>
  <si>
    <t>KOPĀ B.1.</t>
  </si>
  <si>
    <t>B.2. Būvprojekta "Valsts robežas joslas infrastruktūras gar Latvijas Republikas un Krievijas Federācijas robežu izbūve" izmaiņu izstrādei un autoruzraudzībai, kā arī žoga (kur tas iepriekš nav ticis izbūvēts) izbūve prioritārajos posmos (aptuvenais kopējais garums – 28,67 km) uz Latvijas Republikas un Krievijas Federācijas valsts robežas
(finansējums VAS “Valsts nekustamie īpašumi”) (Latvijas Republikas - Krievijas Federācijas valsts robeža)</t>
  </si>
  <si>
    <t>B.2.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
MK 23.01.2024. rīkojums Nr.65 "Par apropriācijas pārdali no budžeta resora "74. Gadskārtējā valsts budžeta izpildes procesā pārdalāmais finansējums" programmas 18.00.00 "Finansējums valsts drošības stiprināšanas pasākumiem"" (24-TA-22)</t>
  </si>
  <si>
    <t xml:space="preserve">B.2.1. VNĪ pakalpojumi (dzīvnieku taku izvērtēšana, karšu sagatavošana, audits prioritārajiem posmiem (180 km), juridiskais izvērtējums, žoga trases nospraušana koordinātēs un tās fiksācija dabā </t>
  </si>
  <si>
    <t>B.2.2.Žoga būvniecības ieceres nepieciešamās dokumentācijas izstrāde un izbūve Aizgāršas posmos:</t>
  </si>
  <si>
    <t>B.2.3. Būvprojekta „Valsts robežas joslas infrastruktūras gar Latvijas Republikas un Krievijas Federācijas robežu izbūve” izmaiņu izstrāde un autoruzraudzība</t>
  </si>
  <si>
    <t xml:space="preserve"> Būvdarbi</t>
  </si>
  <si>
    <t>.Autoruzraudzība</t>
  </si>
  <si>
    <t>.Būvdarbu būvuzraudzība</t>
  </si>
  <si>
    <t xml:space="preserve"> Projekta vadība</t>
  </si>
  <si>
    <t xml:space="preserve"> Netiešās izmaksas</t>
  </si>
  <si>
    <t>Autoruzraudzība</t>
  </si>
  <si>
    <t>Būvdarbu būvuzraudzība</t>
  </si>
  <si>
    <t>Projekta vadība</t>
  </si>
  <si>
    <t>.Tehniskā projekta ekspertīze</t>
  </si>
  <si>
    <t>Netiešās izmaksas</t>
  </si>
  <si>
    <t>Būvprojekta izmaiņu izstrāde</t>
  </si>
  <si>
    <t>KOPĀ B.2.</t>
  </si>
  <si>
    <t>B.3. Valsts robežas apsardzības infrastruktūras (žoga) izbūve gar Latvijas Republikas un Krievijas Federācijas robežu (~64,95 km)
(finansējums VAS “Valsts nekustamie īpašumi”)</t>
  </si>
  <si>
    <t xml:space="preserve"> B.3.1. Būvniecības ieceres dokumentācijas izstrāde</t>
  </si>
  <si>
    <t xml:space="preserve"> B.3.2. Būvdarbi</t>
  </si>
  <si>
    <t xml:space="preserve"> B.3.3. Autoruzraudzība </t>
  </si>
  <si>
    <t xml:space="preserve">B.3.4. Būvniecības būvuzraudzība </t>
  </si>
  <si>
    <t xml:space="preserve">B.3.5.Projekta vadība </t>
  </si>
  <si>
    <t>KOPĀ B.3.</t>
  </si>
  <si>
    <t>B.4. Valsts robežas apsardzības infrastruktūras (žoga) izbūve gar Latvijas Republikas un Krievijas Federācijas robežu (posms, kurā žoga izbūve tiks īstenota ar NBS atbalstu) (~19,52 km)
(finansējums VAS “Valsts nekustamie īpašumi”)</t>
  </si>
  <si>
    <t>KOPĀ B.4.</t>
  </si>
  <si>
    <t xml:space="preserve"> B.4.1. Būvniecības ieceres dokumentācijas izstrāde, autoruzraudzība un būvdarbi</t>
  </si>
  <si>
    <t xml:space="preserve">B.4.3. Būvdarbu vadība </t>
  </si>
  <si>
    <t xml:space="preserve">B.4.2. Projekta vadība </t>
  </si>
  <si>
    <t xml:space="preserve">B.4.4. Būvniecības būvuzraudzība </t>
  </si>
  <si>
    <t>B.5. Valsts robežas apsardzības infrastruktūras (žoga) izbūve gar Latvijas Republikas un Krievijas Federācijas robežu  (~66,71 km)
(finansējums VAS “Valsts nekustamie īpašumi”)</t>
  </si>
  <si>
    <t xml:space="preserve"> B.5.1. Būvniecības ieceres dokumentācijas izstrāde</t>
  </si>
  <si>
    <t>B.5.2.Būvdarbi</t>
  </si>
  <si>
    <t>B.5.3. Autoruzraudzība</t>
  </si>
  <si>
    <t xml:space="preserve">B.5.4. Būvniecības būvuzraudzība </t>
  </si>
  <si>
    <t xml:space="preserve">B.5.5. Projekta vadība </t>
  </si>
  <si>
    <t>KOPĀ B.5.</t>
  </si>
  <si>
    <t xml:space="preserve">3.1. Finansiāla atbalsta instrumenta robežu pārvaldībai un vīzu politikai 2021. –2027. gada plānošanas perioda nacionālās programmas līdzekļi </t>
  </si>
  <si>
    <t>KOPĀ 2.SADAĻA</t>
  </si>
  <si>
    <t>3.2. Dotācija no vispārējiem ieņēmumiem</t>
  </si>
  <si>
    <t>KOPĀ 3.1.1.</t>
  </si>
  <si>
    <t>KOPĀ 3.2.1.</t>
  </si>
  <si>
    <t xml:space="preserve"> Saistītās infrastruktūras AS “Sadales tīkls”  būvprojektu izstrāde (AS “Sadales tīkls” trases garums 32,5 km, 15 pieslēgumu vietas) </t>
  </si>
  <si>
    <t>Personāla un ar to saistītās izmaksas (7 pilnas darba slodzes, t. sk. DD VSAOI)</t>
  </si>
  <si>
    <t xml:space="preserve"> Netiešās izmaksas, (3% no būvniecības, personāla un saistītajām izmaksām)</t>
  </si>
  <si>
    <t>KOPĀ 3.SADAĻA</t>
  </si>
  <si>
    <t>1.1. Īpašuma tiesību sakārtošana, mežaudžu novērtēšana (NVA) (Infrastruktūras izbūve uz Latvijas Republikas un Krievijas Federācijas un  Latvijas Republikas un Baltkrievijas Republikas valsts robežas)</t>
  </si>
  <si>
    <t xml:space="preserve"> Saistītās infrastruktūras AS “Sadales tīkls”  būvniecība (AS “Sadales tīkls” trases garums 32,5 km, 15 pieslēgumu vietas) </t>
  </si>
  <si>
    <t>3.2.1. Valsts robežas apsardzības tehnoloģiskās infrastruktūras izbūves uzsākšana  (projekta vadība, pieslēgumu pie A/S "Sadales tīkls" izveide) (Latvijas Republikas un Krievijas Federācijas valsts robeža)
(finansējums VAS "Latvijas Valsts radio un televīzijas centrs")</t>
  </si>
  <si>
    <t>KOPĀ A 8.</t>
  </si>
  <si>
    <t>2. SADAĻA. Ārējās robežas tehniskās infrastruktūras izveide
Tehnoloģiskās infrastruktūras darbībai nepieciešamo pieslēgumu izveide (izbūve)
 ( Latvijas Republikas - Krievijas Federācijas un Latvijas Republikas - Baltkrievijas Republikas valsts robeža)</t>
  </si>
  <si>
    <t>A.8. MK 28.11.2023. sēdes prot. Nr.59 2.§ Informatīvais ziņojums "Par pastāvīgās infrastruktūras uz valsts ārējās sauszemes robežas izbūves progresu, izbūves turpināšanu un šim mērķim nepieciešamo finansējumu" (23-TA-2919)
MK 28.11.2023. rīkojums Nr.824 "Par apropriācijas pārdali no budžeta resora "74. Gadskārtējā valsts budžeta izpildes procesā pārdalāmais finansējums" programmas 18.00.00 "Finansējums valsts drošības stiprināšanas pasākumiem""(23-TA-2920)</t>
  </si>
  <si>
    <r>
      <rPr>
        <b/>
        <sz val="11"/>
        <rFont val="Times New Roman"/>
        <family val="1"/>
        <charset val="186"/>
      </rPr>
      <t>A.9.</t>
    </r>
    <r>
      <rPr>
        <sz val="11"/>
        <rFont val="Times New Roman"/>
        <family val="1"/>
        <charset val="186"/>
      </rPr>
      <t xml:space="preserve"> MK 09.04.2024.sēdes prot. Nr.15 8.§  Informatīvais ziņojums "Par pastāvīgās infrastruktūras uz valsts ārējās sauszemes robežas izbūves turpināšanu un šim mērķim nepieciešamo finansējumu" (24-TA-583)
MK 10.04.2024. rīkojums Nr.285 "Par apropriācijas pārdali no budžeta resora "74. Gadskārtējā valsts budžeta izpildes procesā pārdalāmais finansējums" programmas 18.00.00 "Finansējums valsts drošības stiprināšanas pasākumiem""(24-TA-598)</t>
    </r>
  </si>
  <si>
    <t>A.9. Rokādes ceļu izbūve pie Riču ezera  (pēdējā kārta) uz Latvijas Republikas un Baltkrievijas Republikas robežas
(finansējums VAS “Valsts nekustamie īpašumi”)</t>
  </si>
  <si>
    <t>Būvniecības ieceres dokumentācijas izstrāde</t>
  </si>
  <si>
    <t>1. SADAĻA.  Pasākums: Valsts robežas joslas infrastruktūras izveide</t>
  </si>
  <si>
    <t>KOPĀ 3.2.2.</t>
  </si>
  <si>
    <t>Valsts robežas apsardzības tehnoloģiskās infrastruktūras izbūve</t>
  </si>
  <si>
    <t>KOPĀ A.3.8.</t>
  </si>
  <si>
    <t>A.3.8.1. Projekta vadība</t>
  </si>
  <si>
    <t>A.3.8.2. Būvniecības būvuzraudzības</t>
  </si>
  <si>
    <t>A.3.8.3. Netiešaš izmaksas</t>
  </si>
  <si>
    <t>A.4.1.1.Būvniecības ieceres izstrāde</t>
  </si>
  <si>
    <t>A.4.1.3.Būvdarbu autoruzraudzība</t>
  </si>
  <si>
    <t>A.4.1.4.Būvdarbu būvuzraudzība</t>
  </si>
  <si>
    <t>A 4.2. Neparedzētu izdevumu segšana laipu izbūvei purvu zonās</t>
  </si>
  <si>
    <t>caurteku aprīkošana ar pretiekļūšanas aizsargmehānismiem</t>
  </si>
  <si>
    <t>KOPĀ A 10.</t>
  </si>
  <si>
    <t>A.10.  Robežas apsardzības infrastruktūras elementu drošības uzlabošanu (būvdarbu 1. un 2. kārta) uz Latvijas Republikas un Baltkrievijas Republikas robežas 
(finansējums VAS “Valsts nekustamie īpašumi”)</t>
  </si>
  <si>
    <r>
      <rPr>
        <b/>
        <sz val="11"/>
        <rFont val="Times New Roman"/>
        <family val="1"/>
        <charset val="186"/>
      </rPr>
      <t>1.1</t>
    </r>
    <r>
      <rPr>
        <sz val="1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</si>
  <si>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rFont val="Times New Roman"/>
        <family val="1"/>
        <charset val="186"/>
      </rPr>
      <t>1.2.</t>
    </r>
    <r>
      <rPr>
        <sz val="1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</si>
  <si>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rFont val="Times New Roman"/>
        <family val="1"/>
        <charset val="186"/>
      </rPr>
      <t>1.3.</t>
    </r>
    <r>
      <rPr>
        <sz val="1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</si>
  <si>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r>
      <rPr>
        <b/>
        <sz val="11"/>
        <rFont val="Times New Roman"/>
        <family val="1"/>
        <charset val="186"/>
      </rPr>
      <t>1.4.</t>
    </r>
    <r>
      <rPr>
        <sz val="11"/>
        <rFont val="Times New Roman"/>
        <family val="1"/>
        <charset val="186"/>
      </rPr>
      <t xml:space="preserve"> FM 25.05.2023. rīkojums Nr.148 "Par apropriācijas pārdali"</t>
    </r>
  </si>
  <si>
    <r>
      <rPr>
        <b/>
        <sz val="11"/>
        <rFont val="Times New Roman"/>
        <family val="1"/>
        <charset val="186"/>
      </rPr>
      <t>1.5.</t>
    </r>
    <r>
      <rPr>
        <sz val="11"/>
        <rFont val="Times New Roman"/>
        <family val="1"/>
        <charset val="186"/>
      </rPr>
      <t xml:space="preserve"> MK 27.06.2023. rīkojums Nr.397 "Par apropriācijas pārdali no budžeta resora "74. Gadskārtējā valsts budžeta izpildes procesā pārdalāmais finansējums" programmas 18.00.00 "Finansējums valsts drošības stiprināšanas pasākumiem""  (23-TA-1432)</t>
    </r>
  </si>
  <si>
    <r>
      <rPr>
        <b/>
        <sz val="11"/>
        <rFont val="Times New Roman"/>
        <family val="1"/>
        <charset val="186"/>
      </rPr>
      <t>1.7.</t>
    </r>
    <r>
      <rPr>
        <sz val="11"/>
        <rFont val="Times New Roman"/>
        <family val="1"/>
        <charset val="186"/>
      </rPr>
      <t xml:space="preserve"> FM 10.05.2024. rīkojums Nr.171 “Par apropriācijas pārdali” (no budžeta resora "74. Gadskārtējā valsts budžeta izpildes procesā pārdalāmais finansējums" 01.00.00 programmas "Apropriācijas rezerve") </t>
    </r>
  </si>
  <si>
    <r>
      <rPr>
        <b/>
        <sz val="11"/>
        <rFont val="Times New Roman"/>
        <family val="1"/>
        <charset val="186"/>
      </rPr>
      <t>A.1.1.</t>
    </r>
    <r>
      <rPr>
        <sz val="1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</si>
  <si>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rFont val="Times New Roman"/>
        <family val="1"/>
        <charset val="186"/>
      </rPr>
      <t>A.1.2.</t>
    </r>
    <r>
      <rPr>
        <sz val="11"/>
        <rFont val="Times New Roman"/>
        <family val="1"/>
        <charset val="186"/>
      </rPr>
      <t xml:space="preserve"> MK 13.10.2021. rīkojums Nr.734 “Par finanšu līdzekļu piešķiršanu no valsts budžeta programmas "Līdzekļi neparedzētiem gadījumiem"”</t>
    </r>
  </si>
  <si>
    <r>
      <rPr>
        <b/>
        <sz val="11"/>
        <rFont val="Times New Roman"/>
        <family val="1"/>
        <charset val="186"/>
      </rPr>
      <t xml:space="preserve">A.1.3. </t>
    </r>
    <r>
      <rPr>
        <sz val="1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</si>
  <si>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rFont val="Times New Roman"/>
        <family val="1"/>
        <charset val="186"/>
      </rPr>
      <t>A.1.4.</t>
    </r>
    <r>
      <rPr>
        <sz val="1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</si>
  <si>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rFont val="Times New Roman"/>
        <family val="1"/>
        <charset val="186"/>
      </rPr>
      <t xml:space="preserve">A.1.5. </t>
    </r>
    <r>
      <rPr>
        <sz val="1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</si>
  <si>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rFont val="Times New Roman"/>
        <family val="1"/>
        <charset val="186"/>
      </rPr>
      <t>A.1.6.</t>
    </r>
    <r>
      <rPr>
        <sz val="1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</si>
  <si>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rFont val="Times New Roman"/>
        <family val="1"/>
        <charset val="186"/>
      </rPr>
      <t>A.1.7.</t>
    </r>
    <r>
      <rPr>
        <sz val="1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</si>
  <si>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r>
      <rPr>
        <b/>
        <sz val="11"/>
        <rFont val="Times New Roman"/>
        <family val="1"/>
        <charset val="186"/>
      </rPr>
      <t xml:space="preserve">A.2.1 </t>
    </r>
    <r>
      <rPr>
        <sz val="11"/>
        <rFont val="Times New Roman"/>
        <family val="1"/>
        <charset val="186"/>
      </rPr>
      <t>FM 01.12.2021. rīkojums Nr.784 “Par apropriācijas pārdali” - lai nodrošinātu finansējumu līguma noslēgšanai</t>
    </r>
    <r>
      <rPr>
        <b/>
        <i/>
        <sz val="11"/>
        <rFont val="Times New Roman"/>
        <family val="1"/>
        <charset val="186"/>
      </rPr>
      <t xml:space="preserve"> par dzīvnieku migrāciju taku identificēšanu un ieteikumu sniegšanu</t>
    </r>
    <r>
      <rPr>
        <sz val="1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</si>
  <si>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r>
      <rPr>
        <b/>
        <sz val="11"/>
        <rFont val="Times New Roman"/>
        <family val="1"/>
        <charset val="186"/>
      </rPr>
      <t>A.2.2.</t>
    </r>
    <r>
      <rPr>
        <sz val="1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</si>
  <si>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t xml:space="preserve">40.02.00 “Nekustamais īpašums un centralizētais iepirkums”
</t>
    </r>
    <r>
      <rPr>
        <b/>
        <i/>
        <sz val="11"/>
        <rFont val="Times New Roman"/>
        <family val="1"/>
        <charset val="186"/>
      </rPr>
      <t>Projekta vadība</t>
    </r>
  </si>
  <si>
    <r>
      <rPr>
        <b/>
        <sz val="11"/>
        <rFont val="Times New Roman"/>
        <family val="1"/>
        <charset val="186"/>
      </rPr>
      <t>A.2.3.</t>
    </r>
    <r>
      <rPr>
        <sz val="1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</si>
  <si>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rFont val="Times New Roman"/>
        <family val="1"/>
        <charset val="186"/>
      </rPr>
      <t>A.2.4.</t>
    </r>
    <r>
      <rPr>
        <sz val="1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</si>
  <si>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r>
      <t xml:space="preserve">40.02.00 “Nekustamais īpašums un centralizētais iepirkums”
</t>
    </r>
    <r>
      <rPr>
        <b/>
        <i/>
        <sz val="11"/>
        <rFont val="Times New Roman"/>
        <family val="1"/>
        <charset val="186"/>
      </rPr>
      <t>Topogrāfiskā plāna izstrāde</t>
    </r>
  </si>
  <si>
    <r>
      <rPr>
        <b/>
        <sz val="11"/>
        <rFont val="Times New Roman"/>
        <family val="1"/>
        <charset val="186"/>
      </rPr>
      <t>A.2.5.</t>
    </r>
    <r>
      <rPr>
        <sz val="1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16.06.2022. rīkojums Nr.437 “Par finanšu līdzekļu piešķiršanu no valsts budžeta programmas “Līdzekļi neparedzētiem gadījumiem”"</t>
    </r>
  </si>
  <si>
    <r>
      <t xml:space="preserve">99.00.00 “Līdzekļu neparedzētiem gadījumiem izlietojums”
</t>
    </r>
    <r>
      <rPr>
        <b/>
        <i/>
        <sz val="11"/>
        <rFont val="Times New Roman"/>
        <family val="1"/>
        <charset val="186"/>
      </rPr>
      <t>Projekta vadība</t>
    </r>
  </si>
  <si>
    <r>
      <rPr>
        <b/>
        <sz val="11"/>
        <rFont val="Times New Roman"/>
        <family val="1"/>
        <charset val="186"/>
      </rPr>
      <t>A.2.6</t>
    </r>
    <r>
      <rPr>
        <sz val="11"/>
        <rFont val="Times New Roman"/>
        <family val="1"/>
        <charset val="186"/>
      </rPr>
      <t>.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</si>
  <si>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r>
      <t xml:space="preserve">40.02.00 “Nekustamais īpašums un centralizētais iepirkums”
</t>
    </r>
    <r>
      <rPr>
        <b/>
        <sz val="11"/>
        <rFont val="Times New Roman"/>
        <family val="1"/>
        <charset val="186"/>
      </rPr>
      <t>Projekta vadība</t>
    </r>
  </si>
  <si>
    <r>
      <rPr>
        <b/>
        <sz val="11"/>
        <rFont val="Times New Roman"/>
        <family val="1"/>
        <charset val="186"/>
      </rPr>
      <t>A.2.7.</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t>
    </r>
  </si>
  <si>
    <r>
      <rPr>
        <b/>
        <sz val="11"/>
        <rFont val="Times New Roman"/>
        <family val="1"/>
        <charset val="186"/>
      </rPr>
      <t xml:space="preserve">A.2.8. </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</si>
  <si>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r>
      <rPr>
        <b/>
        <sz val="11"/>
        <rFont val="Times New Roman"/>
        <family val="1"/>
        <charset val="186"/>
      </rPr>
      <t>A.3.1.</t>
    </r>
    <r>
      <rPr>
        <sz val="1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</si>
  <si>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r>
      <t>A.3.1.2.</t>
    </r>
    <r>
      <rPr>
        <i/>
        <sz val="9"/>
        <rFont val="Times New Roman"/>
        <family val="1"/>
        <charset val="186"/>
      </rPr>
      <t xml:space="preserve"> </t>
    </r>
    <r>
      <rPr>
        <sz val="9"/>
        <rFont val="Times New Roman"/>
        <family val="1"/>
        <charset val="186"/>
      </rPr>
      <t>Būvdarbu veikšana</t>
    </r>
  </si>
  <si>
    <r>
      <rPr>
        <b/>
        <sz val="11"/>
        <rFont val="Times New Roman"/>
        <family val="1"/>
        <charset val="186"/>
      </rPr>
      <t>A.3.2.</t>
    </r>
    <r>
      <rPr>
        <sz val="1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</si>
  <si>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r>
      <rPr>
        <b/>
        <sz val="11"/>
        <rFont val="Times New Roman"/>
        <family val="1"/>
        <charset val="186"/>
      </rPr>
      <t>A.3.3.</t>
    </r>
    <r>
      <rPr>
        <sz val="1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</si>
  <si>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r>
      <rPr>
        <b/>
        <sz val="11"/>
        <rFont val="Times New Roman"/>
        <family val="1"/>
        <charset val="186"/>
      </rPr>
      <t>A.3.4</t>
    </r>
    <r>
      <rPr>
        <sz val="1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</si>
  <si>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r>
      <rPr>
        <b/>
        <sz val="11"/>
        <rFont val="Times New Roman"/>
        <family val="1"/>
        <charset val="186"/>
      </rPr>
      <t>A.3.5.</t>
    </r>
    <r>
      <rPr>
        <sz val="11"/>
        <rFont val="Times New Roman"/>
        <family val="1"/>
        <charset val="186"/>
      </rPr>
      <t xml:space="preserve">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</si>
  <si>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r>
      <rPr>
        <b/>
        <sz val="11"/>
        <rFont val="Times New Roman"/>
        <family val="1"/>
        <charset val="186"/>
      </rPr>
      <t>A.3.6</t>
    </r>
    <r>
      <rPr>
        <sz val="1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</si>
  <si>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r>
      <rPr>
        <b/>
        <sz val="11"/>
        <rFont val="Times New Roman"/>
        <family val="1"/>
        <charset val="186"/>
      </rPr>
      <t>A.3.7.</t>
    </r>
    <r>
      <rPr>
        <sz val="11"/>
        <rFont val="Times New Roman"/>
        <family val="1"/>
        <charset val="186"/>
      </rPr>
      <t xml:space="preserve">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</si>
  <si>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r>
      <rPr>
        <b/>
        <sz val="11"/>
        <rFont val="Times New Roman"/>
        <family val="1"/>
        <charset val="186"/>
      </rPr>
      <t>A.4.1.</t>
    </r>
    <r>
      <rPr>
        <sz val="1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16.06.2022. rīkojums Nr.437 “Par finanšu līdzekļu piešķiršanu no valsts budžeta programmas “Līdzekļi neparedzētiem gadījumiem”"</t>
    </r>
  </si>
  <si>
    <r>
      <t>A.4.1.2.</t>
    </r>
    <r>
      <rPr>
        <i/>
        <sz val="9"/>
        <rFont val="Times New Roman"/>
        <family val="1"/>
        <charset val="186"/>
      </rPr>
      <t xml:space="preserve"> </t>
    </r>
    <r>
      <rPr>
        <sz val="9"/>
        <rFont val="Times New Roman"/>
        <family val="1"/>
        <charset val="186"/>
      </rPr>
      <t>Būvdarbu veikšana</t>
    </r>
  </si>
  <si>
    <r>
      <rPr>
        <b/>
        <sz val="11"/>
        <rFont val="Times New Roman"/>
        <family val="1"/>
        <charset val="186"/>
      </rPr>
      <t xml:space="preserve">A.5. </t>
    </r>
    <r>
      <rPr>
        <sz val="11"/>
        <rFont val="Times New Roman"/>
        <family val="1"/>
        <charset val="186"/>
      </rPr>
      <t>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16.06.2022. rīkojums Nr.437 “Par finanšu līdzekļu piešķiršanu no valsts budžeta programmas “Līdzekļi neparedzētiem gadījumiem”"</t>
    </r>
  </si>
  <si>
    <r>
      <rPr>
        <b/>
        <sz val="11"/>
        <rFont val="Times New Roman"/>
        <family val="1"/>
        <charset val="186"/>
      </rPr>
      <t>A.6.1.</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</si>
  <si>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r>
      <rPr>
        <b/>
        <sz val="11"/>
        <rFont val="Times New Roman"/>
        <family val="1"/>
        <charset val="186"/>
      </rPr>
      <t>A.7.1.</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</si>
  <si>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r>
      <t>A.7.1.2.</t>
    </r>
    <r>
      <rPr>
        <i/>
        <sz val="9"/>
        <rFont val="Times New Roman"/>
        <family val="1"/>
        <charset val="186"/>
      </rPr>
      <t xml:space="preserve"> </t>
    </r>
    <r>
      <rPr>
        <sz val="9"/>
        <rFont val="Times New Roman"/>
        <family val="1"/>
        <charset val="186"/>
      </rPr>
      <t>Būvdarbu veikšana</t>
    </r>
  </si>
  <si>
    <r>
      <rPr>
        <b/>
        <sz val="11"/>
        <rFont val="Times New Roman"/>
        <family val="1"/>
        <charset val="186"/>
      </rPr>
      <t>A.10.</t>
    </r>
    <r>
      <rPr>
        <sz val="11"/>
        <rFont val="Times New Roman"/>
        <family val="1"/>
        <charset val="186"/>
      </rPr>
      <t xml:space="preserve"> 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14.februārā rīkojumā Nr.110 "Par apropriācijas pārdali no budžeta resora "74. Gadskārtējā valsts budžeta izpildes procesā pārdalāmais finansējums" programmas 18.00.00 "Finansējums valsts drošības stiprināšanas pasākumiem""" (24-TA-2950)</t>
    </r>
  </si>
  <si>
    <t>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14.februāra rīkojumā Nr.110 "Par apropriācijas pārdali no budžeta resora "74. Gadskārtējā valsts budžeta izpildes procesā pārdalāmais finansējums" programmas 18.00.00 "Finansējums valsts drošības stiprināšanas pasākumiem""" (24-TA-2950)
(MK 06.02.2024. prot. Nr.6, 1.§ “Par pastāvīgās infrastruktūras uz valsts ārējās sauszemes robežas izbūves turpināšanu un šim mērķim nepieciešamo finansējumu" (24-TA-23))</t>
  </si>
  <si>
    <t>3.1.1. Automatizētas robežu uzraudzības infrastruktūra (tehnoloģiskās infrastruktūras izbūve, tehnoloģiskās infrastruktūras lokāla risinājuma izveide)** (Latvijas Republikas - Baltkrievijas Republikas valsts robeža) (1. un 2.kārta)</t>
  </si>
  <si>
    <t xml:space="preserve">3. SADAĻA. Automatizētas robežu uzraudzības infrastruktūra </t>
  </si>
  <si>
    <t>3.2.2. Valsts robežas tehnoloģiskās infrastruktūras izbūve gar Latvijas Republikas un Krievijas Federācijas robežu (3. un 4. kārta)
(finansējums VAS "Latvijas Valsts radio un televīzijas centrs")</t>
  </si>
  <si>
    <t>KOPĀ 3.2.3.</t>
  </si>
  <si>
    <t>3.2.3. Valsts robežas tehnoloģiskās infrastruktūras izbūves uzsākšana gar Latvijas Republikas un Krievijas Federācijas robežu (5., 6. un 7.kārta) 
(finansējums VAS "Latvijas Valsts radio un televīzijas centrs")</t>
  </si>
  <si>
    <r>
      <t xml:space="preserve">** Atbilstoši vaiktajiem grozījumiem granta līgumā VRS/RPVP/2023/3 “Automatizētas robežu uzraudzības infrastruktūra”. Ar veiktajiem grozījumiem piešķirtā finansējuma apmērs veido </t>
    </r>
    <r>
      <rPr>
        <b/>
        <sz val="11"/>
        <rFont val="Times New Roman"/>
        <family val="1"/>
        <charset val="186"/>
      </rPr>
      <t>95 958 631 euro (</t>
    </r>
    <r>
      <rPr>
        <sz val="11"/>
        <rFont val="Times New Roman"/>
        <family val="1"/>
        <charset val="186"/>
      </rPr>
      <t>no tā: 71 968 974 euro fonda finansējums un 23 989 657 euro nacionālais līdzfinansējums). Sadalījums pa gadiem precizēts atbilstoši veiktajiem grozījumiem (RPVP KD Nr. BMVI/2021/SA/1.5.8. un PVP KD Nr. BMVI/2023/SA/1.1.4. ietvaros piešķirtie līdzekļi).</t>
    </r>
  </si>
  <si>
    <t>MK 21.01.2025. rīkojums Nr.38 "Par apropriācijas pārdali no budžeta resora "74. Gadskārtējā valsts budžeta izpildes procesā pārdalāmais finansējums" programmas 18.00.00 "Finansējums valsts drošības stiprināšanas pasākumiem"" (24-TA-3329) 
(MK 25.01.2025. prot. Nr.1 65.§ "Informatīvais ziņojums "Par tehnoloģiskās infrastruktūras uz valsts ārējās sauszemes robežas izbūves turpināšanu, šim mērķim nepieciešamo finansējumu un tehnoloģiskās infrastruktūras uzturēšanu pēc tā izbūves pabeigšanas" 24-TA-2939 (IP))</t>
  </si>
  <si>
    <t>KOPĀ 3.2.4.</t>
  </si>
  <si>
    <t>3.2.4.  Valsts robežas tehnoloģiskās infrastruktūras būvniecības turpināšana uz Latvijas Republikas un Krievijas Federācijas ārējās sauszemes robežas (būvdarbu 6. un 7. kārta)
(finansējums VAS "Latvijas Valsts radio un televīzijas centrs")</t>
  </si>
  <si>
    <t>MK 29.04.2025. rīkojums Nr.249 "Par apropriācijas pārdali no budžeta resora "74. Gadskārtējā valsts budžeta izpildes procesā pārdalāmais finansējums" programmas 18.00.00 "Finansējums valsts drošības stiprināšanas pasākumiem"" (25-TA-744)</t>
  </si>
  <si>
    <t>2024. gada izpilde</t>
  </si>
  <si>
    <r>
      <rPr>
        <b/>
        <u/>
        <sz val="11"/>
        <rFont val="Times New Roman"/>
        <family val="1"/>
        <charset val="186"/>
      </rPr>
      <t>KOREKCIJA B2 pasākumam</t>
    </r>
    <r>
      <rPr>
        <b/>
        <sz val="11"/>
        <rFont val="Times New Roman"/>
        <family val="1"/>
        <charset val="186"/>
      </rPr>
      <t xml:space="preserve">
(MK 25.06.2025. sēdes prot.25 52.§ 3.p., kopā 5 522 105 euro)</t>
    </r>
  </si>
  <si>
    <t>KOREKCIJA B3 pasākumam
(MK 25.06.2025. sēdes prot.25 52.§ 3.p., kopā 5 522 105 euro)</t>
  </si>
  <si>
    <t>KOREKCIJA B4 pasākumam
(MK 25.06.2025. sēdes prot.25 52.§ 3.p., kopā 5 522 105 euro)</t>
  </si>
  <si>
    <t>KOREKCIJA B5 pasākumam
(MK 25.06.2025. sēdes prot.25 52.§ 3.p., kopā 5 522 105 euro)</t>
  </si>
  <si>
    <t>Kopā KOREKCIJA (B2+B3+B4+B5)
(MK 25.06.2025. sēdes prot.25 52.§ 3.p., kopā 5 522 105 euro)
Finansējums novirzīts B.6 pasākuma finansēšanai 2025. un 2026. gadam</t>
  </si>
  <si>
    <t>B.6. Finansējums no KOREKCIJĀM B2- B5 pasākumam
(MK 25.06.2025. sēdes prot.25 52.§ 3.p., kopā 5 522 105 euro)</t>
  </si>
  <si>
    <r>
      <t>KOPĀ B1 līdz B5 (</t>
    </r>
    <r>
      <rPr>
        <b/>
        <sz val="11"/>
        <color rgb="FFC00000"/>
        <rFont val="Times New Roman"/>
        <family val="1"/>
        <charset val="186"/>
      </rPr>
      <t>BEZ</t>
    </r>
    <r>
      <rPr>
        <b/>
        <sz val="11"/>
        <rFont val="Times New Roman"/>
        <family val="1"/>
        <charset val="186"/>
      </rPr>
      <t xml:space="preserve"> KOREKCIJĀM)</t>
    </r>
  </si>
  <si>
    <t>MK 17.07.2024. rīkojums Nr.599 "Par apropriācijas pārdali no budžeta resora "74. Gadskārtējā valsts budžeta izpildes procesā pārdalāmais finansējums" programmas 18.00.00 "Finansējums valsts drošības stiprināšanas pasākumiem"" (24-TA-1648) 
(MK 16.06.2024. prot. Nr.29 63.§ "Rīkojuma projekts Par apropriācijas pārdali no budžeta resora "74. Gadskārtējā valsts budžeta izpildes procesā pārdalāmais finansējums" programmas 18.00.00 "Finansējums valsts drošības stiprināšanas pasākumiem"" (24-TA-1648) )
(MK 16.07.2024.prot. Nr.29 107.§ "Informatīvais ziņojums "Par tehnoloģiskās infrastruktūras uz valsts ārējās sauszemes robežas izbūves turpināšanu un šim mērķim nepieciešamo finansējumu"
24-TA-1646 (IP)</t>
  </si>
  <si>
    <t>KOPĀ  II 1.</t>
  </si>
  <si>
    <t>2.1. Tehnoloģiskās infrastruktūras darbībai nepieciešamo pieslēgumu izveide (izbūve) pie ārkārtas situāciju valsts elektronisko sakaru tīkla 
(finansējums VAS "Latvijas Valsts radio un televīzijas centrs")</t>
  </si>
  <si>
    <t>3.2.5.  Valsts robežas tehnoloģiskās infrastruktūras būvniecības turpināšana uz Latvijas Republikas un Krievijas Federācijas ārējās sauszemes robežas (būvdarbu 6. un 7. kārta) (turpināšana)
(finansējums VAS "Latvijas Valsts radio un televīzijas centrs")</t>
  </si>
  <si>
    <t>KOPĀ 3.2.5.</t>
  </si>
  <si>
    <r>
      <t xml:space="preserve">1.8. </t>
    </r>
    <r>
      <rPr>
        <sz val="11"/>
        <rFont val="Times New Roman"/>
        <family val="1"/>
        <charset val="186"/>
      </rPr>
      <t>FM 26.06.2025. rīkojums Nr. 1.1.-1/12/202</t>
    </r>
    <r>
      <rPr>
        <b/>
        <sz val="11"/>
        <rFont val="Times New Roman"/>
        <family val="1"/>
        <charset val="186"/>
      </rPr>
      <t xml:space="preserve"> "Par apropriācijas pārdali  no budžeta programmas  01.00.00 programmas "Apropriācijas rezerve" uz Iekšlietu ministrijas budžetu </t>
    </r>
  </si>
  <si>
    <t>MK 29.10.2025. rīkojums Nr.703 "Par apropriācijas pārdali no budžeta resora "74. Gadskārtējā valsts budžeta izpildes procesā pārdalāmais finansējums" programmas 18.00.00 "Finansējums valsts drošības stiprināšanas pasākumiem"" (25-TA-2324)
(MK 28.10.2025. prot. Nr.45 26.§ "Rīkojuma projekts "Par apropriācijas pārdali no budžeta resora "74. Gadskārtējā valsts budžeta izpildes procesā pārdalāmais finansējums" programmas 18.00.00 "Finansējums valsts drošības stiprināšanas pasākumiem"" (25-TA-2324)</t>
  </si>
  <si>
    <t>2025.gada izpilde</t>
  </si>
  <si>
    <t>KOPĀ IZPILDE 2021.-2026.gada 30.aprīlis</t>
  </si>
  <si>
    <r>
      <t>PAVISAM  A un B (</t>
    </r>
    <r>
      <rPr>
        <b/>
        <sz val="11"/>
        <color rgb="FFFF0000"/>
        <rFont val="Times New Roman"/>
        <family val="1"/>
        <charset val="186"/>
      </rPr>
      <t xml:space="preserve">BEZ </t>
    </r>
    <r>
      <rPr>
        <b/>
        <sz val="11"/>
        <rFont val="Times New Roman"/>
        <family val="1"/>
        <charset val="186"/>
      </rPr>
      <t>PĀRDALĒM STARP PASĀKUMIEM)</t>
    </r>
  </si>
  <si>
    <r>
      <t>PAVISAM  A un B (</t>
    </r>
    <r>
      <rPr>
        <b/>
        <sz val="11"/>
        <color rgb="FFFF0000"/>
        <rFont val="Times New Roman"/>
        <family val="1"/>
        <charset val="186"/>
      </rPr>
      <t xml:space="preserve">AR </t>
    </r>
    <r>
      <rPr>
        <b/>
        <sz val="11"/>
        <rFont val="Times New Roman"/>
        <family val="1"/>
        <charset val="186"/>
      </rPr>
      <t>PĀRDALĒM STARP PASĀKUMIEM)</t>
    </r>
  </si>
  <si>
    <r>
      <t>KOPĀ 1.SADAĻA (</t>
    </r>
    <r>
      <rPr>
        <b/>
        <sz val="11"/>
        <color rgb="FFC00000"/>
        <rFont val="Times New Roman"/>
        <family val="1"/>
        <charset val="186"/>
      </rPr>
      <t>BEZ</t>
    </r>
    <r>
      <rPr>
        <b/>
        <sz val="11"/>
        <rFont val="Times New Roman"/>
        <family val="1"/>
        <charset val="186"/>
      </rPr>
      <t xml:space="preserve"> PĀRDALĒM STARP PASĀKUMIEM)</t>
    </r>
  </si>
  <si>
    <r>
      <t>KOPĀ 1.SADAĻA (</t>
    </r>
    <r>
      <rPr>
        <b/>
        <sz val="11"/>
        <color rgb="FFC00000"/>
        <rFont val="Times New Roman"/>
        <family val="1"/>
        <charset val="186"/>
      </rPr>
      <t>AR</t>
    </r>
    <r>
      <rPr>
        <b/>
        <sz val="11"/>
        <rFont val="Times New Roman"/>
        <family val="1"/>
        <charset val="186"/>
      </rPr>
      <t xml:space="preserve"> PĀRDALĒM STARP PASĀKUMIEM)</t>
    </r>
  </si>
  <si>
    <r>
      <t>PAVISAM 1., 2. un 3. SADAĻA
 (</t>
    </r>
    <r>
      <rPr>
        <b/>
        <sz val="11"/>
        <color rgb="FFC00000"/>
        <rFont val="Times New Roman"/>
        <family val="1"/>
        <charset val="186"/>
      </rPr>
      <t>BEZ</t>
    </r>
    <r>
      <rPr>
        <b/>
        <sz val="11"/>
        <rFont val="Times New Roman"/>
        <family val="1"/>
        <charset val="186"/>
      </rPr>
      <t xml:space="preserve"> PĀRDALĒM STARP PASĀKUMIEM)</t>
    </r>
  </si>
  <si>
    <r>
      <t>PAVISAM 1., 2. un 3. SADAĻA
 (</t>
    </r>
    <r>
      <rPr>
        <b/>
        <sz val="11"/>
        <color rgb="FFC00000"/>
        <rFont val="Times New Roman"/>
        <family val="1"/>
        <charset val="186"/>
      </rPr>
      <t>AR</t>
    </r>
    <r>
      <rPr>
        <b/>
        <sz val="11"/>
        <rFont val="Times New Roman"/>
        <family val="1"/>
        <charset val="186"/>
      </rPr>
      <t xml:space="preserve"> PĀRDALĒM STARP PASĀKUMIEM)</t>
    </r>
  </si>
  <si>
    <r>
      <rPr>
        <b/>
        <sz val="11"/>
        <rFont val="Times New Roman"/>
        <family val="1"/>
        <charset val="186"/>
      </rPr>
      <t>A.4.2</t>
    </r>
    <r>
      <rPr>
        <sz val="11"/>
        <rFont val="Times New Roman"/>
        <family val="1"/>
        <charset val="186"/>
      </rPr>
      <t>. 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14.februāra rīkojumā Nr.110 "Par apropriācijas pārdali no budžeta resora "74. Gadskārtējā valsts budžeta izpildes procesā pārdalāmais finansējums" programmas 18.00.00 "Finansējums valsts drošības stiprināšanas pasākumiem""" (24-TA-2950)</t>
    </r>
  </si>
  <si>
    <t>Neparedzētie darbi (kalnu nogāzes nostiprināšana)</t>
  </si>
  <si>
    <r>
      <t>KOPĀ A.4. (</t>
    </r>
    <r>
      <rPr>
        <b/>
        <sz val="11"/>
        <color rgb="FFFF0000"/>
        <rFont val="Times New Roman"/>
        <family val="1"/>
        <charset val="186"/>
      </rPr>
      <t>AR</t>
    </r>
    <r>
      <rPr>
        <b/>
        <sz val="11"/>
        <rFont val="Times New Roman"/>
        <family val="1"/>
        <charset val="186"/>
      </rPr>
      <t xml:space="preserve"> PĀRDALĒM STARP PASĀKUMIEM)</t>
    </r>
  </si>
  <si>
    <r>
      <t>KOPĀ A.4. (</t>
    </r>
    <r>
      <rPr>
        <b/>
        <sz val="11"/>
        <color rgb="FFFF0000"/>
        <rFont val="Times New Roman"/>
        <family val="1"/>
        <charset val="186"/>
      </rPr>
      <t>BEZ</t>
    </r>
    <r>
      <rPr>
        <b/>
        <sz val="11"/>
        <rFont val="Times New Roman"/>
        <family val="1"/>
        <charset val="186"/>
      </rPr>
      <t xml:space="preserve"> PĀRDALĒM STARP PASĀKUMIEM)</t>
    </r>
  </si>
  <si>
    <r>
      <t>KOPĀ A.9. (</t>
    </r>
    <r>
      <rPr>
        <b/>
        <sz val="11"/>
        <color rgb="FFFF0000"/>
        <rFont val="Times New Roman"/>
        <family val="1"/>
        <charset val="186"/>
      </rPr>
      <t>AR</t>
    </r>
    <r>
      <rPr>
        <b/>
        <sz val="11"/>
        <rFont val="Times New Roman"/>
        <family val="1"/>
        <charset val="186"/>
      </rPr>
      <t xml:space="preserve"> PĀRDALĒM STARP PASĀKUMIEM)</t>
    </r>
  </si>
  <si>
    <r>
      <t>KOPĀ A 9. (</t>
    </r>
    <r>
      <rPr>
        <b/>
        <sz val="11"/>
        <color rgb="FFFF0000"/>
        <rFont val="Times New Roman"/>
        <family val="1"/>
        <charset val="186"/>
      </rPr>
      <t>BEZ</t>
    </r>
    <r>
      <rPr>
        <b/>
        <sz val="11"/>
        <rFont val="Times New Roman"/>
        <family val="1"/>
        <charset val="186"/>
      </rPr>
      <t xml:space="preserve"> PĀRDALĒM STARP PASĀKUMIEM)</t>
    </r>
  </si>
  <si>
    <r>
      <rPr>
        <b/>
        <sz val="11"/>
        <rFont val="Times New Roman"/>
        <family val="1"/>
        <charset val="186"/>
      </rPr>
      <t>A.4.3.</t>
    </r>
    <r>
      <rPr>
        <sz val="11"/>
        <rFont val="Times New Roman"/>
        <family val="1"/>
        <charset val="186"/>
      </rPr>
      <t xml:space="preserve">  MK 02.12.2025. prot. Nr.50 42.§ "Informatīvais ziņojums "Par pastāvīgās infrastruktūras uz valsts ārējās sauzes robežas izbūves progresu" (25-TA-2637)</t>
    </r>
  </si>
  <si>
    <r>
      <rPr>
        <b/>
        <sz val="11"/>
        <rFont val="Times New Roman"/>
        <family val="1"/>
        <charset val="186"/>
      </rPr>
      <t>A.3.8.</t>
    </r>
    <r>
      <rPr>
        <sz val="11"/>
        <rFont val="Times New Roman"/>
        <family val="1"/>
        <charset val="186"/>
      </rPr>
      <t xml:space="preserve"> 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14.februāra rīkojumā Nr.110 "Par apropriācijas pārdali no budžeta resora "74. Gadskārtējā valsts budžeta izpildes procesā pārdalāmais finansējums" programmas 18.00.00 "Finansējums valsts drošības stiprināšanas pasākumiem""" (24-TA-2950)</t>
    </r>
  </si>
  <si>
    <r>
      <t xml:space="preserve">A.3.9. </t>
    </r>
    <r>
      <rPr>
        <sz val="11"/>
        <rFont val="Times New Roman"/>
        <family val="1"/>
        <charset val="186"/>
      </rPr>
      <t>MK 02.12.2025. prot. Nr.50 42.§ "Informatīvais ziņojums "Par pastāvīgās infrastruktūras uz valsts ārējās sauzes robežas izbūves progresu" (25-TA-2637)</t>
    </r>
  </si>
  <si>
    <t>A.3.9.1.Būvdarbi 1.kārta (samazinājums) 
(MK 17.03.2022. sēdes prot.16)</t>
  </si>
  <si>
    <t>A.3.9.2. Saistītie darbi un pakalpojumi (palielinājums) (MK 17.03.2022. sēdes prot.16)</t>
  </si>
  <si>
    <t>MK 25.06.2025. prot. Nr.25 52. § "Informatīvais ziņojums "Par pastāvīgās infrastruktūras uz valsts ārējās sauszemes robežas izbūves progresu un izbūves nodrošināšanu nepabeigtajos posmos"(25-TA-1347)</t>
  </si>
  <si>
    <t xml:space="preserve"> MK 21.11.2023. sēdes prot. Nr.58 81.§ Informatīvais ziņojums "Par tehnoloģiskās infrastruktūras darbībai nepieciešamo pieslēgumu izveidi (izbūvi) pie ārkārtas situāciju valsts elektronisko sakaru tīkla un to darbību" (23-TA-2783 (IP)
MK 23.01.2024. rīkojums Nr.66 "Par apropriācijas pārdali no budžeta resora "74. Gadskārtējā valsts budžeta izpildes procesā pārdalāmais finansējums" programmas 18.00.00 "Finansējums valsts drošības stiprināšanas pasākumiem"" (24-TA-19) un MK 23.01.2024. sēdes prot.Nr.3 26.§
Saskaņā ar likumu (2.lasījums) "Par valsts budžetu 2026. gadam un budžeta ietvaru 2026., 2027. un 2028. gadam" 2026. gadam plānotais finansējums 1 000 000 euro apmērā pārdalīts uz budžeta resora "74. Gadskārtējā valsts budžeta izpildes procesā pārdalāmais finansējums" programmu 18.00.00 "Finansējums valsts drošības stiprināšanas pasākumiem"" </t>
  </si>
  <si>
    <t>B.6. (1)  Valsts robežas apsardzības infrastruktūras (BEZ žoga) izbūve gar Latvijas Republikas un Krievijas Federācijas robežu  nepabeigtajos posmos (~41,26m)
No būvdarbu līgumiem izrietošo saistību izpildei garantijas periodā un analoģisku saistību izpildei atticībā uz posmiem, kura infrastruktūra ir izbūvēta ar NBS atbalstu
(finansējums VAS “Valsts nekustamie īpašumi”)</t>
  </si>
  <si>
    <t>Infrastruktūras izbūves turpināšanai</t>
  </si>
  <si>
    <t>B.6. (2.) Infrastruktūras izbūves turpināšanai uz Latvijas Republikas un Krievijas Federācijas ārējās sauszemes robežas posmos, kur iepriekš tā nebija izbūvēta (~41,26 km), kā arī  ar robežas apsardzības infrastruktūras izbūvi saistītajiem darbiem un pakalpojumiem 
(finansējums VAS “Valsts nekustamie īpašumi” )</t>
  </si>
  <si>
    <t>MK 13.02.2026. rīkojums Nr.52 "Par apropriācijas pārdali no budžeta resora "74. Gadskārtējā valsts budžeta izpildes procesā pārdalāmais finansējums" programmas 18.00.00 "Finansējums valsts drošības stiprināšanas pasākumiem"" (2026. gadam 8 794 848 euro un 2027.gadam 6 864 192 euro)</t>
  </si>
  <si>
    <r>
      <rPr>
        <b/>
        <sz val="11"/>
        <rFont val="Times New Roman"/>
        <family val="1"/>
        <charset val="186"/>
      </rPr>
      <t>1.9.</t>
    </r>
    <r>
      <rPr>
        <sz val="11"/>
        <rFont val="Times New Roman"/>
        <family val="1"/>
        <charset val="186"/>
      </rPr>
      <t xml:space="preserve"> MK 13.02.2026. rīkojums Nr.52 "Par apropriācijas pārdali no budžeta resora "74. Gadskārtējā valsts budžeta izpildes procesā pārdalāmais finansējums" programmas 18.00.00 "Finansējums valsts drošības stiprināšanas pasākumiem"" (2026. gadam 8 794 848 euro un 2027.gadam 6 864 192 euro)</t>
    </r>
  </si>
  <si>
    <r>
      <t xml:space="preserve">KOREKCIJA A9 pasākumam 
(pārdale A4.3. pasākumam)
</t>
    </r>
    <r>
      <rPr>
        <sz val="11"/>
        <rFont val="Times New Roman"/>
        <family val="1"/>
        <charset val="186"/>
      </rPr>
      <t>(MK 02.12.2025. sēdes prot. 50 42.§ 4.p., kopā 150 000 euro) (25-TA-2637)</t>
    </r>
  </si>
  <si>
    <r>
      <t xml:space="preserve">PĀRSKATS PAR IZDEVUMIEM, KAS SAISTĪTI AR VALSTS ROBEŽAS INFRASTRUKTŪRAS 
IZBŪVI UN ĪPAŠUMTIESĪBU SAKĀRTOŠANU 2021.- 2027. GADAM
</t>
    </r>
    <r>
      <rPr>
        <b/>
        <sz val="12"/>
        <color rgb="FFFF0000"/>
        <rFont val="Times New Roman"/>
        <family val="1"/>
        <charset val="186"/>
      </rPr>
      <t>uz 30.04.2026.</t>
    </r>
    <r>
      <rPr>
        <b/>
        <sz val="11"/>
        <color theme="1"/>
        <rFont val="Times New Roman"/>
        <family val="1"/>
        <charset val="186"/>
      </rPr>
      <t xml:space="preserve"> </t>
    </r>
  </si>
  <si>
    <t>2026.gada izpilde (četri mēn.)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</si>
</sst>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sz val="11"/>
      <name val="Times New Roman"/>
      <family val="1"/>
      <charset val="186"/>
    </font>
    <font>
      <b/>
      <sz val="11"/>
      <name val="Times New Roman"/>
      <family val="1"/>
      <charset val="186"/>
    </font>
    <font>
      <sz val="9"/>
      <name val="Times New Roman"/>
      <family val="1"/>
      <charset val="186"/>
    </font>
    <font>
      <i/>
      <sz val="9"/>
      <name val="Times New Roman"/>
      <family val="1"/>
      <charset val="186"/>
    </font>
    <font>
      <b/>
      <sz val="12"/>
      <color rgb="FFFF0000"/>
      <name val="Times New Roman"/>
      <family val="1"/>
      <charset val="186"/>
    </font>
    <font>
      <sz val="11"/>
      <name val="Calibri"/>
      <family val="2"/>
      <charset val="186"/>
      <scheme val="minor"/>
    </font>
    <font>
      <b/>
      <i/>
      <sz val="11"/>
      <name val="Times New Roman"/>
      <family val="1"/>
      <charset val="186"/>
    </font>
    <font>
      <sz val="8"/>
      <name val="Times New Roman"/>
      <family val="1"/>
      <charset val="186"/>
    </font>
    <font>
      <i/>
      <sz val="11"/>
      <name val="Times New Roman"/>
      <family val="1"/>
      <charset val="186"/>
    </font>
    <font>
      <sz val="11"/>
      <color rgb="FFC00000"/>
      <name val="Calibri"/>
      <family val="2"/>
      <charset val="186"/>
      <scheme val="minor"/>
    </font>
    <font>
      <sz val="11"/>
      <color rgb="FFC00000"/>
      <name val="Times New Roman"/>
      <family val="1"/>
      <charset val="186"/>
    </font>
    <font>
      <b/>
      <sz val="11"/>
      <color rgb="FFC00000"/>
      <name val="Times New Roman"/>
      <family val="1"/>
      <charset val="186"/>
    </font>
    <font>
      <b/>
      <u/>
      <sz val="11"/>
      <name val="Times New Roman"/>
      <family val="1"/>
      <charset val="186"/>
    </font>
    <font>
      <b/>
      <i/>
      <sz val="11"/>
      <color rgb="FFC00000"/>
      <name val="Times New Roman"/>
      <family val="1"/>
      <charset val="186"/>
    </font>
    <font>
      <sz val="10"/>
      <name val="Times New Roman"/>
      <family val="1"/>
      <charset val="186"/>
    </font>
    <font>
      <sz val="11"/>
      <color rgb="FFFF0000"/>
      <name val="Calibri"/>
      <family val="2"/>
      <charset val="186"/>
      <scheme val="minor"/>
    </font>
  </fonts>
  <fills count="1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D5F4FF"/>
        <bgColor indexed="64"/>
      </patternFill>
    </fill>
    <fill>
      <patternFill patternType="solid">
        <fgColor theme="0" tint="-4.9989318521683403E-2"/>
        <bgColor indexed="64"/>
      </patternFill>
    </fill>
    <fill>
      <patternFill patternType="solid">
        <fgColor theme="0"/>
        <bgColor indexed="64"/>
      </patternFill>
    </fill>
    <fill>
      <patternFill patternType="solid">
        <fgColor rgb="FFFFDED9"/>
        <bgColor indexed="64"/>
      </patternFill>
    </fill>
    <fill>
      <patternFill patternType="solid">
        <fgColor rgb="FFFFFF00"/>
        <bgColor indexed="64"/>
      </patternFill>
    </fill>
    <fill>
      <patternFill patternType="solid">
        <fgColor theme="6" tint="0.79998168889431442"/>
        <bgColor indexed="64"/>
      </patternFill>
    </fill>
    <fill>
      <patternFill patternType="solid">
        <fgColor theme="2"/>
        <bgColor indexed="64"/>
      </patternFill>
    </fill>
    <fill>
      <patternFill patternType="solid">
        <fgColor rgb="FF79DCFF"/>
        <bgColor indexed="64"/>
      </patternFill>
    </fill>
    <fill>
      <patternFill patternType="solid">
        <fgColor rgb="FF29C7FF"/>
        <bgColor indexed="64"/>
      </patternFill>
    </fill>
    <fill>
      <patternFill patternType="solid">
        <fgColor rgb="FFFADCCA"/>
        <bgColor indexed="64"/>
      </patternFill>
    </fill>
    <fill>
      <patternFill patternType="solid">
        <fgColor rgb="FFEEC9EF"/>
        <bgColor indexed="64"/>
      </patternFill>
    </fill>
    <fill>
      <patternFill patternType="solid">
        <fgColor rgb="FFFFFFCC"/>
        <bgColor indexed="64"/>
      </patternFill>
    </fill>
    <fill>
      <patternFill patternType="solid">
        <fgColor rgb="FFFEB6B4"/>
        <bgColor indexed="64"/>
      </patternFill>
    </fill>
    <fill>
      <patternFill patternType="solid">
        <fgColor theme="9" tint="0.59999389629810485"/>
        <bgColor indexed="64"/>
      </patternFill>
    </fill>
    <fill>
      <patternFill patternType="solid">
        <fgColor theme="9" tint="0.39997558519241921"/>
        <bgColor indexed="64"/>
      </patternFill>
    </fill>
  </fills>
  <borders count="26">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n">
        <color theme="0" tint="-0.14990691854609822"/>
      </left>
      <right style="thin">
        <color theme="0" tint="-0.14990691854609822"/>
      </right>
      <top style="thin">
        <color theme="0" tint="-0.14990691854609822"/>
      </top>
      <bottom style="thin">
        <color theme="0" tint="-0.14990691854609822"/>
      </bottom>
      <diagonal/>
    </border>
    <border>
      <left style="thin">
        <color theme="0" tint="-0.14993743705557422"/>
      </left>
      <right/>
      <top style="thin">
        <color theme="0" tint="-0.14993743705557422"/>
      </top>
      <bottom/>
      <diagonal/>
    </border>
    <border>
      <left/>
      <right/>
      <top style="thin">
        <color theme="0" tint="-0.14993743705557422"/>
      </top>
      <bottom/>
      <diagonal/>
    </border>
    <border>
      <left/>
      <right style="thin">
        <color theme="0" tint="-0.14993743705557422"/>
      </right>
      <top style="thin">
        <color theme="0" tint="-0.14993743705557422"/>
      </top>
      <bottom/>
      <diagonal/>
    </border>
    <border>
      <left style="thin">
        <color theme="0" tint="-0.14993743705557422"/>
      </left>
      <right style="thin">
        <color theme="0" tint="-0.14993743705557422"/>
      </right>
      <top/>
      <bottom style="thin">
        <color theme="0" tint="-0.14993743705557422"/>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right/>
      <top/>
      <bottom style="thin">
        <color theme="0" tint="-0.14993743705557422"/>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14996795556505021"/>
      </top>
      <bottom/>
      <diagonal/>
    </border>
    <border>
      <left style="thin">
        <color theme="0" tint="-0.14993743705557422"/>
      </left>
      <right style="thin">
        <color theme="0" tint="-0.14993743705557422"/>
      </right>
      <top style="thin">
        <color theme="0" tint="-0.14993743705557422"/>
      </top>
      <bottom/>
      <diagonal/>
    </border>
    <border>
      <left/>
      <right/>
      <top style="thin">
        <color theme="0" tint="-0.14990691854609822"/>
      </top>
      <bottom/>
      <diagonal/>
    </border>
    <border>
      <left style="thin">
        <color theme="0" tint="-0.14993743705557422"/>
      </left>
      <right/>
      <top/>
      <bottom/>
      <diagonal/>
    </border>
    <border>
      <left/>
      <right style="thin">
        <color theme="0" tint="-0.14993743705557422"/>
      </right>
      <top/>
      <bottom/>
      <diagonal/>
    </border>
  </borders>
  <cellStyleXfs count="1">
    <xf numFmtId="0" fontId="0" fillId="0" borderId="0"/>
  </cellStyleXfs>
  <cellXfs count="335">
    <xf numFmtId="0" fontId="0" fillId="0" borderId="0" xfId="0"/>
    <xf numFmtId="0" fontId="1" fillId="0" borderId="0" xfId="0" applyFont="1"/>
    <xf numFmtId="0" fontId="5" fillId="0" borderId="0" xfId="0" applyFont="1" applyAlignment="1">
      <alignment horizontal="center" vertical="center"/>
    </xf>
    <xf numFmtId="0" fontId="1" fillId="0" borderId="0" xfId="0" applyFont="1" applyAlignment="1">
      <alignment horizontal="right" wrapText="1"/>
    </xf>
    <xf numFmtId="3" fontId="0" fillId="0" borderId="0" xfId="0" applyNumberFormat="1"/>
    <xf numFmtId="3" fontId="5" fillId="2" borderId="3" xfId="0" applyNumberFormat="1" applyFont="1" applyFill="1" applyBorder="1" applyAlignment="1">
      <alignment horizontal="center" vertical="center"/>
    </xf>
    <xf numFmtId="3" fontId="5" fillId="6" borderId="3" xfId="0" applyNumberFormat="1" applyFont="1" applyFill="1" applyBorder="1" applyAlignment="1">
      <alignment horizontal="center" vertical="center"/>
    </xf>
    <xf numFmtId="0" fontId="6" fillId="6" borderId="3" xfId="0" applyFont="1" applyFill="1" applyBorder="1" applyAlignment="1">
      <alignment horizontal="right" vertical="center" wrapText="1"/>
    </xf>
    <xf numFmtId="3" fontId="4" fillId="6" borderId="3" xfId="0" applyNumberFormat="1" applyFont="1" applyFill="1" applyBorder="1" applyAlignment="1">
      <alignment horizontal="center" vertical="center"/>
    </xf>
    <xf numFmtId="3" fontId="4" fillId="0" borderId="3" xfId="0" applyNumberFormat="1" applyFont="1" applyFill="1" applyBorder="1" applyAlignment="1">
      <alignment horizontal="center" vertical="center"/>
    </xf>
    <xf numFmtId="0" fontId="7" fillId="6" borderId="3" xfId="0" applyFont="1" applyFill="1" applyBorder="1" applyAlignment="1">
      <alignment horizontal="right" vertical="center" wrapText="1"/>
    </xf>
    <xf numFmtId="4" fontId="4" fillId="6" borderId="3" xfId="0" applyNumberFormat="1" applyFont="1" applyFill="1" applyBorder="1" applyAlignment="1">
      <alignment horizontal="center" vertical="center"/>
    </xf>
    <xf numFmtId="3" fontId="5" fillId="11" borderId="3" xfId="0" applyNumberFormat="1" applyFont="1" applyFill="1" applyBorder="1" applyAlignment="1">
      <alignment horizontal="center" vertical="center"/>
    </xf>
    <xf numFmtId="3" fontId="5" fillId="13" borderId="3" xfId="0" applyNumberFormat="1" applyFont="1" applyFill="1" applyBorder="1" applyAlignment="1">
      <alignment horizontal="center" vertical="center"/>
    </xf>
    <xf numFmtId="16" fontId="6" fillId="6" borderId="3" xfId="0" applyNumberFormat="1" applyFont="1" applyFill="1" applyBorder="1" applyAlignment="1">
      <alignment horizontal="right" vertical="center" wrapText="1"/>
    </xf>
    <xf numFmtId="4" fontId="4" fillId="0" borderId="3" xfId="0" applyNumberFormat="1" applyFont="1" applyFill="1" applyBorder="1" applyAlignment="1">
      <alignment horizontal="center" vertical="center"/>
    </xf>
    <xf numFmtId="3" fontId="5" fillId="0" borderId="3" xfId="0" applyNumberFormat="1" applyFont="1" applyFill="1" applyBorder="1" applyAlignment="1">
      <alignment horizontal="center" vertical="center"/>
    </xf>
    <xf numFmtId="0" fontId="5" fillId="13" borderId="3" xfId="0" applyFont="1" applyFill="1" applyBorder="1" applyAlignment="1">
      <alignment horizontal="right" vertical="center" wrapText="1"/>
    </xf>
    <xf numFmtId="0" fontId="4" fillId="6" borderId="3" xfId="0" applyFont="1" applyFill="1" applyBorder="1" applyAlignment="1">
      <alignment horizontal="right" vertical="center" wrapText="1"/>
    </xf>
    <xf numFmtId="0" fontId="4" fillId="6" borderId="3" xfId="0" applyFont="1" applyFill="1" applyBorder="1" applyAlignment="1">
      <alignment horizontal="center" vertical="center"/>
    </xf>
    <xf numFmtId="3" fontId="5" fillId="5" borderId="3" xfId="0" applyNumberFormat="1" applyFont="1" applyFill="1" applyBorder="1" applyAlignment="1">
      <alignment horizontal="center" vertical="center"/>
    </xf>
    <xf numFmtId="0" fontId="9" fillId="0" borderId="0" xfId="0" applyFont="1"/>
    <xf numFmtId="0" fontId="4" fillId="0" borderId="0" xfId="0" applyFont="1"/>
    <xf numFmtId="3" fontId="5" fillId="6" borderId="11" xfId="0" applyNumberFormat="1" applyFont="1" applyFill="1" applyBorder="1" applyAlignment="1">
      <alignment horizontal="center" vertical="center"/>
    </xf>
    <xf numFmtId="3" fontId="5" fillId="2" borderId="11" xfId="0" applyNumberFormat="1" applyFont="1" applyFill="1" applyBorder="1" applyAlignment="1">
      <alignment horizontal="center" vertical="center"/>
    </xf>
    <xf numFmtId="3" fontId="5" fillId="0" borderId="3" xfId="0" applyNumberFormat="1" applyFont="1" applyBorder="1" applyAlignment="1">
      <alignment horizontal="center" vertical="center"/>
    </xf>
    <xf numFmtId="0" fontId="5" fillId="0" borderId="3" xfId="0" applyFont="1" applyBorder="1" applyAlignment="1">
      <alignment horizontal="center" vertical="center" wrapText="1"/>
    </xf>
    <xf numFmtId="3" fontId="5" fillId="0" borderId="3" xfId="0" applyNumberFormat="1" applyFont="1" applyBorder="1" applyAlignment="1">
      <alignment horizontal="center" vertical="center" wrapText="1"/>
    </xf>
    <xf numFmtId="3" fontId="5" fillId="3" borderId="3" xfId="0" applyNumberFormat="1" applyFont="1" applyFill="1" applyBorder="1" applyAlignment="1">
      <alignment horizontal="center" vertical="center" wrapText="1"/>
    </xf>
    <xf numFmtId="3" fontId="5" fillId="6" borderId="3" xfId="0" applyNumberFormat="1" applyFont="1" applyFill="1" applyBorder="1" applyAlignment="1">
      <alignment horizontal="center" vertical="center" wrapText="1"/>
    </xf>
    <xf numFmtId="3" fontId="5" fillId="15" borderId="3" xfId="0" applyNumberFormat="1" applyFont="1" applyFill="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3" xfId="0" applyNumberFormat="1" applyFont="1" applyBorder="1" applyAlignment="1">
      <alignment horizontal="center" vertical="center"/>
    </xf>
    <xf numFmtId="3" fontId="4" fillId="0" borderId="3" xfId="0" applyNumberFormat="1" applyFont="1" applyBorder="1"/>
    <xf numFmtId="3" fontId="4" fillId="0" borderId="3" xfId="0" applyNumberFormat="1" applyFont="1" applyBorder="1" applyAlignment="1"/>
    <xf numFmtId="3" fontId="4" fillId="0" borderId="3" xfId="0" applyNumberFormat="1" applyFont="1" applyBorder="1" applyAlignment="1">
      <alignment horizontal="center"/>
    </xf>
    <xf numFmtId="0" fontId="5" fillId="6" borderId="7" xfId="0" applyFont="1" applyFill="1" applyBorder="1" applyAlignment="1">
      <alignment horizontal="center" vertical="center"/>
    </xf>
    <xf numFmtId="3" fontId="5" fillId="15" borderId="3" xfId="0" applyNumberFormat="1" applyFont="1" applyFill="1" applyBorder="1" applyAlignment="1">
      <alignment horizontal="center" vertical="center"/>
    </xf>
    <xf numFmtId="3" fontId="5" fillId="7" borderId="3" xfId="0" applyNumberFormat="1" applyFont="1" applyFill="1" applyBorder="1" applyAlignment="1">
      <alignment horizontal="center" vertical="center"/>
    </xf>
    <xf numFmtId="3" fontId="5" fillId="8" borderId="3" xfId="0" applyNumberFormat="1" applyFont="1" applyFill="1" applyBorder="1" applyAlignment="1">
      <alignment horizontal="center" vertical="center"/>
    </xf>
    <xf numFmtId="3" fontId="1" fillId="0" borderId="0" xfId="0" applyNumberFormat="1" applyFont="1"/>
    <xf numFmtId="0" fontId="5" fillId="11" borderId="3" xfId="0" applyFont="1" applyFill="1" applyBorder="1" applyAlignment="1">
      <alignment horizontal="center" vertical="center"/>
    </xf>
    <xf numFmtId="0" fontId="5" fillId="13" borderId="3" xfId="0" applyFont="1" applyFill="1" applyBorder="1" applyAlignment="1">
      <alignment horizontal="center" vertical="center"/>
    </xf>
    <xf numFmtId="0" fontId="4" fillId="6" borderId="3" xfId="0" applyFont="1" applyFill="1" applyBorder="1" applyAlignment="1">
      <alignment horizontal="left" vertical="center" wrapText="1"/>
    </xf>
    <xf numFmtId="0" fontId="4" fillId="6" borderId="3" xfId="0" applyFont="1" applyFill="1" applyBorder="1" applyAlignment="1">
      <alignment horizontal="left" vertical="center"/>
    </xf>
    <xf numFmtId="0" fontId="5" fillId="5" borderId="3"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13" borderId="3" xfId="0" applyFont="1" applyFill="1" applyBorder="1" applyAlignment="1">
      <alignment horizontal="center" vertical="center" wrapText="1"/>
    </xf>
    <xf numFmtId="0" fontId="5" fillId="10" borderId="3"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5" fillId="0" borderId="0" xfId="0" applyFont="1"/>
    <xf numFmtId="0" fontId="4" fillId="0" borderId="3" xfId="0" applyFont="1" applyBorder="1" applyAlignment="1">
      <alignment horizontal="left" vertical="center" wrapText="1"/>
    </xf>
    <xf numFmtId="0" fontId="4" fillId="0" borderId="3" xfId="0" applyFont="1" applyBorder="1" applyAlignment="1">
      <alignment vertical="center" wrapText="1"/>
    </xf>
    <xf numFmtId="3" fontId="5" fillId="0" borderId="3" xfId="0" applyNumberFormat="1" applyFont="1" applyFill="1" applyBorder="1" applyAlignment="1">
      <alignment horizontal="center" vertical="center" wrapText="1"/>
    </xf>
    <xf numFmtId="4" fontId="5" fillId="0" borderId="3" xfId="0" applyNumberFormat="1" applyFont="1" applyFill="1" applyBorder="1" applyAlignment="1">
      <alignment horizontal="center" vertical="center" wrapText="1"/>
    </xf>
    <xf numFmtId="3" fontId="9" fillId="0" borderId="0" xfId="0" applyNumberFormat="1" applyFont="1"/>
    <xf numFmtId="0" fontId="5" fillId="3" borderId="3" xfId="0" applyFont="1" applyFill="1" applyBorder="1" applyAlignment="1">
      <alignment horizontal="center" vertical="center" wrapText="1"/>
    </xf>
    <xf numFmtId="0" fontId="5" fillId="15" borderId="3" xfId="0" applyFont="1" applyFill="1" applyBorder="1" applyAlignment="1">
      <alignment horizontal="center" vertical="center" wrapText="1"/>
    </xf>
    <xf numFmtId="0" fontId="4" fillId="0" borderId="3" xfId="0" applyFont="1" applyBorder="1" applyAlignment="1">
      <alignment wrapText="1"/>
    </xf>
    <xf numFmtId="4" fontId="5" fillId="0" borderId="3" xfId="0" applyNumberFormat="1" applyFont="1" applyFill="1" applyBorder="1" applyAlignment="1">
      <alignment horizontal="center" vertical="center"/>
    </xf>
    <xf numFmtId="0" fontId="4" fillId="6" borderId="0" xfId="0" applyFont="1" applyFill="1"/>
    <xf numFmtId="0" fontId="6" fillId="0" borderId="3" xfId="0" applyFont="1" applyBorder="1" applyAlignment="1">
      <alignment horizontal="right" vertical="center" wrapText="1"/>
    </xf>
    <xf numFmtId="0" fontId="10" fillId="0" borderId="3" xfId="0" applyFont="1" applyBorder="1" applyAlignment="1">
      <alignment horizontal="center" vertical="center"/>
    </xf>
    <xf numFmtId="3" fontId="10" fillId="0" borderId="3" xfId="0" applyNumberFormat="1" applyFont="1" applyBorder="1" applyAlignment="1">
      <alignment horizontal="center" vertical="center"/>
    </xf>
    <xf numFmtId="0" fontId="10" fillId="0" borderId="0" xfId="0" applyFont="1"/>
    <xf numFmtId="0" fontId="11" fillId="0" borderId="3" xfId="0" applyFont="1" applyBorder="1" applyAlignment="1">
      <alignment horizontal="right" vertical="center" wrapText="1"/>
    </xf>
    <xf numFmtId="3" fontId="10" fillId="6" borderId="3" xfId="0" applyNumberFormat="1" applyFont="1" applyFill="1" applyBorder="1" applyAlignment="1">
      <alignment horizontal="center" vertical="center"/>
    </xf>
    <xf numFmtId="0" fontId="11" fillId="0" borderId="3" xfId="0" applyFont="1" applyBorder="1" applyAlignment="1">
      <alignment horizontal="right"/>
    </xf>
    <xf numFmtId="0" fontId="4" fillId="0" borderId="3" xfId="0" applyFont="1" applyBorder="1" applyAlignment="1">
      <alignment horizontal="left" wrapText="1"/>
    </xf>
    <xf numFmtId="3" fontId="12" fillId="6" borderId="3" xfId="0" applyNumberFormat="1" applyFont="1" applyFill="1" applyBorder="1" applyAlignment="1">
      <alignment horizontal="center" vertical="center"/>
    </xf>
    <xf numFmtId="3" fontId="12" fillId="0" borderId="3" xfId="0" applyNumberFormat="1" applyFont="1" applyBorder="1" applyAlignment="1">
      <alignment horizontal="center" vertical="center"/>
    </xf>
    <xf numFmtId="0" fontId="6" fillId="0" borderId="3" xfId="0" applyFont="1" applyBorder="1" applyAlignment="1">
      <alignment horizontal="left" vertical="center" wrapText="1"/>
    </xf>
    <xf numFmtId="3" fontId="5" fillId="0" borderId="0" xfId="0" applyNumberFormat="1" applyFont="1"/>
    <xf numFmtId="0" fontId="4" fillId="6" borderId="7" xfId="0" applyFont="1" applyFill="1" applyBorder="1" applyAlignment="1">
      <alignment horizontal="left" vertical="center" wrapText="1"/>
    </xf>
    <xf numFmtId="3" fontId="12" fillId="6" borderId="11" xfId="0" applyNumberFormat="1" applyFont="1" applyFill="1" applyBorder="1" applyAlignment="1">
      <alignment horizontal="center" vertical="center"/>
    </xf>
    <xf numFmtId="3" fontId="5" fillId="0" borderId="0" xfId="0" applyNumberFormat="1" applyFont="1" applyAlignment="1">
      <alignment horizontal="center" vertical="center"/>
    </xf>
    <xf numFmtId="0" fontId="5" fillId="7" borderId="3" xfId="0" applyFont="1" applyFill="1" applyBorder="1" applyAlignment="1">
      <alignment horizontal="center" vertical="center"/>
    </xf>
    <xf numFmtId="0" fontId="5" fillId="8" borderId="3" xfId="0" applyFont="1" applyFill="1" applyBorder="1" applyAlignment="1">
      <alignment horizontal="center" vertical="center"/>
    </xf>
    <xf numFmtId="0" fontId="4" fillId="0" borderId="3" xfId="0" applyFont="1" applyBorder="1" applyAlignment="1"/>
    <xf numFmtId="0" fontId="4" fillId="0" borderId="3" xfId="0" applyFont="1" applyBorder="1"/>
    <xf numFmtId="0" fontId="5" fillId="6" borderId="3" xfId="0" applyFont="1" applyFill="1" applyBorder="1" applyAlignment="1">
      <alignment horizontal="center" vertical="center"/>
    </xf>
    <xf numFmtId="3" fontId="5" fillId="14" borderId="2" xfId="0" applyNumberFormat="1" applyFont="1" applyFill="1" applyBorder="1" applyAlignment="1">
      <alignment horizontal="center" vertical="center"/>
    </xf>
    <xf numFmtId="0" fontId="4" fillId="6" borderId="3" xfId="0" applyFont="1" applyFill="1" applyBorder="1" applyAlignment="1">
      <alignment horizontal="left" vertical="center" wrapText="1"/>
    </xf>
    <xf numFmtId="0" fontId="4" fillId="6" borderId="3" xfId="0" applyFont="1" applyFill="1" applyBorder="1" applyAlignment="1">
      <alignment horizontal="left" vertical="center"/>
    </xf>
    <xf numFmtId="0" fontId="5" fillId="5" borderId="3" xfId="0" applyFont="1" applyFill="1" applyBorder="1" applyAlignment="1">
      <alignment horizontal="center" vertical="center"/>
    </xf>
    <xf numFmtId="0" fontId="13" fillId="0" borderId="0" xfId="0" applyFont="1"/>
    <xf numFmtId="0" fontId="14" fillId="0" borderId="0" xfId="0" applyFont="1"/>
    <xf numFmtId="0" fontId="5" fillId="8" borderId="11" xfId="0" applyFont="1" applyFill="1" applyBorder="1" applyAlignment="1">
      <alignment horizontal="center" vertical="center"/>
    </xf>
    <xf numFmtId="3" fontId="5" fillId="8" borderId="11" xfId="0" applyNumberFormat="1" applyFont="1" applyFill="1" applyBorder="1" applyAlignment="1">
      <alignment horizontal="center" vertical="center"/>
    </xf>
    <xf numFmtId="0" fontId="4" fillId="6" borderId="16" xfId="0" applyFont="1" applyFill="1" applyBorder="1" applyAlignment="1">
      <alignment horizontal="center" vertical="center" wrapText="1"/>
    </xf>
    <xf numFmtId="0" fontId="4" fillId="6" borderId="16" xfId="0" applyFont="1" applyFill="1" applyBorder="1" applyAlignment="1">
      <alignment horizontal="left" vertical="center" wrapText="1"/>
    </xf>
    <xf numFmtId="3" fontId="4" fillId="6" borderId="16" xfId="0" applyNumberFormat="1" applyFont="1" applyFill="1" applyBorder="1" applyAlignment="1">
      <alignment horizontal="center" vertical="center" wrapText="1"/>
    </xf>
    <xf numFmtId="3" fontId="15" fillId="11" borderId="3" xfId="0" applyNumberFormat="1" applyFont="1" applyFill="1" applyBorder="1" applyAlignment="1">
      <alignment horizontal="center" vertical="center"/>
    </xf>
    <xf numFmtId="3" fontId="5" fillId="15" borderId="11" xfId="0" applyNumberFormat="1" applyFont="1" applyFill="1" applyBorder="1" applyAlignment="1">
      <alignment horizontal="center" vertical="center"/>
    </xf>
    <xf numFmtId="0" fontId="5" fillId="14" borderId="1" xfId="0" applyFont="1" applyFill="1" applyBorder="1" applyAlignment="1">
      <alignment horizontal="center" vertical="center" wrapText="1"/>
    </xf>
    <xf numFmtId="3" fontId="3" fillId="14" borderId="2" xfId="0" applyNumberFormat="1" applyFont="1" applyFill="1" applyBorder="1" applyAlignment="1">
      <alignment horizontal="center" vertical="center"/>
    </xf>
    <xf numFmtId="0" fontId="5" fillId="0" borderId="3" xfId="0" applyFont="1" applyBorder="1" applyAlignment="1">
      <alignment horizontal="center" vertical="center" wrapText="1"/>
    </xf>
    <xf numFmtId="0" fontId="4" fillId="6" borderId="3" xfId="0" applyFont="1" applyFill="1" applyBorder="1" applyAlignment="1">
      <alignment horizontal="left" vertical="center"/>
    </xf>
    <xf numFmtId="0" fontId="5" fillId="5" borderId="3" xfId="0" applyFont="1" applyFill="1" applyBorder="1" applyAlignment="1">
      <alignment horizontal="center" vertical="center"/>
    </xf>
    <xf numFmtId="3" fontId="4" fillId="0" borderId="0" xfId="0" applyNumberFormat="1" applyFont="1"/>
    <xf numFmtId="0" fontId="5" fillId="0" borderId="0" xfId="0" applyFont="1" applyAlignment="1">
      <alignment horizontal="center"/>
    </xf>
    <xf numFmtId="0" fontId="5" fillId="5" borderId="21" xfId="0" applyFont="1" applyFill="1" applyBorder="1" applyAlignment="1">
      <alignment horizontal="center" vertical="center"/>
    </xf>
    <xf numFmtId="3" fontId="5" fillId="5" borderId="21" xfId="0" applyNumberFormat="1" applyFont="1" applyFill="1" applyBorder="1" applyAlignment="1">
      <alignment horizontal="center" vertical="center"/>
    </xf>
    <xf numFmtId="0" fontId="4" fillId="6" borderId="20" xfId="0" applyFont="1" applyFill="1" applyBorder="1" applyAlignment="1">
      <alignment horizontal="left" vertical="center" wrapText="1"/>
    </xf>
    <xf numFmtId="3" fontId="5" fillId="6" borderId="20" xfId="0" applyNumberFormat="1" applyFont="1" applyFill="1" applyBorder="1" applyAlignment="1">
      <alignment horizontal="center" vertical="center"/>
    </xf>
    <xf numFmtId="0" fontId="5" fillId="5" borderId="20" xfId="0" applyFont="1" applyFill="1" applyBorder="1" applyAlignment="1">
      <alignment horizontal="center" vertical="center" wrapText="1"/>
    </xf>
    <xf numFmtId="3" fontId="5" fillId="5" borderId="20" xfId="0" applyNumberFormat="1" applyFont="1" applyFill="1" applyBorder="1" applyAlignment="1">
      <alignment horizontal="center" vertical="center"/>
    </xf>
    <xf numFmtId="0" fontId="14" fillId="0" borderId="0" xfId="0" applyFont="1" applyAlignment="1">
      <alignment horizontal="right" wrapText="1"/>
    </xf>
    <xf numFmtId="0" fontId="15" fillId="0" borderId="3" xfId="0" applyFont="1" applyBorder="1" applyAlignment="1">
      <alignment horizontal="center" vertical="center" wrapText="1"/>
    </xf>
    <xf numFmtId="3" fontId="15" fillId="0" borderId="3" xfId="0" applyNumberFormat="1" applyFont="1" applyBorder="1" applyAlignment="1">
      <alignment horizontal="center" vertical="center"/>
    </xf>
    <xf numFmtId="3" fontId="15" fillId="0" borderId="3" xfId="0" applyNumberFormat="1" applyFont="1" applyBorder="1" applyAlignment="1">
      <alignment horizontal="center" vertical="center" wrapText="1"/>
    </xf>
    <xf numFmtId="3" fontId="15" fillId="3" borderId="3" xfId="0" applyNumberFormat="1" applyFont="1" applyFill="1" applyBorder="1" applyAlignment="1">
      <alignment horizontal="center" vertical="center" wrapText="1"/>
    </xf>
    <xf numFmtId="3" fontId="15" fillId="6" borderId="3" xfId="0" applyNumberFormat="1" applyFont="1" applyFill="1" applyBorder="1" applyAlignment="1">
      <alignment horizontal="center" vertical="center" wrapText="1"/>
    </xf>
    <xf numFmtId="3" fontId="15" fillId="15" borderId="3" xfId="0" applyNumberFormat="1" applyFont="1" applyFill="1" applyBorder="1" applyAlignment="1">
      <alignment horizontal="center" vertical="center" wrapText="1"/>
    </xf>
    <xf numFmtId="3" fontId="14" fillId="0" borderId="3" xfId="0" applyNumberFormat="1" applyFont="1" applyBorder="1" applyAlignment="1">
      <alignment horizontal="center" vertical="center" wrapText="1"/>
    </xf>
    <xf numFmtId="3" fontId="14" fillId="0" borderId="3" xfId="0" applyNumberFormat="1" applyFont="1" applyBorder="1" applyAlignment="1">
      <alignment horizontal="center" vertical="center"/>
    </xf>
    <xf numFmtId="3" fontId="15" fillId="2" borderId="3" xfId="0" applyNumberFormat="1" applyFont="1" applyFill="1" applyBorder="1" applyAlignment="1">
      <alignment horizontal="center" vertical="center"/>
    </xf>
    <xf numFmtId="3" fontId="14" fillId="6" borderId="3" xfId="0" applyNumberFormat="1" applyFont="1" applyFill="1" applyBorder="1" applyAlignment="1">
      <alignment horizontal="center" vertical="center"/>
    </xf>
    <xf numFmtId="3" fontId="15" fillId="6" borderId="3" xfId="0" applyNumberFormat="1" applyFont="1" applyFill="1" applyBorder="1" applyAlignment="1">
      <alignment horizontal="center" vertical="center"/>
    </xf>
    <xf numFmtId="3" fontId="14" fillId="0" borderId="3" xfId="0" applyNumberFormat="1" applyFont="1" applyBorder="1" applyAlignment="1">
      <alignment horizontal="center"/>
    </xf>
    <xf numFmtId="3" fontId="17" fillId="0" borderId="3" xfId="0" applyNumberFormat="1" applyFont="1" applyBorder="1" applyAlignment="1">
      <alignment horizontal="center" vertical="center"/>
    </xf>
    <xf numFmtId="3" fontId="14" fillId="0" borderId="3" xfId="0" applyNumberFormat="1" applyFont="1" applyBorder="1" applyAlignment="1"/>
    <xf numFmtId="4" fontId="14" fillId="6" borderId="3" xfId="0" applyNumberFormat="1" applyFont="1" applyFill="1" applyBorder="1" applyAlignment="1">
      <alignment horizontal="center" vertical="center"/>
    </xf>
    <xf numFmtId="0" fontId="15" fillId="6" borderId="7" xfId="0" applyFont="1" applyFill="1" applyBorder="1" applyAlignment="1">
      <alignment horizontal="center" vertical="center"/>
    </xf>
    <xf numFmtId="3" fontId="15" fillId="6" borderId="11" xfId="0" applyNumberFormat="1" applyFont="1" applyFill="1" applyBorder="1" applyAlignment="1">
      <alignment horizontal="center" vertical="center"/>
    </xf>
    <xf numFmtId="3" fontId="15" fillId="2" borderId="11" xfId="0" applyNumberFormat="1" applyFont="1" applyFill="1" applyBorder="1" applyAlignment="1">
      <alignment horizontal="center" vertical="center"/>
    </xf>
    <xf numFmtId="3" fontId="15" fillId="13" borderId="3" xfId="0" applyNumberFormat="1" applyFont="1" applyFill="1" applyBorder="1" applyAlignment="1">
      <alignment horizontal="center" vertical="center"/>
    </xf>
    <xf numFmtId="0" fontId="14" fillId="6" borderId="3" xfId="0" applyFont="1" applyFill="1" applyBorder="1" applyAlignment="1">
      <alignment horizontal="left" vertical="center"/>
    </xf>
    <xf numFmtId="3" fontId="15" fillId="15" borderId="11" xfId="0" applyNumberFormat="1" applyFont="1" applyFill="1" applyBorder="1" applyAlignment="1">
      <alignment horizontal="center" vertical="center"/>
    </xf>
    <xf numFmtId="3" fontId="15" fillId="15" borderId="3" xfId="0" applyNumberFormat="1" applyFont="1" applyFill="1" applyBorder="1" applyAlignment="1">
      <alignment horizontal="center" vertical="center"/>
    </xf>
    <xf numFmtId="3" fontId="15" fillId="7" borderId="3" xfId="0" applyNumberFormat="1" applyFont="1" applyFill="1" applyBorder="1" applyAlignment="1">
      <alignment horizontal="center" vertical="center"/>
    </xf>
    <xf numFmtId="3" fontId="15" fillId="8" borderId="3" xfId="0" applyNumberFormat="1" applyFont="1" applyFill="1" applyBorder="1" applyAlignment="1">
      <alignment horizontal="center" vertical="center"/>
    </xf>
    <xf numFmtId="3" fontId="15" fillId="5" borderId="3" xfId="0" applyNumberFormat="1" applyFont="1" applyFill="1" applyBorder="1" applyAlignment="1">
      <alignment horizontal="center" vertical="center"/>
    </xf>
    <xf numFmtId="3" fontId="14" fillId="0" borderId="3" xfId="0" applyNumberFormat="1" applyFont="1" applyBorder="1"/>
    <xf numFmtId="0" fontId="14" fillId="6" borderId="16" xfId="0" applyFont="1" applyFill="1" applyBorder="1" applyAlignment="1">
      <alignment horizontal="center" vertical="center" wrapText="1"/>
    </xf>
    <xf numFmtId="3" fontId="14" fillId="6" borderId="16" xfId="0" applyNumberFormat="1" applyFont="1" applyFill="1" applyBorder="1" applyAlignment="1">
      <alignment horizontal="center" vertical="center" wrapText="1"/>
    </xf>
    <xf numFmtId="3" fontId="15" fillId="5" borderId="21" xfId="0" applyNumberFormat="1" applyFont="1" applyFill="1" applyBorder="1" applyAlignment="1">
      <alignment horizontal="center" vertical="center"/>
    </xf>
    <xf numFmtId="3" fontId="15" fillId="6" borderId="20" xfId="0" applyNumberFormat="1" applyFont="1" applyFill="1" applyBorder="1" applyAlignment="1">
      <alignment horizontal="center" vertical="center"/>
    </xf>
    <xf numFmtId="3" fontId="15" fillId="5" borderId="20" xfId="0" applyNumberFormat="1" applyFont="1" applyFill="1" applyBorder="1" applyAlignment="1">
      <alignment horizontal="center" vertical="center"/>
    </xf>
    <xf numFmtId="3" fontId="15" fillId="8" borderId="11" xfId="0" applyNumberFormat="1" applyFont="1" applyFill="1" applyBorder="1" applyAlignment="1">
      <alignment horizontal="center" vertical="center"/>
    </xf>
    <xf numFmtId="3" fontId="14" fillId="0" borderId="0" xfId="0" applyNumberFormat="1" applyFont="1"/>
    <xf numFmtId="0" fontId="4" fillId="6" borderId="3" xfId="0" applyFont="1" applyFill="1" applyBorder="1" applyAlignment="1">
      <alignment horizontal="left" vertical="center" wrapText="1"/>
    </xf>
    <xf numFmtId="0" fontId="5" fillId="16" borderId="7" xfId="0" applyFont="1" applyFill="1" applyBorder="1" applyAlignment="1">
      <alignment horizontal="right" vertical="center" wrapText="1"/>
    </xf>
    <xf numFmtId="0" fontId="5" fillId="16" borderId="7" xfId="0" applyFont="1" applyFill="1" applyBorder="1" applyAlignment="1">
      <alignment horizontal="center" vertical="center" wrapText="1"/>
    </xf>
    <xf numFmtId="3" fontId="5" fillId="16" borderId="7" xfId="0" applyNumberFormat="1" applyFont="1" applyFill="1" applyBorder="1" applyAlignment="1">
      <alignment horizontal="center" vertical="center" wrapText="1"/>
    </xf>
    <xf numFmtId="3" fontId="15" fillId="16" borderId="7" xfId="0" applyNumberFormat="1" applyFont="1" applyFill="1" applyBorder="1" applyAlignment="1">
      <alignment horizontal="center" vertical="center" wrapText="1"/>
    </xf>
    <xf numFmtId="0" fontId="5" fillId="16" borderId="3" xfId="0" applyFont="1" applyFill="1" applyBorder="1" applyAlignment="1">
      <alignment horizontal="right" vertical="center" wrapText="1"/>
    </xf>
    <xf numFmtId="3" fontId="5" fillId="16" borderId="3" xfId="0" applyNumberFormat="1" applyFont="1" applyFill="1" applyBorder="1" applyAlignment="1">
      <alignment horizontal="center" vertical="center"/>
    </xf>
    <xf numFmtId="3" fontId="15" fillId="16" borderId="3" xfId="0" applyNumberFormat="1" applyFont="1" applyFill="1" applyBorder="1" applyAlignment="1">
      <alignment horizontal="center" vertical="center"/>
    </xf>
    <xf numFmtId="0" fontId="5" fillId="15" borderId="11" xfId="0" applyFont="1" applyFill="1" applyBorder="1" applyAlignment="1">
      <alignment horizontal="center" vertical="center" wrapText="1"/>
    </xf>
    <xf numFmtId="0" fontId="5" fillId="8" borderId="3" xfId="0" applyFont="1" applyFill="1" applyBorder="1" applyAlignment="1">
      <alignment horizontal="center" vertical="center" wrapText="1"/>
    </xf>
    <xf numFmtId="3" fontId="5" fillId="17" borderId="3" xfId="0" applyNumberFormat="1" applyFont="1" applyFill="1" applyBorder="1" applyAlignment="1">
      <alignment horizontal="center" vertical="center"/>
    </xf>
    <xf numFmtId="3" fontId="5" fillId="17" borderId="3" xfId="0" applyNumberFormat="1" applyFont="1" applyFill="1" applyBorder="1" applyAlignment="1">
      <alignment vertical="center"/>
    </xf>
    <xf numFmtId="0" fontId="6" fillId="0" borderId="22" xfId="0" applyFont="1" applyBorder="1" applyAlignment="1">
      <alignment horizontal="right" vertical="center" wrapText="1"/>
    </xf>
    <xf numFmtId="3" fontId="4" fillId="0" borderId="22" xfId="0" applyNumberFormat="1" applyFont="1" applyBorder="1" applyAlignment="1"/>
    <xf numFmtId="3" fontId="4" fillId="0" borderId="22" xfId="0" applyNumberFormat="1" applyFont="1" applyBorder="1" applyAlignment="1">
      <alignment horizontal="center" vertical="center"/>
    </xf>
    <xf numFmtId="4" fontId="4" fillId="0" borderId="22" xfId="0" applyNumberFormat="1" applyFont="1" applyFill="1" applyBorder="1" applyAlignment="1">
      <alignment horizontal="center" vertical="center"/>
    </xf>
    <xf numFmtId="3" fontId="14" fillId="0" borderId="22" xfId="0" applyNumberFormat="1" applyFont="1" applyBorder="1" applyAlignment="1">
      <alignment horizontal="center" vertical="center"/>
    </xf>
    <xf numFmtId="3" fontId="5" fillId="2" borderId="11" xfId="0" applyNumberFormat="1" applyFont="1" applyFill="1" applyBorder="1" applyAlignment="1">
      <alignment vertical="center"/>
    </xf>
    <xf numFmtId="0" fontId="4" fillId="17" borderId="7" xfId="0" applyFont="1" applyFill="1" applyBorder="1" applyAlignment="1">
      <alignment horizontal="left" vertical="center" wrapText="1"/>
    </xf>
    <xf numFmtId="3" fontId="4" fillId="17" borderId="7" xfId="0" applyNumberFormat="1" applyFont="1" applyFill="1" applyBorder="1" applyAlignment="1"/>
    <xf numFmtId="3" fontId="4" fillId="17" borderId="7" xfId="0" applyNumberFormat="1" applyFont="1" applyFill="1" applyBorder="1" applyAlignment="1">
      <alignment horizontal="center" vertical="center"/>
    </xf>
    <xf numFmtId="4" fontId="4" fillId="17" borderId="7" xfId="0" applyNumberFormat="1" applyFont="1" applyFill="1" applyBorder="1" applyAlignment="1">
      <alignment horizontal="center" vertical="center"/>
    </xf>
    <xf numFmtId="3" fontId="14" fillId="17" borderId="7" xfId="0" applyNumberFormat="1" applyFont="1" applyFill="1" applyBorder="1" applyAlignment="1">
      <alignment horizontal="center" vertical="center"/>
    </xf>
    <xf numFmtId="0" fontId="5" fillId="2" borderId="11" xfId="0" applyFont="1" applyFill="1" applyBorder="1" applyAlignment="1">
      <alignment horizontal="center" vertical="center" wrapText="1"/>
    </xf>
    <xf numFmtId="0" fontId="5" fillId="17" borderId="3" xfId="0" applyFont="1" applyFill="1" applyBorder="1" applyAlignment="1">
      <alignment horizontal="center" vertical="center" wrapText="1"/>
    </xf>
    <xf numFmtId="3" fontId="10" fillId="17" borderId="3" xfId="0" applyNumberFormat="1" applyFont="1" applyFill="1" applyBorder="1" applyAlignment="1">
      <alignment horizontal="center" vertical="center"/>
    </xf>
    <xf numFmtId="3" fontId="17" fillId="17" borderId="3" xfId="0" applyNumberFormat="1" applyFont="1" applyFill="1" applyBorder="1" applyAlignment="1">
      <alignment horizontal="center" vertical="center"/>
    </xf>
    <xf numFmtId="3" fontId="12" fillId="17" borderId="3" xfId="0" applyNumberFormat="1" applyFont="1" applyFill="1" applyBorder="1" applyAlignment="1">
      <alignment horizontal="center" vertical="center"/>
    </xf>
    <xf numFmtId="0" fontId="6" fillId="17" borderId="3" xfId="0" applyFont="1" applyFill="1" applyBorder="1" applyAlignment="1">
      <alignment horizontal="right" vertical="center" wrapText="1"/>
    </xf>
    <xf numFmtId="0" fontId="18" fillId="17" borderId="7" xfId="0" applyFont="1" applyFill="1" applyBorder="1" applyAlignment="1">
      <alignment horizontal="right" vertical="center" wrapText="1"/>
    </xf>
    <xf numFmtId="0" fontId="5" fillId="17" borderId="0" xfId="0" applyFont="1" applyFill="1" applyBorder="1" applyAlignment="1">
      <alignment horizontal="center" vertical="center" wrapText="1"/>
    </xf>
    <xf numFmtId="3" fontId="5" fillId="17" borderId="0" xfId="0" applyNumberFormat="1" applyFont="1" applyFill="1" applyBorder="1" applyAlignment="1">
      <alignment horizontal="center" vertical="center" wrapText="1"/>
    </xf>
    <xf numFmtId="3" fontId="15" fillId="17" borderId="0" xfId="0" applyNumberFormat="1" applyFont="1" applyFill="1" applyBorder="1" applyAlignment="1">
      <alignment horizontal="center" vertical="center" wrapText="1"/>
    </xf>
    <xf numFmtId="0" fontId="4" fillId="17" borderId="0" xfId="0" applyFont="1" applyFill="1" applyBorder="1" applyAlignment="1">
      <alignment horizontal="right" vertical="center" wrapText="1"/>
    </xf>
    <xf numFmtId="0" fontId="4" fillId="17" borderId="0" xfId="0" applyFont="1" applyFill="1" applyBorder="1" applyAlignment="1">
      <alignment horizontal="left" vertical="center" wrapText="1"/>
    </xf>
    <xf numFmtId="3" fontId="4" fillId="17" borderId="0" xfId="0" applyNumberFormat="1" applyFont="1" applyFill="1" applyBorder="1" applyAlignment="1">
      <alignment horizontal="center" vertical="center" wrapText="1"/>
    </xf>
    <xf numFmtId="0" fontId="5" fillId="2" borderId="22" xfId="0" applyFont="1" applyFill="1" applyBorder="1" applyAlignment="1">
      <alignment horizontal="center" vertical="center" wrapText="1"/>
    </xf>
    <xf numFmtId="3" fontId="5" fillId="2" borderId="22" xfId="0" applyNumberFormat="1" applyFont="1" applyFill="1" applyBorder="1" applyAlignment="1">
      <alignment horizontal="center" vertical="center"/>
    </xf>
    <xf numFmtId="3" fontId="15" fillId="2" borderId="22" xfId="0" applyNumberFormat="1" applyFont="1" applyFill="1" applyBorder="1" applyAlignment="1">
      <alignment horizontal="center" vertical="center"/>
    </xf>
    <xf numFmtId="0" fontId="5" fillId="17" borderId="7" xfId="0" applyFont="1" applyFill="1" applyBorder="1" applyAlignment="1">
      <alignment horizontal="center" vertical="center" wrapText="1"/>
    </xf>
    <xf numFmtId="3" fontId="5" fillId="17" borderId="7" xfId="0" applyNumberFormat="1" applyFont="1" applyFill="1" applyBorder="1" applyAlignment="1">
      <alignment horizontal="center" vertical="center"/>
    </xf>
    <xf numFmtId="3" fontId="15" fillId="17" borderId="7" xfId="0" applyNumberFormat="1" applyFont="1" applyFill="1" applyBorder="1" applyAlignment="1">
      <alignment horizontal="center" vertical="center"/>
    </xf>
    <xf numFmtId="0" fontId="5" fillId="3" borderId="11" xfId="0" applyFont="1" applyFill="1" applyBorder="1" applyAlignment="1">
      <alignment horizontal="center" vertical="center" wrapText="1"/>
    </xf>
    <xf numFmtId="3" fontId="5" fillId="3" borderId="11" xfId="0" applyNumberFormat="1" applyFont="1" applyFill="1" applyBorder="1" applyAlignment="1">
      <alignment horizontal="center" vertical="center" wrapText="1"/>
    </xf>
    <xf numFmtId="3" fontId="15" fillId="3" borderId="11" xfId="0" applyNumberFormat="1" applyFont="1" applyFill="1" applyBorder="1" applyAlignment="1">
      <alignment horizontal="center" vertical="center" wrapText="1"/>
    </xf>
    <xf numFmtId="0" fontId="4" fillId="17" borderId="7" xfId="0" applyFont="1" applyFill="1" applyBorder="1" applyAlignment="1">
      <alignment horizontal="center" vertical="center" wrapText="1"/>
    </xf>
    <xf numFmtId="3" fontId="4" fillId="17" borderId="7" xfId="0" applyNumberFormat="1" applyFont="1" applyFill="1" applyBorder="1" applyAlignment="1">
      <alignment horizontal="center" vertical="center" wrapText="1"/>
    </xf>
    <xf numFmtId="0" fontId="4" fillId="6" borderId="7" xfId="0" applyFont="1" applyFill="1" applyBorder="1" applyAlignment="1">
      <alignment vertical="center" wrapText="1"/>
    </xf>
    <xf numFmtId="3" fontId="5" fillId="6" borderId="7" xfId="0" applyNumberFormat="1" applyFont="1" applyFill="1" applyBorder="1" applyAlignment="1">
      <alignment horizontal="center" vertical="center" wrapText="1"/>
    </xf>
    <xf numFmtId="4" fontId="5" fillId="6" borderId="7" xfId="0" applyNumberFormat="1" applyFont="1" applyFill="1" applyBorder="1" applyAlignment="1">
      <alignment horizontal="center" vertical="center" wrapText="1"/>
    </xf>
    <xf numFmtId="3" fontId="15" fillId="6" borderId="7" xfId="0" applyNumberFormat="1" applyFont="1" applyFill="1" applyBorder="1" applyAlignment="1">
      <alignment horizontal="center" vertical="center" wrapText="1"/>
    </xf>
    <xf numFmtId="3" fontId="14" fillId="17" borderId="7" xfId="0" applyNumberFormat="1" applyFont="1" applyFill="1" applyBorder="1" applyAlignment="1">
      <alignment horizontal="center" vertical="center" wrapText="1"/>
    </xf>
    <xf numFmtId="3" fontId="15" fillId="17" borderId="3" xfId="0" applyNumberFormat="1" applyFont="1" applyFill="1" applyBorder="1" applyAlignment="1">
      <alignment horizontal="center" vertical="center"/>
    </xf>
    <xf numFmtId="3" fontId="14" fillId="17" borderId="0" xfId="0" applyNumberFormat="1" applyFont="1" applyFill="1" applyBorder="1" applyAlignment="1">
      <alignment horizontal="center" vertical="center" wrapText="1"/>
    </xf>
    <xf numFmtId="3" fontId="15" fillId="14" borderId="2" xfId="0" applyNumberFormat="1" applyFont="1" applyFill="1" applyBorder="1" applyAlignment="1">
      <alignment horizontal="center" vertical="center"/>
    </xf>
    <xf numFmtId="0" fontId="15" fillId="0" borderId="0" xfId="0" applyFont="1" applyAlignment="1">
      <alignment horizontal="center" vertical="center"/>
    </xf>
    <xf numFmtId="0" fontId="15" fillId="4" borderId="3" xfId="0" applyFont="1" applyFill="1" applyBorder="1" applyAlignment="1">
      <alignment horizontal="center" vertical="center"/>
    </xf>
    <xf numFmtId="0" fontId="15" fillId="0" borderId="3" xfId="0" applyFont="1" applyBorder="1" applyAlignment="1">
      <alignment horizontal="center" vertical="center"/>
    </xf>
    <xf numFmtId="0" fontId="15" fillId="3" borderId="3" xfId="0" applyFont="1" applyFill="1" applyBorder="1" applyAlignment="1">
      <alignment horizontal="center" vertical="center"/>
    </xf>
    <xf numFmtId="0" fontId="15" fillId="0" borderId="22" xfId="0" applyFont="1" applyBorder="1" applyAlignment="1">
      <alignment horizontal="center" vertical="center"/>
    </xf>
    <xf numFmtId="0" fontId="15" fillId="17" borderId="7" xfId="0" applyFont="1" applyFill="1" applyBorder="1" applyAlignment="1">
      <alignment horizontal="center" vertical="center"/>
    </xf>
    <xf numFmtId="3" fontId="15" fillId="3" borderId="11" xfId="0" applyNumberFormat="1" applyFont="1" applyFill="1" applyBorder="1" applyAlignment="1">
      <alignment horizontal="center" vertical="center"/>
    </xf>
    <xf numFmtId="3" fontId="15" fillId="3" borderId="3" xfId="0" applyNumberFormat="1" applyFont="1" applyFill="1" applyBorder="1" applyAlignment="1">
      <alignment horizontal="center" vertical="center"/>
    </xf>
    <xf numFmtId="0" fontId="15" fillId="12" borderId="3" xfId="0" applyFont="1" applyFill="1" applyBorder="1" applyAlignment="1">
      <alignment horizontal="center" vertical="center"/>
    </xf>
    <xf numFmtId="0" fontId="15" fillId="2" borderId="3" xfId="0" applyFont="1" applyFill="1" applyBorder="1" applyAlignment="1">
      <alignment horizontal="center" vertical="center"/>
    </xf>
    <xf numFmtId="0" fontId="15" fillId="13" borderId="3" xfId="0" applyFont="1" applyFill="1" applyBorder="1" applyAlignment="1">
      <alignment horizontal="center" vertical="center"/>
    </xf>
    <xf numFmtId="0" fontId="15" fillId="16" borderId="7" xfId="0" applyFont="1" applyFill="1" applyBorder="1" applyAlignment="1">
      <alignment horizontal="center" vertical="center" wrapText="1"/>
    </xf>
    <xf numFmtId="0" fontId="15" fillId="17" borderId="0" xfId="0" applyFont="1" applyFill="1" applyBorder="1" applyAlignment="1">
      <alignment horizontal="center" vertical="center" wrapText="1"/>
    </xf>
    <xf numFmtId="0" fontId="15" fillId="5" borderId="3" xfId="0" applyFont="1" applyFill="1" applyBorder="1" applyAlignment="1">
      <alignment horizontal="center" vertical="center"/>
    </xf>
    <xf numFmtId="0" fontId="15" fillId="10" borderId="3" xfId="0" applyFont="1" applyFill="1" applyBorder="1" applyAlignment="1">
      <alignment horizontal="center" vertical="center"/>
    </xf>
    <xf numFmtId="3" fontId="15" fillId="0" borderId="0" xfId="0" applyNumberFormat="1" applyFont="1" applyAlignment="1">
      <alignment horizontal="center" vertical="center"/>
    </xf>
    <xf numFmtId="3" fontId="2" fillId="6" borderId="3" xfId="0" applyNumberFormat="1" applyFont="1" applyFill="1" applyBorder="1" applyAlignment="1">
      <alignment horizontal="center" vertical="center"/>
    </xf>
    <xf numFmtId="0" fontId="19" fillId="0" borderId="0" xfId="0" applyFont="1"/>
    <xf numFmtId="3" fontId="15" fillId="6" borderId="16" xfId="0" applyNumberFormat="1" applyFont="1" applyFill="1" applyBorder="1" applyAlignment="1">
      <alignment horizontal="center" vertical="center" wrapText="1"/>
    </xf>
    <xf numFmtId="0" fontId="0" fillId="0" borderId="0" xfId="0" applyFill="1"/>
    <xf numFmtId="3" fontId="1" fillId="0" borderId="0" xfId="0" applyNumberFormat="1" applyFont="1" applyFill="1"/>
    <xf numFmtId="0" fontId="1" fillId="0" borderId="0" xfId="0" applyFont="1" applyFill="1"/>
    <xf numFmtId="3" fontId="5" fillId="0" borderId="7" xfId="0" applyNumberFormat="1" applyFont="1" applyFill="1" applyBorder="1" applyAlignment="1">
      <alignment horizontal="center" vertical="center" wrapText="1"/>
    </xf>
    <xf numFmtId="3" fontId="4" fillId="0" borderId="3" xfId="0" applyNumberFormat="1" applyFont="1" applyFill="1" applyBorder="1" applyAlignment="1">
      <alignment horizontal="center" vertical="center" wrapText="1"/>
    </xf>
    <xf numFmtId="3" fontId="4" fillId="0" borderId="3" xfId="0" applyNumberFormat="1" applyFont="1" applyFill="1" applyBorder="1" applyAlignment="1">
      <alignment horizontal="center"/>
    </xf>
    <xf numFmtId="3" fontId="10" fillId="0" borderId="3" xfId="0" applyNumberFormat="1" applyFont="1" applyFill="1" applyBorder="1" applyAlignment="1">
      <alignment horizontal="center" vertical="center"/>
    </xf>
    <xf numFmtId="3" fontId="4" fillId="0" borderId="3" xfId="0" applyNumberFormat="1" applyFont="1" applyFill="1" applyBorder="1" applyAlignment="1"/>
    <xf numFmtId="3" fontId="4" fillId="0" borderId="22" xfId="0" applyNumberFormat="1" applyFont="1" applyFill="1" applyBorder="1" applyAlignment="1"/>
    <xf numFmtId="3" fontId="5" fillId="0" borderId="11" xfId="0" applyNumberFormat="1" applyFont="1" applyFill="1" applyBorder="1" applyAlignment="1">
      <alignment horizontal="center" vertical="center"/>
    </xf>
    <xf numFmtId="0" fontId="5" fillId="0" borderId="7" xfId="0" applyFont="1" applyFill="1" applyBorder="1" applyAlignment="1">
      <alignment horizontal="center" vertical="center"/>
    </xf>
    <xf numFmtId="0" fontId="4" fillId="0" borderId="3" xfId="0" applyFont="1" applyFill="1" applyBorder="1" applyAlignment="1">
      <alignment horizontal="left" vertical="center"/>
    </xf>
    <xf numFmtId="0" fontId="5"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3" fontId="4" fillId="0" borderId="3" xfId="0" applyNumberFormat="1" applyFont="1" applyFill="1" applyBorder="1"/>
    <xf numFmtId="0" fontId="5" fillId="7" borderId="3" xfId="0" applyFont="1" applyFill="1" applyBorder="1" applyAlignment="1">
      <alignment horizontal="center" vertical="center"/>
    </xf>
    <xf numFmtId="0" fontId="5" fillId="5" borderId="3" xfId="0" applyFont="1" applyFill="1" applyBorder="1" applyAlignment="1">
      <alignment horizontal="center" vertical="center"/>
    </xf>
    <xf numFmtId="4" fontId="9" fillId="0" borderId="0" xfId="0" applyNumberFormat="1" applyFont="1"/>
    <xf numFmtId="0" fontId="5" fillId="6" borderId="20" xfId="0" applyFont="1" applyFill="1" applyBorder="1" applyAlignment="1">
      <alignment horizontal="center" vertical="center" wrapText="1"/>
    </xf>
    <xf numFmtId="0" fontId="5" fillId="6" borderId="20" xfId="0" applyFont="1" applyFill="1" applyBorder="1" applyAlignment="1">
      <alignment horizontal="center" vertical="center"/>
    </xf>
    <xf numFmtId="0" fontId="4" fillId="6" borderId="20" xfId="0" applyFont="1" applyFill="1" applyBorder="1" applyAlignment="1">
      <alignment horizontal="left" vertical="center" wrapText="1"/>
    </xf>
    <xf numFmtId="0" fontId="4" fillId="6" borderId="20" xfId="0" applyFont="1" applyFill="1" applyBorder="1" applyAlignment="1">
      <alignment horizontal="left" vertical="center"/>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4" fillId="6" borderId="4" xfId="0" applyFont="1" applyFill="1" applyBorder="1" applyAlignment="1">
      <alignment horizontal="left" vertical="center" wrapText="1"/>
    </xf>
    <xf numFmtId="0" fontId="4" fillId="6" borderId="5" xfId="0" applyFont="1" applyFill="1" applyBorder="1" applyAlignment="1">
      <alignment horizontal="left" vertical="center"/>
    </xf>
    <xf numFmtId="0" fontId="4" fillId="6" borderId="6" xfId="0" applyFont="1" applyFill="1" applyBorder="1" applyAlignment="1">
      <alignment horizontal="left" vertical="center"/>
    </xf>
    <xf numFmtId="0" fontId="4" fillId="6" borderId="5" xfId="0" applyFont="1" applyFill="1" applyBorder="1" applyAlignment="1">
      <alignment horizontal="left" vertical="center" wrapText="1"/>
    </xf>
    <xf numFmtId="0" fontId="4" fillId="6" borderId="6" xfId="0" applyFont="1" applyFill="1" applyBorder="1" applyAlignment="1">
      <alignment horizontal="left" vertical="center" wrapText="1"/>
    </xf>
    <xf numFmtId="0" fontId="4" fillId="0" borderId="3" xfId="0" applyFont="1" applyBorder="1" applyAlignment="1">
      <alignment horizontal="left" vertical="center" wrapText="1"/>
    </xf>
    <xf numFmtId="0" fontId="4" fillId="0" borderId="3" xfId="0" applyFont="1" applyFill="1" applyBorder="1" applyAlignment="1">
      <alignment horizontal="left" vertical="center" wrapText="1"/>
    </xf>
    <xf numFmtId="0" fontId="5" fillId="4" borderId="3" xfId="0" applyFont="1" applyFill="1" applyBorder="1" applyAlignment="1">
      <alignment horizontal="center" vertical="center" wrapText="1"/>
    </xf>
    <xf numFmtId="0" fontId="5" fillId="4" borderId="3" xfId="0" applyFont="1" applyFill="1" applyBorder="1" applyAlignment="1">
      <alignment horizontal="center" vertical="center"/>
    </xf>
    <xf numFmtId="0" fontId="5" fillId="0" borderId="3" xfId="0" applyFont="1" applyFill="1" applyBorder="1" applyAlignment="1">
      <alignment horizontal="center" vertical="center"/>
    </xf>
    <xf numFmtId="0" fontId="5" fillId="5" borderId="3" xfId="0" applyFont="1" applyFill="1" applyBorder="1" applyAlignment="1">
      <alignment horizontal="center" vertical="center" wrapText="1"/>
    </xf>
    <xf numFmtId="0" fontId="5" fillId="5" borderId="3" xfId="0" applyFont="1" applyFill="1" applyBorder="1" applyAlignment="1">
      <alignment horizontal="center" vertical="center"/>
    </xf>
    <xf numFmtId="0" fontId="4" fillId="6" borderId="3" xfId="0" applyFont="1" applyFill="1" applyBorder="1" applyAlignment="1">
      <alignment horizontal="left" vertical="center" wrapText="1"/>
    </xf>
    <xf numFmtId="0" fontId="5" fillId="2" borderId="23"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4" fillId="17" borderId="0" xfId="0" applyFont="1" applyFill="1" applyBorder="1" applyAlignment="1">
      <alignment horizontal="left" vertical="center" wrapText="1"/>
    </xf>
    <xf numFmtId="0" fontId="4" fillId="0" borderId="0" xfId="0" applyFont="1" applyFill="1" applyBorder="1" applyAlignment="1">
      <alignment horizontal="left" vertical="center" wrapText="1"/>
    </xf>
    <xf numFmtId="0" fontId="5" fillId="10" borderId="3" xfId="0" applyFont="1" applyFill="1" applyBorder="1" applyAlignment="1">
      <alignment horizontal="center" vertical="center"/>
    </xf>
    <xf numFmtId="0" fontId="2" fillId="0" borderId="0" xfId="0" applyFont="1" applyAlignment="1">
      <alignment horizontal="center"/>
    </xf>
    <xf numFmtId="0" fontId="4" fillId="0" borderId="3" xfId="0" applyFont="1" applyBorder="1" applyAlignment="1">
      <alignment vertical="center" wrapText="1"/>
    </xf>
    <xf numFmtId="0" fontId="4" fillId="0" borderId="3" xfId="0" applyFont="1" applyFill="1" applyBorder="1" applyAlignment="1">
      <alignment vertical="center" wrapText="1"/>
    </xf>
    <xf numFmtId="0" fontId="5" fillId="3" borderId="3" xfId="0" applyFont="1" applyFill="1" applyBorder="1" applyAlignment="1">
      <alignment horizontal="center" vertical="center"/>
    </xf>
    <xf numFmtId="0" fontId="5" fillId="0" borderId="3" xfId="0" applyFont="1" applyBorder="1" applyAlignment="1">
      <alignment horizontal="center" vertical="center" wrapText="1"/>
    </xf>
    <xf numFmtId="0" fontId="4" fillId="0" borderId="3" xfId="0" applyFont="1" applyBorder="1" applyAlignment="1">
      <alignment horizontal="left" vertical="center"/>
    </xf>
    <xf numFmtId="0" fontId="4" fillId="0"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6" borderId="3" xfId="0" applyFont="1" applyFill="1" applyBorder="1" applyAlignment="1">
      <alignment horizontal="left" vertical="center" wrapText="1"/>
    </xf>
    <xf numFmtId="0" fontId="5" fillId="3" borderId="3" xfId="0" applyFont="1" applyFill="1" applyBorder="1" applyAlignment="1">
      <alignment horizontal="center" vertical="center" wrapText="1"/>
    </xf>
    <xf numFmtId="0" fontId="5" fillId="12" borderId="3" xfId="0" applyFont="1" applyFill="1" applyBorder="1" applyAlignment="1">
      <alignment horizontal="center"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5" xfId="0" applyFont="1" applyFill="1" applyBorder="1" applyAlignment="1">
      <alignment horizontal="left" vertical="center" wrapText="1"/>
    </xf>
    <xf numFmtId="0" fontId="4" fillId="0" borderId="6" xfId="0" applyFont="1" applyBorder="1" applyAlignment="1">
      <alignment horizontal="left" vertical="center" wrapText="1"/>
    </xf>
    <xf numFmtId="0" fontId="5"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9" xfId="0" applyFont="1" applyFill="1" applyBorder="1" applyAlignment="1">
      <alignment horizontal="left" vertical="center" wrapText="1"/>
    </xf>
    <xf numFmtId="0" fontId="4" fillId="17" borderId="7" xfId="0" applyFont="1" applyFill="1" applyBorder="1" applyAlignment="1">
      <alignment horizontal="left" vertical="center" wrapText="1"/>
    </xf>
    <xf numFmtId="0" fontId="4" fillId="0" borderId="7" xfId="0" applyFont="1" applyFill="1" applyBorder="1" applyAlignment="1">
      <alignment horizontal="left" vertical="center" wrapText="1"/>
    </xf>
    <xf numFmtId="0" fontId="5" fillId="2" borderId="3" xfId="0" applyFont="1" applyFill="1" applyBorder="1" applyAlignment="1">
      <alignment horizontal="center" vertical="center"/>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0" fontId="5" fillId="17" borderId="4" xfId="0" applyFont="1" applyFill="1" applyBorder="1" applyAlignment="1">
      <alignment horizontal="left" vertical="center"/>
    </xf>
    <xf numFmtId="0" fontId="5" fillId="17" borderId="5" xfId="0" applyFont="1" applyFill="1" applyBorder="1" applyAlignment="1">
      <alignment horizontal="left" vertical="center"/>
    </xf>
    <xf numFmtId="0" fontId="5" fillId="0" borderId="5" xfId="0" applyFont="1" applyFill="1" applyBorder="1" applyAlignment="1">
      <alignment horizontal="left" vertical="center"/>
    </xf>
    <xf numFmtId="0" fontId="5" fillId="17" borderId="6" xfId="0" applyFont="1" applyFill="1" applyBorder="1" applyAlignment="1">
      <alignment horizontal="left" vertical="center"/>
    </xf>
    <xf numFmtId="0" fontId="4" fillId="6" borderId="3" xfId="0" applyFont="1" applyFill="1" applyBorder="1" applyAlignment="1">
      <alignment horizontal="left" vertical="center"/>
    </xf>
    <xf numFmtId="0" fontId="3" fillId="7" borderId="15"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4" fillId="5" borderId="17" xfId="0" applyFont="1" applyFill="1" applyBorder="1" applyAlignment="1">
      <alignment horizontal="left" vertical="center" wrapText="1"/>
    </xf>
    <xf numFmtId="0" fontId="4" fillId="5" borderId="18" xfId="0" applyFont="1" applyFill="1" applyBorder="1" applyAlignment="1">
      <alignment horizontal="left" vertical="center" wrapText="1"/>
    </xf>
    <xf numFmtId="0" fontId="4" fillId="5" borderId="19" xfId="0" applyFont="1" applyFill="1" applyBorder="1" applyAlignment="1">
      <alignment horizontal="left" vertical="center" wrapText="1"/>
    </xf>
    <xf numFmtId="0" fontId="5" fillId="0" borderId="3" xfId="0" applyFont="1" applyBorder="1" applyAlignment="1">
      <alignment horizontal="center" vertical="center"/>
    </xf>
    <xf numFmtId="0" fontId="5" fillId="7" borderId="3" xfId="0" applyFont="1" applyFill="1" applyBorder="1" applyAlignment="1">
      <alignment horizontal="center" vertical="center"/>
    </xf>
    <xf numFmtId="0" fontId="5" fillId="13" borderId="3" xfId="0" applyFont="1" applyFill="1" applyBorder="1" applyAlignment="1">
      <alignment horizontal="center" vertical="center" wrapText="1"/>
    </xf>
    <xf numFmtId="0" fontId="5" fillId="13" borderId="4" xfId="0" applyFont="1" applyFill="1" applyBorder="1" applyAlignment="1">
      <alignment horizontal="center" vertical="center" wrapText="1"/>
    </xf>
    <xf numFmtId="0" fontId="5" fillId="13"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13" borderId="6" xfId="0" applyFont="1" applyFill="1" applyBorder="1" applyAlignment="1">
      <alignment horizontal="center" vertical="center" wrapText="1"/>
    </xf>
    <xf numFmtId="0" fontId="4" fillId="13" borderId="8" xfId="0" applyFont="1" applyFill="1" applyBorder="1" applyAlignment="1">
      <alignment horizontal="left" vertical="center" wrapText="1"/>
    </xf>
    <xf numFmtId="0" fontId="4" fillId="13" borderId="9" xfId="0" applyFont="1" applyFill="1" applyBorder="1" applyAlignment="1">
      <alignment horizontal="left" vertical="center" wrapText="1"/>
    </xf>
    <xf numFmtId="0" fontId="4" fillId="13" borderId="10" xfId="0" applyFont="1" applyFill="1" applyBorder="1" applyAlignment="1">
      <alignment horizontal="left"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4" fillId="17" borderId="12" xfId="0" applyFont="1" applyFill="1" applyBorder="1" applyAlignment="1">
      <alignment horizontal="left" vertical="center" wrapText="1"/>
    </xf>
    <xf numFmtId="0" fontId="4" fillId="17" borderId="13" xfId="0" applyFont="1" applyFill="1" applyBorder="1" applyAlignment="1">
      <alignment horizontal="left" vertical="center" wrapText="1"/>
    </xf>
    <xf numFmtId="0" fontId="4" fillId="17" borderId="14" xfId="0" applyFont="1" applyFill="1" applyBorder="1" applyAlignment="1">
      <alignment horizontal="left" vertical="center" wrapText="1"/>
    </xf>
    <xf numFmtId="0" fontId="4" fillId="18" borderId="4" xfId="0" applyFont="1" applyFill="1" applyBorder="1" applyAlignment="1">
      <alignment horizontal="left" vertical="center" wrapText="1"/>
    </xf>
    <xf numFmtId="0" fontId="4" fillId="18" borderId="5" xfId="0" applyFont="1" applyFill="1" applyBorder="1" applyAlignment="1">
      <alignment horizontal="left" vertical="center" wrapText="1"/>
    </xf>
    <xf numFmtId="0" fontId="4" fillId="18" borderId="6" xfId="0" applyFont="1" applyFill="1" applyBorder="1" applyAlignment="1">
      <alignment horizontal="left" vertical="center" wrapText="1"/>
    </xf>
    <xf numFmtId="0" fontId="4" fillId="13" borderId="4" xfId="0" applyFont="1" applyFill="1" applyBorder="1" applyAlignment="1">
      <alignment horizontal="left" vertical="center" wrapText="1"/>
    </xf>
    <xf numFmtId="0" fontId="4" fillId="13" borderId="5" xfId="0" applyFont="1" applyFill="1" applyBorder="1" applyAlignment="1">
      <alignment horizontal="left" vertical="center" wrapText="1"/>
    </xf>
    <xf numFmtId="0" fontId="4" fillId="13" borderId="6" xfId="0" applyFont="1" applyFill="1" applyBorder="1" applyAlignment="1">
      <alignment horizontal="left" vertical="center" wrapText="1"/>
    </xf>
    <xf numFmtId="0" fontId="5" fillId="13" borderId="4" xfId="0" applyFont="1" applyFill="1" applyBorder="1" applyAlignment="1">
      <alignment horizontal="left" vertical="center" wrapText="1"/>
    </xf>
    <xf numFmtId="0" fontId="5" fillId="13" borderId="5" xfId="0" applyFont="1" applyFill="1" applyBorder="1" applyAlignment="1">
      <alignment horizontal="left" vertical="center" wrapText="1"/>
    </xf>
    <xf numFmtId="0" fontId="5" fillId="13" borderId="6" xfId="0" applyFont="1" applyFill="1" applyBorder="1" applyAlignment="1">
      <alignment horizontal="left" vertical="center" wrapText="1"/>
    </xf>
    <xf numFmtId="0" fontId="5" fillId="13" borderId="4" xfId="0" applyFont="1" applyFill="1" applyBorder="1" applyAlignment="1">
      <alignment horizontal="left" vertical="center"/>
    </xf>
    <xf numFmtId="0" fontId="5" fillId="13" borderId="5" xfId="0" applyFont="1" applyFill="1" applyBorder="1" applyAlignment="1">
      <alignment horizontal="left" vertical="center"/>
    </xf>
    <xf numFmtId="0" fontId="5" fillId="13" borderId="6" xfId="0" applyFont="1" applyFill="1" applyBorder="1" applyAlignment="1">
      <alignment horizontal="left" vertical="center"/>
    </xf>
    <xf numFmtId="0" fontId="5" fillId="11" borderId="4" xfId="0" applyFont="1" applyFill="1" applyBorder="1" applyAlignment="1">
      <alignment horizontal="center" vertical="center"/>
    </xf>
    <xf numFmtId="0" fontId="5" fillId="11" borderId="5" xfId="0" applyFont="1" applyFill="1" applyBorder="1" applyAlignment="1">
      <alignment horizontal="center" vertical="center"/>
    </xf>
    <xf numFmtId="0" fontId="5" fillId="11" borderId="6" xfId="0" applyFont="1" applyFill="1" applyBorder="1" applyAlignment="1">
      <alignment horizontal="center" vertical="center"/>
    </xf>
    <xf numFmtId="0" fontId="5" fillId="2" borderId="24" xfId="0" applyFont="1" applyFill="1" applyBorder="1" applyAlignment="1">
      <alignment horizontal="center" vertical="center" wrapText="1"/>
    </xf>
    <xf numFmtId="0" fontId="5" fillId="2"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2" borderId="25" xfId="0" applyFont="1" applyFill="1" applyBorder="1" applyAlignment="1">
      <alignment horizontal="center" vertical="center"/>
    </xf>
    <xf numFmtId="0" fontId="4" fillId="6" borderId="12" xfId="0" applyFont="1" applyFill="1" applyBorder="1" applyAlignment="1">
      <alignment horizontal="left" vertical="center" wrapText="1"/>
    </xf>
    <xf numFmtId="0" fontId="4" fillId="6" borderId="13" xfId="0" applyFont="1" applyFill="1" applyBorder="1" applyAlignment="1">
      <alignment horizontal="left" vertical="center" wrapText="1"/>
    </xf>
    <xf numFmtId="0" fontId="4" fillId="0" borderId="13" xfId="0" applyFont="1" applyFill="1" applyBorder="1" applyAlignment="1">
      <alignment horizontal="left" vertical="center" wrapText="1"/>
    </xf>
    <xf numFmtId="0" fontId="4" fillId="6" borderId="1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EB6B4"/>
      <color rgb="FFFD7A77"/>
      <color rgb="FF29C7FF"/>
      <color rgb="FFEEC9EF"/>
      <color rgb="FFFADCCA"/>
      <color rgb="FFFE6858"/>
      <color rgb="FF79DCFF"/>
      <color rgb="FFFFDED9"/>
      <color rgb="FFFAF0FA"/>
      <color rgb="FFD5F4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jars.zadaroznajs/Desktop/Informat&#299;vais%20zi&#326;ojums%20MK%202026.05/Aktualiz&#275;ts%20finan&#353;u%20p&#257;rskats/NVA_FVD%20P&#257;rskats%20par%20robezas%20izdevumiem_uz0505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uz 30.04.2026"/>
      <sheetName val="1.8. LV64 2025"/>
      <sheetName val="1.9. LV64 2026"/>
    </sheetNames>
    <sheetDataSet>
      <sheetData sheetId="0"/>
      <sheetData sheetId="1">
        <row r="345">
          <cell r="P345">
            <v>447149</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EB7ED-7678-4D9B-9132-FA7A8D7DCBA6}">
  <sheetPr>
    <pageSetUpPr fitToPage="1"/>
  </sheetPr>
  <dimension ref="A1:W311"/>
  <sheetViews>
    <sheetView tabSelected="1" zoomScale="80" zoomScaleNormal="80" workbookViewId="0">
      <pane ySplit="5" topLeftCell="A65" activePane="bottomLeft" state="frozen"/>
      <selection pane="bottomLeft" activeCell="A41" sqref="A41:N41"/>
    </sheetView>
  </sheetViews>
  <sheetFormatPr defaultColWidth="9.140625" defaultRowHeight="15" x14ac:dyDescent="0.25"/>
  <cols>
    <col min="1" max="1" width="40.85546875" style="1" customWidth="1"/>
    <col min="2" max="2" width="15.140625" style="1" customWidth="1"/>
    <col min="3" max="3" width="13.85546875" style="1" customWidth="1"/>
    <col min="4" max="4" width="14.85546875" style="1" customWidth="1"/>
    <col min="5" max="5" width="14.85546875" style="219" customWidth="1"/>
    <col min="6" max="7" width="14.85546875" style="1" customWidth="1"/>
    <col min="8" max="8" width="14.28515625" style="1" customWidth="1"/>
    <col min="9" max="9" width="14.28515625" style="22" customWidth="1"/>
    <col min="10" max="10" width="14.28515625" style="1" customWidth="1"/>
    <col min="11" max="11" width="14.28515625" style="88" customWidth="1"/>
    <col min="12" max="12" width="14.28515625" style="1" customWidth="1"/>
    <col min="13" max="13" width="14.28515625" style="88" customWidth="1"/>
    <col min="14" max="14" width="14.28515625" style="1" customWidth="1"/>
    <col min="15" max="15" width="21.85546875" style="198" customWidth="1"/>
    <col min="16" max="16" width="19.140625" customWidth="1"/>
    <col min="17" max="17" width="10.140625" bestFit="1" customWidth="1"/>
    <col min="18" max="18" width="12.5703125" customWidth="1"/>
    <col min="19" max="19" width="11" style="1" bestFit="1" customWidth="1"/>
    <col min="20" max="20" width="9.85546875" style="1" bestFit="1" customWidth="1"/>
    <col min="21" max="21" width="11" style="1" bestFit="1" customWidth="1"/>
    <col min="22" max="16384" width="9.140625" style="1"/>
  </cols>
  <sheetData>
    <row r="1" spans="1:18" ht="24" customHeight="1" x14ac:dyDescent="0.25">
      <c r="C1" s="260"/>
      <c r="D1" s="260"/>
      <c r="E1" s="260"/>
      <c r="F1" s="260"/>
      <c r="G1" s="260"/>
      <c r="H1" s="260"/>
      <c r="I1" s="102"/>
      <c r="J1" s="3"/>
      <c r="K1" s="109"/>
      <c r="L1" s="3"/>
      <c r="M1" s="109"/>
      <c r="N1" s="3"/>
      <c r="P1" s="4"/>
    </row>
    <row r="2" spans="1:18" ht="51.6" customHeight="1" x14ac:dyDescent="0.25">
      <c r="A2" s="289" t="s">
        <v>247</v>
      </c>
      <c r="B2" s="289"/>
      <c r="C2" s="289"/>
      <c r="D2" s="289"/>
      <c r="E2" s="289"/>
      <c r="F2" s="289"/>
      <c r="G2" s="289"/>
      <c r="H2" s="289"/>
      <c r="I2" s="289"/>
      <c r="J2" s="289"/>
      <c r="K2" s="289"/>
      <c r="L2" s="289"/>
      <c r="M2" s="289"/>
      <c r="N2" s="289"/>
      <c r="O2" s="289"/>
    </row>
    <row r="3" spans="1:18" s="22" customFormat="1" ht="30" customHeight="1" x14ac:dyDescent="0.25">
      <c r="A3" s="306" t="s">
        <v>140</v>
      </c>
      <c r="B3" s="307"/>
      <c r="C3" s="307"/>
      <c r="D3" s="307"/>
      <c r="E3" s="307"/>
      <c r="F3" s="307"/>
      <c r="G3" s="307"/>
      <c r="H3" s="307"/>
      <c r="I3" s="307"/>
      <c r="J3" s="307"/>
      <c r="K3" s="307"/>
      <c r="L3" s="307"/>
      <c r="M3" s="307"/>
      <c r="N3" s="307"/>
      <c r="O3" s="308"/>
      <c r="P3" s="21"/>
      <c r="Q3" s="21"/>
      <c r="R3" s="21"/>
    </row>
    <row r="4" spans="1:18" s="22" customFormat="1" ht="26.25" customHeight="1" x14ac:dyDescent="0.25">
      <c r="A4" s="264" t="s">
        <v>19</v>
      </c>
      <c r="B4" s="264"/>
      <c r="C4" s="264"/>
      <c r="D4" s="264"/>
      <c r="E4" s="264"/>
      <c r="F4" s="264"/>
      <c r="G4" s="264"/>
      <c r="H4" s="264"/>
      <c r="I4" s="264"/>
      <c r="J4" s="264"/>
      <c r="K4" s="264"/>
      <c r="L4" s="264"/>
      <c r="M4" s="264"/>
      <c r="N4" s="264"/>
      <c r="O4" s="200"/>
      <c r="P4" s="21"/>
      <c r="Q4" s="21"/>
      <c r="R4" s="21"/>
    </row>
    <row r="5" spans="1:18" s="22" customFormat="1" ht="54" customHeight="1" x14ac:dyDescent="0.25">
      <c r="A5" s="26" t="s">
        <v>0</v>
      </c>
      <c r="B5" s="26" t="s">
        <v>10</v>
      </c>
      <c r="C5" s="50" t="s">
        <v>1</v>
      </c>
      <c r="D5" s="26" t="s">
        <v>2</v>
      </c>
      <c r="E5" s="50" t="s">
        <v>12</v>
      </c>
      <c r="F5" s="26" t="s">
        <v>3</v>
      </c>
      <c r="G5" s="51" t="s">
        <v>24</v>
      </c>
      <c r="H5" s="26" t="s">
        <v>4</v>
      </c>
      <c r="I5" s="50" t="s">
        <v>205</v>
      </c>
      <c r="J5" s="26" t="s">
        <v>11</v>
      </c>
      <c r="K5" s="110" t="s">
        <v>220</v>
      </c>
      <c r="L5" s="26" t="s">
        <v>14</v>
      </c>
      <c r="M5" s="110" t="s">
        <v>248</v>
      </c>
      <c r="N5" s="26" t="s">
        <v>18</v>
      </c>
      <c r="O5" s="110" t="s">
        <v>221</v>
      </c>
      <c r="P5" s="21"/>
      <c r="Q5" s="21"/>
      <c r="R5" s="21"/>
    </row>
    <row r="6" spans="1:18" s="52" customFormat="1" ht="24" customHeight="1" x14ac:dyDescent="0.25">
      <c r="A6" s="263" t="s">
        <v>131</v>
      </c>
      <c r="B6" s="263"/>
      <c r="C6" s="263"/>
      <c r="D6" s="263"/>
      <c r="E6" s="251"/>
      <c r="F6" s="263"/>
      <c r="G6" s="263"/>
      <c r="H6" s="263"/>
      <c r="I6" s="263"/>
      <c r="J6" s="263"/>
      <c r="K6" s="263"/>
      <c r="L6" s="263"/>
      <c r="M6" s="263"/>
      <c r="N6" s="263"/>
      <c r="O6" s="201"/>
      <c r="P6" s="21"/>
      <c r="Q6" s="21"/>
      <c r="R6" s="21"/>
    </row>
    <row r="7" spans="1:18" s="22" customFormat="1" ht="30" customHeight="1" x14ac:dyDescent="0.25">
      <c r="A7" s="247" t="s">
        <v>154</v>
      </c>
      <c r="B7" s="247"/>
      <c r="C7" s="247"/>
      <c r="D7" s="247"/>
      <c r="E7" s="248"/>
      <c r="F7" s="247"/>
      <c r="G7" s="247"/>
      <c r="H7" s="247"/>
      <c r="I7" s="247"/>
      <c r="J7" s="247"/>
      <c r="K7" s="247"/>
      <c r="L7" s="247"/>
      <c r="M7" s="247"/>
      <c r="N7" s="247"/>
      <c r="O7" s="200"/>
      <c r="P7" s="21"/>
      <c r="Q7" s="21"/>
      <c r="R7" s="21"/>
    </row>
    <row r="8" spans="1:18" s="22" customFormat="1" ht="34.5" customHeight="1" x14ac:dyDescent="0.25">
      <c r="A8" s="54" t="s">
        <v>5</v>
      </c>
      <c r="B8" s="25">
        <v>175675</v>
      </c>
      <c r="C8" s="25">
        <v>0</v>
      </c>
      <c r="D8" s="25"/>
      <c r="E8" s="16"/>
      <c r="F8" s="25"/>
      <c r="G8" s="25"/>
      <c r="H8" s="25"/>
      <c r="I8" s="25"/>
      <c r="J8" s="25"/>
      <c r="K8" s="111"/>
      <c r="L8" s="25"/>
      <c r="M8" s="111"/>
      <c r="N8" s="25"/>
      <c r="O8" s="200"/>
      <c r="P8" s="21"/>
      <c r="Q8" s="21"/>
      <c r="R8" s="21"/>
    </row>
    <row r="9" spans="1:18" s="22" customFormat="1" ht="65.25" customHeight="1" x14ac:dyDescent="0.25">
      <c r="A9" s="247" t="s">
        <v>155</v>
      </c>
      <c r="B9" s="247"/>
      <c r="C9" s="247"/>
      <c r="D9" s="247"/>
      <c r="E9" s="248"/>
      <c r="F9" s="247"/>
      <c r="G9" s="247"/>
      <c r="H9" s="247"/>
      <c r="I9" s="247"/>
      <c r="J9" s="247"/>
      <c r="K9" s="247"/>
      <c r="L9" s="247"/>
      <c r="M9" s="247"/>
      <c r="N9" s="247"/>
      <c r="O9" s="200"/>
      <c r="P9" s="21"/>
      <c r="Q9" s="21"/>
      <c r="R9" s="21"/>
    </row>
    <row r="10" spans="1:18" s="22" customFormat="1" ht="30" x14ac:dyDescent="0.25">
      <c r="A10" s="54" t="s">
        <v>5</v>
      </c>
      <c r="B10" s="27"/>
      <c r="C10" s="27"/>
      <c r="D10" s="27">
        <v>329922</v>
      </c>
      <c r="E10" s="55">
        <v>280329</v>
      </c>
      <c r="F10" s="27">
        <v>423630</v>
      </c>
      <c r="G10" s="55">
        <v>423630</v>
      </c>
      <c r="H10" s="27"/>
      <c r="I10" s="27"/>
      <c r="J10" s="27"/>
      <c r="K10" s="112"/>
      <c r="L10" s="27"/>
      <c r="M10" s="112"/>
      <c r="N10" s="27"/>
      <c r="O10" s="200"/>
      <c r="P10" s="21"/>
      <c r="Q10" s="21"/>
      <c r="R10" s="21"/>
    </row>
    <row r="11" spans="1:18" s="22" customFormat="1" ht="66.75" customHeight="1" x14ac:dyDescent="0.25">
      <c r="A11" s="261" t="s">
        <v>156</v>
      </c>
      <c r="B11" s="261"/>
      <c r="C11" s="261"/>
      <c r="D11" s="261"/>
      <c r="E11" s="262"/>
      <c r="F11" s="261"/>
      <c r="G11" s="261"/>
      <c r="H11" s="261"/>
      <c r="I11" s="261"/>
      <c r="J11" s="261"/>
      <c r="K11" s="261"/>
      <c r="L11" s="261"/>
      <c r="M11" s="261"/>
      <c r="N11" s="261"/>
      <c r="O11" s="200"/>
      <c r="P11" s="21"/>
      <c r="Q11" s="21"/>
      <c r="R11" s="21"/>
    </row>
    <row r="12" spans="1:18" s="22" customFormat="1" ht="30" x14ac:dyDescent="0.25">
      <c r="A12" s="54" t="s">
        <v>6</v>
      </c>
      <c r="B12" s="27"/>
      <c r="C12" s="27"/>
      <c r="D12" s="27">
        <v>536128</v>
      </c>
      <c r="E12" s="55">
        <v>376638</v>
      </c>
      <c r="F12" s="27"/>
      <c r="G12" s="27"/>
      <c r="H12" s="27"/>
      <c r="I12" s="27"/>
      <c r="J12" s="27"/>
      <c r="K12" s="112"/>
      <c r="L12" s="27"/>
      <c r="M12" s="112"/>
      <c r="N12" s="27"/>
      <c r="O12" s="200"/>
      <c r="P12" s="21"/>
      <c r="Q12" s="21"/>
      <c r="R12" s="21"/>
    </row>
    <row r="13" spans="1:18" s="22" customFormat="1" ht="26.45" customHeight="1" x14ac:dyDescent="0.25">
      <c r="A13" s="247" t="s">
        <v>157</v>
      </c>
      <c r="B13" s="247"/>
      <c r="C13" s="247"/>
      <c r="D13" s="247"/>
      <c r="E13" s="248"/>
      <c r="F13" s="247"/>
      <c r="G13" s="247"/>
      <c r="H13" s="247"/>
      <c r="I13" s="247"/>
      <c r="J13" s="247"/>
      <c r="K13" s="247"/>
      <c r="L13" s="247"/>
      <c r="M13" s="247"/>
      <c r="N13" s="247"/>
      <c r="O13" s="200"/>
      <c r="P13" s="21"/>
      <c r="Q13" s="21"/>
      <c r="R13" s="21"/>
    </row>
    <row r="14" spans="1:18" s="22" customFormat="1" ht="30" x14ac:dyDescent="0.25">
      <c r="A14" s="54" t="s">
        <v>5</v>
      </c>
      <c r="B14" s="27"/>
      <c r="C14" s="27"/>
      <c r="D14" s="27"/>
      <c r="E14" s="55"/>
      <c r="F14" s="29">
        <v>49594</v>
      </c>
      <c r="G14" s="56">
        <v>49594</v>
      </c>
      <c r="H14" s="27"/>
      <c r="I14" s="27"/>
      <c r="J14" s="27"/>
      <c r="K14" s="112"/>
      <c r="L14" s="27"/>
      <c r="M14" s="112"/>
      <c r="N14" s="27"/>
      <c r="O14" s="200"/>
      <c r="P14" s="21"/>
      <c r="Q14" s="21"/>
      <c r="R14" s="21"/>
    </row>
    <row r="15" spans="1:18" s="22" customFormat="1" ht="37.5" customHeight="1" x14ac:dyDescent="0.25">
      <c r="A15" s="247" t="s">
        <v>158</v>
      </c>
      <c r="B15" s="247"/>
      <c r="C15" s="247"/>
      <c r="D15" s="247"/>
      <c r="E15" s="248"/>
      <c r="F15" s="247"/>
      <c r="G15" s="247"/>
      <c r="H15" s="247"/>
      <c r="I15" s="247"/>
      <c r="J15" s="247"/>
      <c r="K15" s="247"/>
      <c r="L15" s="247"/>
      <c r="M15" s="247"/>
      <c r="N15" s="247"/>
      <c r="O15" s="200"/>
      <c r="P15" s="21"/>
      <c r="Q15" s="21"/>
      <c r="R15" s="21"/>
    </row>
    <row r="16" spans="1:18" s="22" customFormat="1" ht="34.5" customHeight="1" x14ac:dyDescent="0.25">
      <c r="A16" s="54" t="s">
        <v>5</v>
      </c>
      <c r="B16" s="27"/>
      <c r="C16" s="27"/>
      <c r="D16" s="27"/>
      <c r="E16" s="55"/>
      <c r="F16" s="29">
        <v>559273</v>
      </c>
      <c r="G16" s="56">
        <v>122900.85</v>
      </c>
      <c r="H16" s="27"/>
      <c r="I16" s="27"/>
      <c r="J16" s="27"/>
      <c r="K16" s="112"/>
      <c r="L16" s="27"/>
      <c r="M16" s="112"/>
      <c r="N16" s="27"/>
      <c r="O16" s="200"/>
      <c r="P16" s="21"/>
      <c r="Q16" s="21"/>
      <c r="R16" s="57"/>
    </row>
    <row r="17" spans="1:18" s="22" customFormat="1" ht="53.1" customHeight="1" x14ac:dyDescent="0.25">
      <c r="A17" s="269" t="s">
        <v>23</v>
      </c>
      <c r="B17" s="254"/>
      <c r="C17" s="254"/>
      <c r="D17" s="254"/>
      <c r="E17" s="248"/>
      <c r="F17" s="254"/>
      <c r="G17" s="254"/>
      <c r="H17" s="254"/>
      <c r="I17" s="254"/>
      <c r="J17" s="254"/>
      <c r="K17" s="254"/>
      <c r="L17" s="254"/>
      <c r="M17" s="254"/>
      <c r="N17" s="254"/>
      <c r="O17" s="200"/>
      <c r="P17" s="21"/>
      <c r="Q17" s="21"/>
      <c r="R17" s="21"/>
    </row>
    <row r="18" spans="1:18" s="22" customFormat="1" ht="34.5" customHeight="1" x14ac:dyDescent="0.25">
      <c r="A18" s="54" t="s">
        <v>5</v>
      </c>
      <c r="B18" s="27"/>
      <c r="C18" s="27"/>
      <c r="D18" s="27"/>
      <c r="E18" s="55"/>
      <c r="F18" s="29"/>
      <c r="G18" s="56"/>
      <c r="H18" s="27">
        <v>620857</v>
      </c>
      <c r="I18" s="29">
        <v>25573</v>
      </c>
      <c r="J18" s="27"/>
      <c r="K18" s="112"/>
      <c r="L18" s="27"/>
      <c r="M18" s="112"/>
      <c r="N18" s="27"/>
      <c r="O18" s="200"/>
      <c r="P18" s="21"/>
      <c r="Q18" s="21"/>
      <c r="R18" s="21"/>
    </row>
    <row r="19" spans="1:18" s="22" customFormat="1" ht="34.5" customHeight="1" x14ac:dyDescent="0.25">
      <c r="A19" s="272" t="s">
        <v>159</v>
      </c>
      <c r="B19" s="273"/>
      <c r="C19" s="273"/>
      <c r="D19" s="273"/>
      <c r="E19" s="274"/>
      <c r="F19" s="273"/>
      <c r="G19" s="273"/>
      <c r="H19" s="273"/>
      <c r="I19" s="273"/>
      <c r="J19" s="273"/>
      <c r="K19" s="273"/>
      <c r="L19" s="273"/>
      <c r="M19" s="273"/>
      <c r="N19" s="273"/>
      <c r="O19" s="275"/>
      <c r="P19" s="21"/>
      <c r="Q19" s="21"/>
      <c r="R19" s="21"/>
    </row>
    <row r="20" spans="1:18" s="22" customFormat="1" ht="34.5" customHeight="1" x14ac:dyDescent="0.25">
      <c r="A20" s="54" t="s">
        <v>5</v>
      </c>
      <c r="B20" s="27"/>
      <c r="C20" s="27"/>
      <c r="D20" s="27"/>
      <c r="E20" s="55"/>
      <c r="F20" s="29"/>
      <c r="G20" s="56"/>
      <c r="H20" s="27">
        <v>511293</v>
      </c>
      <c r="I20" s="27">
        <v>511293</v>
      </c>
      <c r="J20" s="27"/>
      <c r="K20" s="112"/>
      <c r="L20" s="27"/>
      <c r="M20" s="112"/>
      <c r="N20" s="27"/>
      <c r="O20" s="200"/>
      <c r="P20" s="21"/>
      <c r="Q20" s="21"/>
      <c r="R20" s="21"/>
    </row>
    <row r="21" spans="1:18" s="22" customFormat="1" ht="34.5" customHeight="1" x14ac:dyDescent="0.25">
      <c r="A21" s="276" t="s">
        <v>218</v>
      </c>
      <c r="B21" s="277"/>
      <c r="C21" s="277"/>
      <c r="D21" s="277"/>
      <c r="E21" s="278"/>
      <c r="F21" s="277"/>
      <c r="G21" s="277"/>
      <c r="H21" s="277"/>
      <c r="I21" s="277"/>
      <c r="J21" s="277"/>
      <c r="K21" s="277"/>
      <c r="L21" s="277"/>
      <c r="M21" s="277"/>
      <c r="N21" s="277"/>
      <c r="O21" s="202"/>
      <c r="P21" s="21"/>
      <c r="Q21" s="21"/>
      <c r="R21" s="21"/>
    </row>
    <row r="22" spans="1:18" s="22" customFormat="1" ht="34.5" customHeight="1" x14ac:dyDescent="0.25">
      <c r="A22" s="190" t="s">
        <v>5</v>
      </c>
      <c r="B22" s="191"/>
      <c r="C22" s="191"/>
      <c r="D22" s="191"/>
      <c r="E22" s="220"/>
      <c r="F22" s="191"/>
      <c r="G22" s="192"/>
      <c r="H22" s="191"/>
      <c r="I22" s="191"/>
      <c r="J22" s="191">
        <v>595284</v>
      </c>
      <c r="K22" s="193">
        <f>'[1]1.8. LV64 2025'!P345</f>
        <v>447149</v>
      </c>
      <c r="L22" s="191"/>
      <c r="M22" s="193"/>
      <c r="N22" s="191"/>
      <c r="O22" s="125"/>
      <c r="P22" s="21"/>
      <c r="Q22" s="21"/>
      <c r="R22" s="21"/>
    </row>
    <row r="23" spans="1:18" s="22" customFormat="1" ht="40.5" customHeight="1" x14ac:dyDescent="0.25">
      <c r="A23" s="279" t="s">
        <v>245</v>
      </c>
      <c r="B23" s="279"/>
      <c r="C23" s="279"/>
      <c r="D23" s="279"/>
      <c r="E23" s="280"/>
      <c r="F23" s="279"/>
      <c r="G23" s="279"/>
      <c r="H23" s="279"/>
      <c r="I23" s="279"/>
      <c r="J23" s="279"/>
      <c r="K23" s="279"/>
      <c r="L23" s="279"/>
      <c r="M23" s="279"/>
      <c r="N23" s="279"/>
      <c r="O23" s="203"/>
      <c r="P23" s="21"/>
      <c r="Q23" s="21"/>
      <c r="R23" s="21"/>
    </row>
    <row r="24" spans="1:18" s="22" customFormat="1" ht="38.25" customHeight="1" x14ac:dyDescent="0.25">
      <c r="A24" s="161" t="s">
        <v>5</v>
      </c>
      <c r="B24" s="188"/>
      <c r="C24" s="188"/>
      <c r="D24" s="188"/>
      <c r="E24" s="188"/>
      <c r="F24" s="188"/>
      <c r="G24" s="188"/>
      <c r="H24" s="188"/>
      <c r="I24" s="188"/>
      <c r="J24" s="188"/>
      <c r="K24" s="188"/>
      <c r="L24" s="189">
        <v>202200</v>
      </c>
      <c r="M24" s="194">
        <v>107679</v>
      </c>
      <c r="N24" s="189">
        <v>36990</v>
      </c>
      <c r="O24" s="203"/>
      <c r="P24" s="21"/>
      <c r="Q24" s="21"/>
      <c r="R24" s="21"/>
    </row>
    <row r="25" spans="1:18" s="52" customFormat="1" ht="21.75" customHeight="1" x14ac:dyDescent="0.25">
      <c r="A25" s="185" t="s">
        <v>27</v>
      </c>
      <c r="B25" s="186">
        <f>B8+B10+B12+B16+B18+B20+B14</f>
        <v>175675</v>
      </c>
      <c r="C25" s="186">
        <f t="shared" ref="C25:G25" si="0">C8+C10+C12+C16+C18+C20+C14</f>
        <v>0</v>
      </c>
      <c r="D25" s="186">
        <f t="shared" si="0"/>
        <v>866050</v>
      </c>
      <c r="E25" s="186">
        <f t="shared" si="0"/>
        <v>656967</v>
      </c>
      <c r="F25" s="186">
        <f t="shared" si="0"/>
        <v>1032497</v>
      </c>
      <c r="G25" s="186">
        <f t="shared" si="0"/>
        <v>596124.85</v>
      </c>
      <c r="H25" s="186">
        <f>H8+H10+H12+H16+H18+H20+H14+H22</f>
        <v>1132150</v>
      </c>
      <c r="I25" s="186">
        <f t="shared" ref="I25" si="1">I8+I10+I12+I16+I18+I20+I14+I22</f>
        <v>536866</v>
      </c>
      <c r="J25" s="186">
        <f>J8+J10+J12+J16+J18+J20+J14+J22+J24</f>
        <v>595284</v>
      </c>
      <c r="K25" s="186">
        <f t="shared" ref="K25:N25" si="2">K8+K10+K12+K16+K18+K20+K14+K22+K24</f>
        <v>447149</v>
      </c>
      <c r="L25" s="186">
        <f t="shared" si="2"/>
        <v>202200</v>
      </c>
      <c r="M25" s="187">
        <f t="shared" si="2"/>
        <v>107679</v>
      </c>
      <c r="N25" s="186">
        <f t="shared" si="2"/>
        <v>36990</v>
      </c>
      <c r="O25" s="204">
        <f>C25+E25+G25+I25+K25+M25</f>
        <v>2344785.85</v>
      </c>
      <c r="P25" s="21"/>
      <c r="Q25" s="21"/>
      <c r="R25" s="21"/>
    </row>
    <row r="26" spans="1:18" s="52" customFormat="1" ht="21.75" customHeight="1" x14ac:dyDescent="0.25">
      <c r="A26" s="270" t="s">
        <v>28</v>
      </c>
      <c r="B26" s="270"/>
      <c r="C26" s="270"/>
      <c r="D26" s="270"/>
      <c r="E26" s="268"/>
      <c r="F26" s="270"/>
      <c r="G26" s="270"/>
      <c r="H26" s="270"/>
      <c r="I26" s="270"/>
      <c r="J26" s="270"/>
      <c r="K26" s="270"/>
      <c r="L26" s="270"/>
      <c r="M26" s="270"/>
      <c r="N26" s="270"/>
      <c r="O26" s="201"/>
      <c r="P26" s="21"/>
      <c r="Q26" s="21"/>
      <c r="R26" s="21"/>
    </row>
    <row r="27" spans="1:18" s="52" customFormat="1" ht="54.75" customHeight="1" x14ac:dyDescent="0.25">
      <c r="A27" s="254" t="s">
        <v>45</v>
      </c>
      <c r="B27" s="254"/>
      <c r="C27" s="254"/>
      <c r="D27" s="254"/>
      <c r="E27" s="248"/>
      <c r="F27" s="254"/>
      <c r="G27" s="254"/>
      <c r="H27" s="254"/>
      <c r="I27" s="254"/>
      <c r="J27" s="254"/>
      <c r="K27" s="254"/>
      <c r="L27" s="254"/>
      <c r="M27" s="254"/>
      <c r="N27" s="254"/>
      <c r="O27" s="200"/>
      <c r="P27" s="21"/>
      <c r="Q27" s="21"/>
      <c r="R27" s="21"/>
    </row>
    <row r="28" spans="1:18" s="52" customFormat="1" ht="21.75" customHeight="1" x14ac:dyDescent="0.25">
      <c r="A28" s="43" t="s">
        <v>8</v>
      </c>
      <c r="B28" s="29">
        <v>60527</v>
      </c>
      <c r="C28" s="29">
        <v>20810</v>
      </c>
      <c r="D28" s="29"/>
      <c r="E28" s="55"/>
      <c r="F28" s="29"/>
      <c r="G28" s="29"/>
      <c r="H28" s="29"/>
      <c r="I28" s="29"/>
      <c r="J28" s="29"/>
      <c r="K28" s="114"/>
      <c r="L28" s="29"/>
      <c r="M28" s="114"/>
      <c r="N28" s="29"/>
      <c r="O28" s="200"/>
      <c r="P28" s="21"/>
      <c r="Q28" s="21"/>
      <c r="R28" s="21"/>
    </row>
    <row r="29" spans="1:18" s="52" customFormat="1" ht="21.75" customHeight="1" x14ac:dyDescent="0.25">
      <c r="A29" s="58" t="s">
        <v>29</v>
      </c>
      <c r="B29" s="28">
        <f>B28</f>
        <v>60527</v>
      </c>
      <c r="C29" s="28">
        <f t="shared" ref="C29:H29" si="3">C28</f>
        <v>20810</v>
      </c>
      <c r="D29" s="28">
        <f t="shared" si="3"/>
        <v>0</v>
      </c>
      <c r="E29" s="28">
        <f t="shared" si="3"/>
        <v>0</v>
      </c>
      <c r="F29" s="28">
        <f t="shared" si="3"/>
        <v>0</v>
      </c>
      <c r="G29" s="28">
        <f t="shared" si="3"/>
        <v>0</v>
      </c>
      <c r="H29" s="28">
        <f t="shared" si="3"/>
        <v>0</v>
      </c>
      <c r="I29" s="28">
        <f t="shared" ref="I29:N29" si="4">I28</f>
        <v>0</v>
      </c>
      <c r="J29" s="28">
        <f t="shared" si="4"/>
        <v>0</v>
      </c>
      <c r="K29" s="113">
        <f t="shared" si="4"/>
        <v>0</v>
      </c>
      <c r="L29" s="28">
        <f t="shared" si="4"/>
        <v>0</v>
      </c>
      <c r="M29" s="113">
        <f t="shared" si="4"/>
        <v>0</v>
      </c>
      <c r="N29" s="28">
        <f t="shared" si="4"/>
        <v>0</v>
      </c>
      <c r="O29" s="205">
        <f>C29+E29+G29+I29</f>
        <v>20810</v>
      </c>
      <c r="P29" s="21"/>
      <c r="Q29" s="21"/>
      <c r="R29" s="21"/>
    </row>
    <row r="30" spans="1:18" s="52" customFormat="1" ht="27.75" customHeight="1" x14ac:dyDescent="0.25">
      <c r="A30" s="59" t="s">
        <v>30</v>
      </c>
      <c r="B30" s="30">
        <f>B29+B25</f>
        <v>236202</v>
      </c>
      <c r="C30" s="30">
        <f t="shared" ref="C30:F30" si="5">C29+C25</f>
        <v>20810</v>
      </c>
      <c r="D30" s="30">
        <f t="shared" si="5"/>
        <v>866050</v>
      </c>
      <c r="E30" s="30">
        <f t="shared" si="5"/>
        <v>656967</v>
      </c>
      <c r="F30" s="30">
        <f t="shared" si="5"/>
        <v>1032497</v>
      </c>
      <c r="G30" s="30">
        <f>G29+G25</f>
        <v>596124.85</v>
      </c>
      <c r="H30" s="30">
        <f>H29+H25</f>
        <v>1132150</v>
      </c>
      <c r="I30" s="30">
        <f t="shared" ref="I30:N30" si="6">I29+I25</f>
        <v>536866</v>
      </c>
      <c r="J30" s="30">
        <f t="shared" si="6"/>
        <v>595284</v>
      </c>
      <c r="K30" s="115">
        <f t="shared" si="6"/>
        <v>447149</v>
      </c>
      <c r="L30" s="30">
        <f t="shared" si="6"/>
        <v>202200</v>
      </c>
      <c r="M30" s="115">
        <f>M29+M25</f>
        <v>107679</v>
      </c>
      <c r="N30" s="30">
        <f t="shared" si="6"/>
        <v>36990</v>
      </c>
      <c r="O30" s="115">
        <f>C30+E30+G30+I30+K30+M30</f>
        <v>2365595.85</v>
      </c>
      <c r="P30" s="21"/>
      <c r="Q30" s="21"/>
      <c r="R30" s="21"/>
    </row>
    <row r="31" spans="1:18" s="52" customFormat="1" ht="27.75" customHeight="1" x14ac:dyDescent="0.25">
      <c r="A31" s="271" t="s">
        <v>31</v>
      </c>
      <c r="B31" s="271"/>
      <c r="C31" s="271"/>
      <c r="D31" s="271"/>
      <c r="E31" s="268"/>
      <c r="F31" s="271"/>
      <c r="G31" s="271"/>
      <c r="H31" s="271"/>
      <c r="I31" s="271"/>
      <c r="J31" s="271"/>
      <c r="K31" s="271"/>
      <c r="L31" s="271"/>
      <c r="M31" s="271"/>
      <c r="N31" s="271"/>
      <c r="O31" s="206"/>
      <c r="P31" s="21"/>
      <c r="Q31" s="21"/>
      <c r="R31" s="21"/>
    </row>
    <row r="32" spans="1:18" s="22" customFormat="1" ht="23.25" customHeight="1" x14ac:dyDescent="0.25">
      <c r="A32" s="267" t="s">
        <v>32</v>
      </c>
      <c r="B32" s="267"/>
      <c r="C32" s="267"/>
      <c r="D32" s="267"/>
      <c r="E32" s="268"/>
      <c r="F32" s="267"/>
      <c r="G32" s="267"/>
      <c r="H32" s="267"/>
      <c r="I32" s="267"/>
      <c r="J32" s="267"/>
      <c r="K32" s="267"/>
      <c r="L32" s="267"/>
      <c r="M32" s="267"/>
      <c r="N32" s="267"/>
      <c r="O32" s="207"/>
      <c r="P32" s="21"/>
      <c r="Q32" s="21"/>
      <c r="R32" s="21"/>
    </row>
    <row r="33" spans="1:18" s="22" customFormat="1" ht="51.75" customHeight="1" x14ac:dyDescent="0.25">
      <c r="A33" s="247" t="s">
        <v>160</v>
      </c>
      <c r="B33" s="247"/>
      <c r="C33" s="247"/>
      <c r="D33" s="247"/>
      <c r="E33" s="248"/>
      <c r="F33" s="247"/>
      <c r="G33" s="247"/>
      <c r="H33" s="247"/>
      <c r="I33" s="247"/>
      <c r="J33" s="247"/>
      <c r="K33" s="247"/>
      <c r="L33" s="247"/>
      <c r="M33" s="247"/>
      <c r="N33" s="247"/>
      <c r="O33" s="200"/>
      <c r="P33" s="21"/>
      <c r="Q33" s="21"/>
      <c r="R33" s="21"/>
    </row>
    <row r="34" spans="1:18" s="22" customFormat="1" ht="30.95" customHeight="1" x14ac:dyDescent="0.25">
      <c r="A34" s="54" t="s">
        <v>6</v>
      </c>
      <c r="B34" s="27">
        <v>1105451</v>
      </c>
      <c r="C34" s="27">
        <v>1105451</v>
      </c>
      <c r="D34" s="27"/>
      <c r="E34" s="55"/>
      <c r="F34" s="27"/>
      <c r="G34" s="27"/>
      <c r="H34" s="27"/>
      <c r="I34" s="27"/>
      <c r="J34" s="27"/>
      <c r="K34" s="112"/>
      <c r="L34" s="27"/>
      <c r="M34" s="112"/>
      <c r="N34" s="27"/>
      <c r="O34" s="200"/>
      <c r="P34" s="21"/>
      <c r="Q34" s="21"/>
      <c r="R34" s="21"/>
    </row>
    <row r="35" spans="1:18" s="22" customFormat="1" ht="19.5" customHeight="1" x14ac:dyDescent="0.25">
      <c r="A35" s="247" t="s">
        <v>161</v>
      </c>
      <c r="B35" s="247"/>
      <c r="C35" s="247"/>
      <c r="D35" s="247"/>
      <c r="E35" s="248"/>
      <c r="F35" s="247"/>
      <c r="G35" s="247"/>
      <c r="H35" s="247"/>
      <c r="I35" s="247"/>
      <c r="J35" s="247"/>
      <c r="K35" s="247"/>
      <c r="L35" s="247"/>
      <c r="M35" s="247"/>
      <c r="N35" s="247"/>
      <c r="O35" s="200"/>
      <c r="P35" s="21"/>
      <c r="Q35" s="21"/>
      <c r="R35" s="21"/>
    </row>
    <row r="36" spans="1:18" s="22" customFormat="1" ht="31.5" customHeight="1" x14ac:dyDescent="0.25">
      <c r="A36" s="54" t="s">
        <v>6</v>
      </c>
      <c r="B36" s="27">
        <v>1294704</v>
      </c>
      <c r="C36" s="27">
        <v>1294704</v>
      </c>
      <c r="D36" s="27"/>
      <c r="E36" s="55"/>
      <c r="F36" s="27"/>
      <c r="G36" s="27"/>
      <c r="H36" s="27"/>
      <c r="I36" s="27"/>
      <c r="J36" s="27"/>
      <c r="K36" s="112"/>
      <c r="L36" s="27"/>
      <c r="M36" s="112"/>
      <c r="N36" s="27"/>
      <c r="O36" s="200"/>
      <c r="P36" s="21"/>
      <c r="Q36" s="21"/>
      <c r="R36" s="21"/>
    </row>
    <row r="37" spans="1:18" s="22" customFormat="1" ht="63" customHeight="1" x14ac:dyDescent="0.25">
      <c r="A37" s="247" t="s">
        <v>162</v>
      </c>
      <c r="B37" s="247"/>
      <c r="C37" s="247"/>
      <c r="D37" s="247"/>
      <c r="E37" s="248"/>
      <c r="F37" s="247"/>
      <c r="G37" s="247"/>
      <c r="H37" s="247"/>
      <c r="I37" s="247"/>
      <c r="J37" s="247"/>
      <c r="K37" s="247"/>
      <c r="L37" s="247"/>
      <c r="M37" s="247"/>
      <c r="N37" s="247"/>
      <c r="O37" s="200"/>
      <c r="P37" s="21"/>
      <c r="Q37" s="21"/>
      <c r="R37" s="21"/>
    </row>
    <row r="38" spans="1:18" s="22" customFormat="1" ht="30" x14ac:dyDescent="0.25">
      <c r="A38" s="60" t="s">
        <v>5</v>
      </c>
      <c r="B38" s="27">
        <v>391767</v>
      </c>
      <c r="C38" s="27">
        <v>391767</v>
      </c>
      <c r="D38" s="31"/>
      <c r="E38" s="221"/>
      <c r="F38" s="31"/>
      <c r="G38" s="31"/>
      <c r="H38" s="31"/>
      <c r="I38" s="31"/>
      <c r="J38" s="31"/>
      <c r="K38" s="116"/>
      <c r="L38" s="31"/>
      <c r="M38" s="116"/>
      <c r="N38" s="31"/>
      <c r="O38" s="200"/>
      <c r="P38" s="21"/>
      <c r="Q38" s="21"/>
      <c r="R38" s="21"/>
    </row>
    <row r="39" spans="1:18" s="22" customFormat="1" ht="81" customHeight="1" x14ac:dyDescent="0.25">
      <c r="A39" s="247" t="s">
        <v>163</v>
      </c>
      <c r="B39" s="247"/>
      <c r="C39" s="247"/>
      <c r="D39" s="247"/>
      <c r="E39" s="248"/>
      <c r="F39" s="247"/>
      <c r="G39" s="247"/>
      <c r="H39" s="247"/>
      <c r="I39" s="247"/>
      <c r="J39" s="247"/>
      <c r="K39" s="247"/>
      <c r="L39" s="247"/>
      <c r="M39" s="247"/>
      <c r="N39" s="247"/>
      <c r="O39" s="200"/>
      <c r="P39" s="21"/>
      <c r="Q39" s="21"/>
      <c r="R39" s="21"/>
    </row>
    <row r="40" spans="1:18" s="22" customFormat="1" ht="21" customHeight="1" x14ac:dyDescent="0.25">
      <c r="A40" s="54" t="s">
        <v>9</v>
      </c>
      <c r="B40" s="27">
        <v>965609</v>
      </c>
      <c r="C40" s="27">
        <v>567250</v>
      </c>
      <c r="D40" s="27"/>
      <c r="E40" s="55"/>
      <c r="F40" s="27"/>
      <c r="G40" s="27"/>
      <c r="H40" s="27"/>
      <c r="I40" s="27"/>
      <c r="J40" s="27"/>
      <c r="K40" s="112"/>
      <c r="L40" s="27"/>
      <c r="M40" s="112"/>
      <c r="N40" s="27"/>
      <c r="O40" s="200"/>
      <c r="P40" s="21"/>
      <c r="Q40" s="21"/>
      <c r="R40" s="21"/>
    </row>
    <row r="41" spans="1:18" s="22" customFormat="1" ht="63.75" customHeight="1" x14ac:dyDescent="0.25">
      <c r="A41" s="261" t="s">
        <v>164</v>
      </c>
      <c r="B41" s="261"/>
      <c r="C41" s="261"/>
      <c r="D41" s="261"/>
      <c r="E41" s="262"/>
      <c r="F41" s="261"/>
      <c r="G41" s="261"/>
      <c r="H41" s="261"/>
      <c r="I41" s="261"/>
      <c r="J41" s="261"/>
      <c r="K41" s="261"/>
      <c r="L41" s="261"/>
      <c r="M41" s="261"/>
      <c r="N41" s="261"/>
      <c r="O41" s="200"/>
      <c r="P41" s="21"/>
      <c r="Q41" s="21"/>
      <c r="R41" s="21"/>
    </row>
    <row r="42" spans="1:18" s="22" customFormat="1" ht="36" customHeight="1" x14ac:dyDescent="0.25">
      <c r="A42" s="54" t="s">
        <v>5</v>
      </c>
      <c r="B42" s="27"/>
      <c r="C42" s="27"/>
      <c r="D42" s="27">
        <v>432987</v>
      </c>
      <c r="E42" s="55">
        <v>432987</v>
      </c>
      <c r="F42" s="27"/>
      <c r="G42" s="27"/>
      <c r="H42" s="27"/>
      <c r="I42" s="27"/>
      <c r="J42" s="27"/>
      <c r="K42" s="112"/>
      <c r="L42" s="27"/>
      <c r="M42" s="112"/>
      <c r="N42" s="27"/>
      <c r="O42" s="200"/>
      <c r="P42" s="21"/>
      <c r="Q42" s="21"/>
      <c r="R42" s="21"/>
    </row>
    <row r="43" spans="1:18" s="22" customFormat="1" ht="37.5" customHeight="1" x14ac:dyDescent="0.25">
      <c r="A43" s="247" t="s">
        <v>165</v>
      </c>
      <c r="B43" s="247"/>
      <c r="C43" s="247"/>
      <c r="D43" s="247"/>
      <c r="E43" s="248"/>
      <c r="F43" s="247"/>
      <c r="G43" s="247"/>
      <c r="H43" s="247"/>
      <c r="I43" s="247"/>
      <c r="J43" s="247"/>
      <c r="K43" s="247"/>
      <c r="L43" s="247"/>
      <c r="M43" s="247"/>
      <c r="N43" s="247"/>
      <c r="O43" s="200"/>
      <c r="P43" s="21"/>
      <c r="Q43" s="21"/>
      <c r="R43" s="21"/>
    </row>
    <row r="44" spans="1:18" s="22" customFormat="1" ht="33.75" customHeight="1" x14ac:dyDescent="0.25">
      <c r="A44" s="54" t="s">
        <v>5</v>
      </c>
      <c r="B44" s="32"/>
      <c r="C44" s="32"/>
      <c r="D44" s="25">
        <v>645671</v>
      </c>
      <c r="E44" s="16">
        <v>634450</v>
      </c>
      <c r="F44" s="32"/>
      <c r="G44" s="32"/>
      <c r="H44" s="32"/>
      <c r="I44" s="32"/>
      <c r="J44" s="32"/>
      <c r="K44" s="117"/>
      <c r="L44" s="32"/>
      <c r="M44" s="117"/>
      <c r="N44" s="32"/>
      <c r="O44" s="200"/>
      <c r="P44" s="21"/>
      <c r="Q44" s="21"/>
      <c r="R44" s="21"/>
    </row>
    <row r="45" spans="1:18" s="22" customFormat="1" ht="53.45" customHeight="1" x14ac:dyDescent="0.25">
      <c r="A45" s="247" t="s">
        <v>166</v>
      </c>
      <c r="B45" s="265"/>
      <c r="C45" s="265"/>
      <c r="D45" s="265"/>
      <c r="E45" s="266"/>
      <c r="F45" s="265"/>
      <c r="G45" s="265"/>
      <c r="H45" s="265"/>
      <c r="I45" s="265"/>
      <c r="J45" s="265"/>
      <c r="K45" s="265"/>
      <c r="L45" s="265"/>
      <c r="M45" s="265"/>
      <c r="N45" s="265"/>
      <c r="O45" s="200"/>
      <c r="P45" s="21"/>
      <c r="Q45" s="21"/>
      <c r="R45" s="21"/>
    </row>
    <row r="46" spans="1:18" s="22" customFormat="1" ht="36" customHeight="1" x14ac:dyDescent="0.25">
      <c r="A46" s="54" t="s">
        <v>6</v>
      </c>
      <c r="B46" s="32"/>
      <c r="C46" s="32"/>
      <c r="D46" s="25">
        <v>1098318</v>
      </c>
      <c r="E46" s="16">
        <v>1098318</v>
      </c>
      <c r="F46" s="32"/>
      <c r="G46" s="32"/>
      <c r="H46" s="32"/>
      <c r="I46" s="32"/>
      <c r="J46" s="32"/>
      <c r="K46" s="117"/>
      <c r="L46" s="32"/>
      <c r="M46" s="117"/>
      <c r="N46" s="32"/>
      <c r="O46" s="200"/>
      <c r="P46" s="21"/>
      <c r="Q46" s="21"/>
      <c r="R46" s="21"/>
    </row>
    <row r="47" spans="1:18" s="22" customFormat="1" ht="21.75" customHeight="1" x14ac:dyDescent="0.25">
      <c r="A47" s="48" t="s">
        <v>33</v>
      </c>
      <c r="B47" s="5">
        <f>B34+B36+B38+B40+B42+B44+B46</f>
        <v>3757531</v>
      </c>
      <c r="C47" s="5">
        <f t="shared" ref="C47:N47" si="7">C34+C36+C38+C40+C42+C44+C46</f>
        <v>3359172</v>
      </c>
      <c r="D47" s="5">
        <f t="shared" si="7"/>
        <v>2176976</v>
      </c>
      <c r="E47" s="5">
        <f t="shared" si="7"/>
        <v>2165755</v>
      </c>
      <c r="F47" s="5">
        <f t="shared" si="7"/>
        <v>0</v>
      </c>
      <c r="G47" s="5">
        <f t="shared" si="7"/>
        <v>0</v>
      </c>
      <c r="H47" s="5">
        <f t="shared" si="7"/>
        <v>0</v>
      </c>
      <c r="I47" s="5">
        <f>I34+I36+I38+I40+I42+I44+I46</f>
        <v>0</v>
      </c>
      <c r="J47" s="5">
        <f t="shared" si="7"/>
        <v>0</v>
      </c>
      <c r="K47" s="118">
        <f>K34+K36+K38+K40+K42+K44+K46</f>
        <v>0</v>
      </c>
      <c r="L47" s="5">
        <f t="shared" si="7"/>
        <v>0</v>
      </c>
      <c r="M47" s="118">
        <f>M34+M36+M38+M40+M42+M44+M46</f>
        <v>0</v>
      </c>
      <c r="N47" s="5">
        <f t="shared" si="7"/>
        <v>0</v>
      </c>
      <c r="O47" s="118">
        <f>C47+E47+G47+I47+K47+M47</f>
        <v>5524927</v>
      </c>
      <c r="P47" s="21"/>
      <c r="Q47" s="21"/>
      <c r="R47" s="21"/>
    </row>
    <row r="48" spans="1:18" s="22" customFormat="1" ht="26.25" customHeight="1" x14ac:dyDescent="0.25">
      <c r="A48" s="267" t="s">
        <v>34</v>
      </c>
      <c r="B48" s="267"/>
      <c r="C48" s="267"/>
      <c r="D48" s="267"/>
      <c r="E48" s="268"/>
      <c r="F48" s="267"/>
      <c r="G48" s="267"/>
      <c r="H48" s="267"/>
      <c r="I48" s="267"/>
      <c r="J48" s="267"/>
      <c r="K48" s="267"/>
      <c r="L48" s="267"/>
      <c r="M48" s="267"/>
      <c r="N48" s="267"/>
      <c r="O48" s="207"/>
      <c r="P48" s="21"/>
      <c r="Q48" s="21"/>
      <c r="R48" s="21"/>
    </row>
    <row r="49" spans="1:18" s="22" customFormat="1" ht="66" customHeight="1" x14ac:dyDescent="0.25">
      <c r="A49" s="247" t="s">
        <v>167</v>
      </c>
      <c r="B49" s="247"/>
      <c r="C49" s="247"/>
      <c r="D49" s="247"/>
      <c r="E49" s="248"/>
      <c r="F49" s="247"/>
      <c r="G49" s="247"/>
      <c r="H49" s="247"/>
      <c r="I49" s="247"/>
      <c r="J49" s="247"/>
      <c r="K49" s="247"/>
      <c r="L49" s="247"/>
      <c r="M49" s="247"/>
      <c r="N49" s="247"/>
      <c r="O49" s="200"/>
      <c r="P49" s="21"/>
      <c r="Q49" s="21"/>
      <c r="R49" s="21"/>
    </row>
    <row r="50" spans="1:18" s="22" customFormat="1" ht="35.25" customHeight="1" x14ac:dyDescent="0.25">
      <c r="A50" s="53" t="s">
        <v>5</v>
      </c>
      <c r="B50" s="25">
        <v>22392</v>
      </c>
      <c r="C50" s="25">
        <v>22392</v>
      </c>
      <c r="D50" s="25"/>
      <c r="E50" s="16"/>
      <c r="F50" s="25"/>
      <c r="G50" s="25"/>
      <c r="H50" s="25"/>
      <c r="I50" s="25"/>
      <c r="J50" s="25"/>
      <c r="K50" s="111"/>
      <c r="L50" s="25"/>
      <c r="M50" s="111"/>
      <c r="N50" s="25"/>
      <c r="O50" s="200"/>
      <c r="P50" s="21"/>
      <c r="Q50" s="21"/>
      <c r="R50" s="21"/>
    </row>
    <row r="51" spans="1:18" s="22" customFormat="1" ht="77.25" customHeight="1" x14ac:dyDescent="0.25">
      <c r="A51" s="247" t="s">
        <v>168</v>
      </c>
      <c r="B51" s="265"/>
      <c r="C51" s="265"/>
      <c r="D51" s="265"/>
      <c r="E51" s="266"/>
      <c r="F51" s="265"/>
      <c r="G51" s="265"/>
      <c r="H51" s="265"/>
      <c r="I51" s="265"/>
      <c r="J51" s="265"/>
      <c r="K51" s="265"/>
      <c r="L51" s="265"/>
      <c r="M51" s="265"/>
      <c r="N51" s="265"/>
      <c r="O51" s="200"/>
      <c r="P51" s="21"/>
      <c r="Q51" s="21"/>
      <c r="R51" s="21"/>
    </row>
    <row r="52" spans="1:18" s="22" customFormat="1" ht="48" customHeight="1" x14ac:dyDescent="0.25">
      <c r="A52" s="53" t="s">
        <v>169</v>
      </c>
      <c r="B52" s="32"/>
      <c r="C52" s="32"/>
      <c r="D52" s="25">
        <v>273622</v>
      </c>
      <c r="E52" s="16">
        <v>273622</v>
      </c>
      <c r="F52" s="32"/>
      <c r="G52" s="32"/>
      <c r="H52" s="32"/>
      <c r="I52" s="32"/>
      <c r="J52" s="32"/>
      <c r="K52" s="117"/>
      <c r="L52" s="32"/>
      <c r="M52" s="117"/>
      <c r="N52" s="32"/>
      <c r="O52" s="200"/>
      <c r="P52" s="21"/>
      <c r="Q52" s="21"/>
      <c r="R52" s="21"/>
    </row>
    <row r="53" spans="1:18" s="22" customFormat="1" ht="35.25" customHeight="1" x14ac:dyDescent="0.25">
      <c r="A53" s="247" t="s">
        <v>170</v>
      </c>
      <c r="B53" s="247"/>
      <c r="C53" s="247"/>
      <c r="D53" s="247"/>
      <c r="E53" s="248"/>
      <c r="F53" s="247"/>
      <c r="G53" s="247"/>
      <c r="H53" s="247"/>
      <c r="I53" s="247"/>
      <c r="J53" s="247"/>
      <c r="K53" s="247"/>
      <c r="L53" s="247"/>
      <c r="M53" s="247"/>
      <c r="N53" s="247"/>
      <c r="O53" s="200"/>
      <c r="P53" s="21"/>
      <c r="Q53" s="21"/>
      <c r="R53" s="21"/>
    </row>
    <row r="54" spans="1:18" s="22" customFormat="1" ht="44.45" customHeight="1" x14ac:dyDescent="0.25">
      <c r="A54" s="53" t="s">
        <v>169</v>
      </c>
      <c r="B54" s="32"/>
      <c r="C54" s="32"/>
      <c r="D54" s="32"/>
      <c r="E54" s="9"/>
      <c r="F54" s="25">
        <v>201928</v>
      </c>
      <c r="G54" s="61">
        <v>201928.8</v>
      </c>
      <c r="H54" s="32"/>
      <c r="I54" s="32"/>
      <c r="J54" s="32"/>
      <c r="K54" s="117"/>
      <c r="L54" s="32"/>
      <c r="M54" s="117"/>
      <c r="N54" s="32"/>
      <c r="O54" s="200"/>
      <c r="P54" s="21"/>
      <c r="Q54" s="21"/>
      <c r="R54" s="21"/>
    </row>
    <row r="55" spans="1:18" s="22" customFormat="1" ht="68.25" customHeight="1" x14ac:dyDescent="0.25">
      <c r="A55" s="247" t="s">
        <v>171</v>
      </c>
      <c r="B55" s="247"/>
      <c r="C55" s="247"/>
      <c r="D55" s="247"/>
      <c r="E55" s="248"/>
      <c r="F55" s="247"/>
      <c r="G55" s="247"/>
      <c r="H55" s="247"/>
      <c r="I55" s="247"/>
      <c r="J55" s="247"/>
      <c r="K55" s="247"/>
      <c r="L55" s="247"/>
      <c r="M55" s="247"/>
      <c r="N55" s="247"/>
      <c r="O55" s="200"/>
      <c r="P55" s="21"/>
      <c r="Q55" s="21"/>
      <c r="R55" s="21"/>
    </row>
    <row r="56" spans="1:18" s="22" customFormat="1" ht="47.25" customHeight="1" x14ac:dyDescent="0.25">
      <c r="A56" s="53" t="s">
        <v>172</v>
      </c>
      <c r="B56" s="32"/>
      <c r="C56" s="32"/>
      <c r="D56" s="25">
        <v>610055</v>
      </c>
      <c r="E56" s="16">
        <v>610055</v>
      </c>
      <c r="F56" s="32"/>
      <c r="G56" s="32"/>
      <c r="H56" s="32"/>
      <c r="I56" s="32"/>
      <c r="J56" s="32"/>
      <c r="K56" s="117"/>
      <c r="L56" s="32"/>
      <c r="M56" s="117"/>
      <c r="N56" s="32"/>
      <c r="O56" s="200"/>
      <c r="P56" s="21"/>
      <c r="Q56" s="21"/>
      <c r="R56" s="21"/>
    </row>
    <row r="57" spans="1:18" s="22" customFormat="1" ht="51.75" customHeight="1" x14ac:dyDescent="0.25">
      <c r="A57" s="247" t="s">
        <v>173</v>
      </c>
      <c r="B57" s="265"/>
      <c r="C57" s="265"/>
      <c r="D57" s="265"/>
      <c r="E57" s="266"/>
      <c r="F57" s="265"/>
      <c r="G57" s="265"/>
      <c r="H57" s="265"/>
      <c r="I57" s="265"/>
      <c r="J57" s="265"/>
      <c r="K57" s="265"/>
      <c r="L57" s="265"/>
      <c r="M57" s="265"/>
      <c r="N57" s="265"/>
      <c r="O57" s="200"/>
      <c r="P57" s="21"/>
      <c r="Q57" s="21"/>
      <c r="R57" s="21"/>
    </row>
    <row r="58" spans="1:18" s="22" customFormat="1" ht="45.6" customHeight="1" x14ac:dyDescent="0.25">
      <c r="A58" s="53" t="s">
        <v>174</v>
      </c>
      <c r="B58" s="32"/>
      <c r="C58" s="32"/>
      <c r="D58" s="25">
        <f>70450+17308</f>
        <v>87758</v>
      </c>
      <c r="E58" s="16">
        <v>87758</v>
      </c>
      <c r="F58" s="32"/>
      <c r="G58" s="32"/>
      <c r="H58" s="32"/>
      <c r="I58" s="32"/>
      <c r="J58" s="32"/>
      <c r="K58" s="117"/>
      <c r="L58" s="32"/>
      <c r="M58" s="117"/>
      <c r="N58" s="32"/>
      <c r="O58" s="200"/>
      <c r="P58" s="21"/>
      <c r="Q58" s="21"/>
      <c r="R58" s="21"/>
    </row>
    <row r="59" spans="1:18" s="22" customFormat="1" ht="49.5" customHeight="1" x14ac:dyDescent="0.25">
      <c r="A59" s="53" t="s">
        <v>169</v>
      </c>
      <c r="B59" s="32"/>
      <c r="C59" s="32"/>
      <c r="D59" s="25"/>
      <c r="E59" s="16"/>
      <c r="F59" s="25">
        <f>186478+43371</f>
        <v>229849</v>
      </c>
      <c r="G59" s="61">
        <v>229849.52</v>
      </c>
      <c r="H59" s="25">
        <f>193614+40973</f>
        <v>234587</v>
      </c>
      <c r="I59" s="25">
        <v>234587</v>
      </c>
      <c r="J59" s="32"/>
      <c r="K59" s="117"/>
      <c r="L59" s="32"/>
      <c r="M59" s="117"/>
      <c r="N59" s="32"/>
      <c r="O59" s="200"/>
      <c r="P59" s="21"/>
      <c r="Q59" s="21"/>
      <c r="R59" s="21"/>
    </row>
    <row r="60" spans="1:18" s="22" customFormat="1" ht="66" customHeight="1" x14ac:dyDescent="0.25">
      <c r="A60" s="254" t="s">
        <v>175</v>
      </c>
      <c r="B60" s="254"/>
      <c r="C60" s="254"/>
      <c r="D60" s="254"/>
      <c r="E60" s="248"/>
      <c r="F60" s="254"/>
      <c r="G60" s="254"/>
      <c r="H60" s="254"/>
      <c r="I60" s="254"/>
      <c r="J60" s="254"/>
      <c r="K60" s="254"/>
      <c r="L60" s="254"/>
      <c r="M60" s="254"/>
      <c r="N60" s="254"/>
      <c r="O60" s="200"/>
      <c r="P60" s="21"/>
      <c r="Q60" s="21"/>
      <c r="R60" s="21"/>
    </row>
    <row r="61" spans="1:18" s="22" customFormat="1" ht="49.5" customHeight="1" x14ac:dyDescent="0.25">
      <c r="A61" s="53" t="s">
        <v>176</v>
      </c>
      <c r="B61" s="32"/>
      <c r="C61" s="32"/>
      <c r="D61" s="25"/>
      <c r="E61" s="16"/>
      <c r="F61" s="6">
        <v>83923</v>
      </c>
      <c r="G61" s="16">
        <v>83923</v>
      </c>
      <c r="H61" s="25"/>
      <c r="I61" s="25"/>
      <c r="J61" s="32"/>
      <c r="K61" s="117"/>
      <c r="L61" s="32"/>
      <c r="M61" s="117"/>
      <c r="N61" s="32"/>
      <c r="O61" s="200"/>
      <c r="P61" s="21"/>
      <c r="Q61" s="21"/>
      <c r="R61" s="21"/>
    </row>
    <row r="62" spans="1:18" s="22" customFormat="1" ht="41.25" customHeight="1" x14ac:dyDescent="0.25">
      <c r="A62" s="254" t="s">
        <v>177</v>
      </c>
      <c r="B62" s="254"/>
      <c r="C62" s="254"/>
      <c r="D62" s="254"/>
      <c r="E62" s="248"/>
      <c r="F62" s="254"/>
      <c r="G62" s="254"/>
      <c r="H62" s="254"/>
      <c r="I62" s="254"/>
      <c r="J62" s="254"/>
      <c r="K62" s="254"/>
      <c r="L62" s="254"/>
      <c r="M62" s="254"/>
      <c r="N62" s="254"/>
      <c r="O62" s="200"/>
      <c r="P62" s="21"/>
      <c r="Q62" s="21"/>
      <c r="R62" s="21"/>
    </row>
    <row r="63" spans="1:18" s="62" customFormat="1" ht="49.5" customHeight="1" x14ac:dyDescent="0.25">
      <c r="A63" s="43" t="s">
        <v>176</v>
      </c>
      <c r="B63" s="8"/>
      <c r="C63" s="8"/>
      <c r="D63" s="6"/>
      <c r="E63" s="16"/>
      <c r="F63" s="6"/>
      <c r="G63" s="6"/>
      <c r="H63" s="6">
        <v>53613</v>
      </c>
      <c r="I63" s="6">
        <v>53613</v>
      </c>
      <c r="J63" s="8"/>
      <c r="K63" s="119"/>
      <c r="L63" s="8"/>
      <c r="M63" s="119"/>
      <c r="N63" s="8"/>
      <c r="O63" s="200"/>
      <c r="P63" s="21"/>
      <c r="Q63" s="21"/>
      <c r="R63" s="21"/>
    </row>
    <row r="64" spans="1:18" s="22" customFormat="1" ht="65.25" customHeight="1" x14ac:dyDescent="0.25">
      <c r="A64" s="254" t="s">
        <v>178</v>
      </c>
      <c r="B64" s="254"/>
      <c r="C64" s="254"/>
      <c r="D64" s="254"/>
      <c r="E64" s="248"/>
      <c r="F64" s="254"/>
      <c r="G64" s="254"/>
      <c r="H64" s="254"/>
      <c r="I64" s="254"/>
      <c r="J64" s="254"/>
      <c r="K64" s="254"/>
      <c r="L64" s="254"/>
      <c r="M64" s="254"/>
      <c r="N64" s="254"/>
      <c r="O64" s="200"/>
      <c r="P64" s="21"/>
      <c r="Q64" s="21"/>
      <c r="R64" s="21"/>
    </row>
    <row r="65" spans="1:18" s="62" customFormat="1" ht="49.5" customHeight="1" x14ac:dyDescent="0.25">
      <c r="A65" s="43" t="s">
        <v>176</v>
      </c>
      <c r="B65" s="8"/>
      <c r="C65" s="8"/>
      <c r="D65" s="6"/>
      <c r="E65" s="16"/>
      <c r="F65" s="6">
        <v>63965</v>
      </c>
      <c r="G65" s="61">
        <v>63964.4</v>
      </c>
      <c r="H65" s="6">
        <v>176891</v>
      </c>
      <c r="I65" s="6">
        <v>176891</v>
      </c>
      <c r="J65" s="6">
        <v>52402</v>
      </c>
      <c r="K65" s="120">
        <v>52402</v>
      </c>
      <c r="L65" s="8"/>
      <c r="M65" s="119"/>
      <c r="N65" s="8"/>
      <c r="O65" s="200"/>
      <c r="P65" s="21"/>
      <c r="Q65" s="21"/>
      <c r="R65" s="21"/>
    </row>
    <row r="66" spans="1:18" s="52" customFormat="1" ht="28.5" customHeight="1" x14ac:dyDescent="0.25">
      <c r="A66" s="48" t="s">
        <v>35</v>
      </c>
      <c r="B66" s="5">
        <f>B50+B52+B54+B56+B58+B59+B61+B63+B65</f>
        <v>22392</v>
      </c>
      <c r="C66" s="5">
        <f t="shared" ref="C66:N66" si="8">C50+C52+C54+C56+C58+C59+C61+C63+C65</f>
        <v>22392</v>
      </c>
      <c r="D66" s="5">
        <f t="shared" si="8"/>
        <v>971435</v>
      </c>
      <c r="E66" s="5">
        <f t="shared" si="8"/>
        <v>971435</v>
      </c>
      <c r="F66" s="5">
        <f t="shared" si="8"/>
        <v>579665</v>
      </c>
      <c r="G66" s="5">
        <f t="shared" si="8"/>
        <v>579665.72</v>
      </c>
      <c r="H66" s="5">
        <f>H50+H52+H54+H56+H58+H59+H61+H63+H65</f>
        <v>465091</v>
      </c>
      <c r="I66" s="5">
        <f>I50+I52+I54+I56+I58+I59+I61+I63+I65</f>
        <v>465091</v>
      </c>
      <c r="J66" s="5">
        <f t="shared" si="8"/>
        <v>52402</v>
      </c>
      <c r="K66" s="118">
        <f t="shared" si="8"/>
        <v>52402</v>
      </c>
      <c r="L66" s="5">
        <f t="shared" si="8"/>
        <v>0</v>
      </c>
      <c r="M66" s="118">
        <f>M50+M52+M54+M56+M58+M59+M61+M63+M65</f>
        <v>0</v>
      </c>
      <c r="N66" s="5">
        <f t="shared" si="8"/>
        <v>0</v>
      </c>
      <c r="O66" s="118">
        <f>C66+E66+G66+I66+K66+M66</f>
        <v>2090985.72</v>
      </c>
      <c r="P66" s="21"/>
      <c r="Q66" s="21"/>
      <c r="R66" s="21"/>
    </row>
    <row r="67" spans="1:18" s="22" customFormat="1" ht="36.75" customHeight="1" x14ac:dyDescent="0.25">
      <c r="A67" s="267" t="s">
        <v>36</v>
      </c>
      <c r="B67" s="267"/>
      <c r="C67" s="267"/>
      <c r="D67" s="267"/>
      <c r="E67" s="268"/>
      <c r="F67" s="267"/>
      <c r="G67" s="267"/>
      <c r="H67" s="267"/>
      <c r="I67" s="267"/>
      <c r="J67" s="267"/>
      <c r="K67" s="267"/>
      <c r="L67" s="267"/>
      <c r="M67" s="267"/>
      <c r="N67" s="267"/>
      <c r="O67" s="207"/>
      <c r="P67" s="21"/>
      <c r="Q67" s="21"/>
      <c r="R67" s="21"/>
    </row>
    <row r="68" spans="1:18" s="22" customFormat="1" ht="90.75" customHeight="1" x14ac:dyDescent="0.25">
      <c r="A68" s="247" t="s">
        <v>179</v>
      </c>
      <c r="B68" s="265"/>
      <c r="C68" s="265"/>
      <c r="D68" s="265"/>
      <c r="E68" s="266"/>
      <c r="F68" s="265"/>
      <c r="G68" s="265"/>
      <c r="H68" s="265"/>
      <c r="I68" s="265"/>
      <c r="J68" s="265"/>
      <c r="K68" s="265"/>
      <c r="L68" s="265"/>
      <c r="M68" s="265"/>
      <c r="N68" s="265"/>
      <c r="O68" s="200"/>
      <c r="P68" s="21"/>
      <c r="Q68" s="21"/>
      <c r="R68" s="21"/>
    </row>
    <row r="69" spans="1:18" s="22" customFormat="1" ht="30" x14ac:dyDescent="0.25">
      <c r="A69" s="53" t="s">
        <v>5</v>
      </c>
      <c r="B69" s="32"/>
      <c r="C69" s="32"/>
      <c r="D69" s="32"/>
      <c r="E69" s="9"/>
      <c r="F69" s="32"/>
      <c r="G69" s="32"/>
      <c r="H69" s="32"/>
      <c r="I69" s="32"/>
      <c r="J69" s="32"/>
      <c r="K69" s="117"/>
      <c r="L69" s="32"/>
      <c r="M69" s="117"/>
      <c r="N69" s="32"/>
      <c r="O69" s="200"/>
      <c r="P69" s="21"/>
      <c r="Q69" s="21"/>
      <c r="R69" s="21"/>
    </row>
    <row r="70" spans="1:18" s="22" customFormat="1" x14ac:dyDescent="0.25">
      <c r="A70" s="63" t="s">
        <v>46</v>
      </c>
      <c r="B70" s="32"/>
      <c r="C70" s="32"/>
      <c r="D70" s="32">
        <v>226517</v>
      </c>
      <c r="E70" s="9">
        <v>226517</v>
      </c>
      <c r="F70" s="32">
        <v>44444</v>
      </c>
      <c r="G70" s="9">
        <v>44444</v>
      </c>
      <c r="H70" s="32">
        <v>44444</v>
      </c>
      <c r="I70" s="32">
        <v>44444</v>
      </c>
      <c r="J70" s="32"/>
      <c r="K70" s="117"/>
      <c r="L70" s="32"/>
      <c r="M70" s="117"/>
      <c r="N70" s="32"/>
      <c r="O70" s="200"/>
      <c r="P70" s="21"/>
      <c r="Q70" s="21"/>
      <c r="R70" s="21"/>
    </row>
    <row r="71" spans="1:18" s="22" customFormat="1" x14ac:dyDescent="0.25">
      <c r="A71" s="63" t="s">
        <v>180</v>
      </c>
      <c r="B71" s="32"/>
      <c r="C71" s="32"/>
      <c r="D71" s="32">
        <v>11382166</v>
      </c>
      <c r="E71" s="9">
        <v>11382166</v>
      </c>
      <c r="F71" s="32">
        <v>19262182</v>
      </c>
      <c r="G71" s="9">
        <v>19262182</v>
      </c>
      <c r="H71" s="32">
        <v>905870</v>
      </c>
      <c r="I71" s="32">
        <v>905870</v>
      </c>
      <c r="J71" s="32"/>
      <c r="K71" s="117"/>
      <c r="L71" s="32"/>
      <c r="M71" s="117"/>
      <c r="N71" s="32"/>
      <c r="O71" s="200"/>
      <c r="P71" s="21"/>
      <c r="Q71" s="21"/>
      <c r="R71" s="21"/>
    </row>
    <row r="72" spans="1:18" s="22" customFormat="1" x14ac:dyDescent="0.25">
      <c r="A72" s="63" t="s">
        <v>47</v>
      </c>
      <c r="B72" s="33"/>
      <c r="C72" s="33"/>
      <c r="D72" s="35">
        <v>26500</v>
      </c>
      <c r="E72" s="222">
        <v>26500</v>
      </c>
      <c r="F72" s="35"/>
      <c r="G72" s="35"/>
      <c r="H72" s="35">
        <v>2093</v>
      </c>
      <c r="I72" s="35">
        <v>2093</v>
      </c>
      <c r="J72" s="35"/>
      <c r="K72" s="121"/>
      <c r="L72" s="35"/>
      <c r="M72" s="121"/>
      <c r="N72" s="35"/>
      <c r="O72" s="200"/>
      <c r="P72" s="21"/>
      <c r="Q72" s="21"/>
      <c r="R72" s="21"/>
    </row>
    <row r="73" spans="1:18" s="22" customFormat="1" x14ac:dyDescent="0.25">
      <c r="A73" s="63" t="s">
        <v>49</v>
      </c>
      <c r="B73" s="33"/>
      <c r="C73" s="33"/>
      <c r="D73" s="35">
        <v>20000</v>
      </c>
      <c r="E73" s="222">
        <v>20000</v>
      </c>
      <c r="F73" s="35"/>
      <c r="G73" s="35"/>
      <c r="H73" s="35"/>
      <c r="I73" s="35"/>
      <c r="J73" s="35"/>
      <c r="K73" s="121"/>
      <c r="L73" s="35"/>
      <c r="M73" s="121"/>
      <c r="N73" s="35"/>
      <c r="O73" s="200"/>
      <c r="P73" s="21"/>
      <c r="Q73" s="21"/>
      <c r="R73" s="21"/>
    </row>
    <row r="74" spans="1:18" s="22" customFormat="1" x14ac:dyDescent="0.25">
      <c r="A74" s="63" t="s">
        <v>48</v>
      </c>
      <c r="B74" s="33"/>
      <c r="C74" s="33"/>
      <c r="D74" s="35">
        <v>141780</v>
      </c>
      <c r="E74" s="222">
        <v>141780</v>
      </c>
      <c r="F74" s="35"/>
      <c r="G74" s="35"/>
      <c r="H74" s="35"/>
      <c r="I74" s="35"/>
      <c r="J74" s="35"/>
      <c r="K74" s="121"/>
      <c r="L74" s="35"/>
      <c r="M74" s="121"/>
      <c r="N74" s="35"/>
      <c r="O74" s="200"/>
      <c r="P74" s="21"/>
      <c r="Q74" s="21"/>
      <c r="R74" s="21"/>
    </row>
    <row r="75" spans="1:18" s="66" customFormat="1" ht="22.5" customHeight="1" x14ac:dyDescent="0.25">
      <c r="A75" s="64" t="s">
        <v>37</v>
      </c>
      <c r="B75" s="65">
        <f>B70+B71+B72+B73+B74</f>
        <v>0</v>
      </c>
      <c r="C75" s="65">
        <f t="shared" ref="C75" si="9">C70+C71+C72+C73+C74</f>
        <v>0</v>
      </c>
      <c r="D75" s="65">
        <f>D70+D71+D72+D73+D74</f>
        <v>11796963</v>
      </c>
      <c r="E75" s="223">
        <f t="shared" ref="E75:N75" si="10">E70+E71+E72+E73+E74</f>
        <v>11796963</v>
      </c>
      <c r="F75" s="65">
        <f t="shared" si="10"/>
        <v>19306626</v>
      </c>
      <c r="G75" s="65">
        <f t="shared" si="10"/>
        <v>19306626</v>
      </c>
      <c r="H75" s="65">
        <f t="shared" si="10"/>
        <v>952407</v>
      </c>
      <c r="I75" s="65">
        <f t="shared" si="10"/>
        <v>952407</v>
      </c>
      <c r="J75" s="65">
        <f t="shared" si="10"/>
        <v>0</v>
      </c>
      <c r="K75" s="122">
        <f>K70+K71+K72+K73+K74</f>
        <v>0</v>
      </c>
      <c r="L75" s="65">
        <f t="shared" si="10"/>
        <v>0</v>
      </c>
      <c r="M75" s="122">
        <f>M70+M71+M72+M73+M74</f>
        <v>0</v>
      </c>
      <c r="N75" s="65">
        <f t="shared" si="10"/>
        <v>0</v>
      </c>
      <c r="O75" s="111"/>
      <c r="P75" s="21"/>
      <c r="Q75" s="21"/>
      <c r="R75" s="21"/>
    </row>
    <row r="76" spans="1:18" s="22" customFormat="1" ht="33.950000000000003" customHeight="1" x14ac:dyDescent="0.25">
      <c r="A76" s="247" t="s">
        <v>181</v>
      </c>
      <c r="B76" s="247"/>
      <c r="C76" s="247"/>
      <c r="D76" s="247"/>
      <c r="E76" s="248"/>
      <c r="F76" s="247"/>
      <c r="G76" s="247"/>
      <c r="H76" s="247"/>
      <c r="I76" s="247"/>
      <c r="J76" s="247"/>
      <c r="K76" s="247"/>
      <c r="L76" s="247"/>
      <c r="M76" s="247"/>
      <c r="N76" s="247"/>
      <c r="O76" s="200"/>
      <c r="P76" s="21"/>
      <c r="Q76" s="21"/>
      <c r="R76" s="21"/>
    </row>
    <row r="77" spans="1:18" s="22" customFormat="1" ht="30" x14ac:dyDescent="0.25">
      <c r="A77" s="53" t="s">
        <v>5</v>
      </c>
      <c r="B77" s="34"/>
      <c r="C77" s="34"/>
      <c r="D77" s="34"/>
      <c r="E77" s="224"/>
      <c r="F77" s="34"/>
      <c r="G77" s="34"/>
      <c r="H77" s="34"/>
      <c r="I77" s="34"/>
      <c r="J77" s="34"/>
      <c r="K77" s="123"/>
      <c r="L77" s="34"/>
      <c r="M77" s="123"/>
      <c r="N77" s="34"/>
      <c r="O77" s="200"/>
      <c r="P77" s="21"/>
      <c r="Q77" s="21"/>
      <c r="R77" s="21"/>
    </row>
    <row r="78" spans="1:18" s="22" customFormat="1" x14ac:dyDescent="0.25">
      <c r="A78" s="67" t="s">
        <v>50</v>
      </c>
      <c r="B78" s="34"/>
      <c r="C78" s="34"/>
      <c r="D78" s="34"/>
      <c r="E78" s="224"/>
      <c r="F78" s="32">
        <v>4684590</v>
      </c>
      <c r="G78" s="9">
        <v>4684590</v>
      </c>
      <c r="H78" s="34"/>
      <c r="I78" s="34"/>
      <c r="J78" s="34"/>
      <c r="K78" s="123"/>
      <c r="L78" s="34"/>
      <c r="M78" s="123"/>
      <c r="N78" s="34"/>
      <c r="O78" s="200"/>
      <c r="P78" s="21"/>
      <c r="Q78" s="21"/>
      <c r="R78" s="21"/>
    </row>
    <row r="79" spans="1:18" s="22" customFormat="1" x14ac:dyDescent="0.25">
      <c r="A79" s="67" t="s">
        <v>51</v>
      </c>
      <c r="B79" s="34"/>
      <c r="C79" s="34"/>
      <c r="D79" s="34"/>
      <c r="E79" s="224"/>
      <c r="F79" s="32">
        <v>55092</v>
      </c>
      <c r="G79" s="9">
        <v>55092</v>
      </c>
      <c r="H79" s="34"/>
      <c r="I79" s="34"/>
      <c r="J79" s="34"/>
      <c r="K79" s="123"/>
      <c r="L79" s="34"/>
      <c r="M79" s="123"/>
      <c r="N79" s="34"/>
      <c r="O79" s="200"/>
      <c r="P79" s="21"/>
      <c r="Q79" s="21"/>
      <c r="R79" s="21"/>
    </row>
    <row r="80" spans="1:18" s="22" customFormat="1" x14ac:dyDescent="0.25">
      <c r="A80" s="67" t="s">
        <v>52</v>
      </c>
      <c r="B80" s="34"/>
      <c r="C80" s="34"/>
      <c r="D80" s="34"/>
      <c r="E80" s="224"/>
      <c r="F80" s="32">
        <v>132106</v>
      </c>
      <c r="G80" s="15">
        <v>132105.82999999999</v>
      </c>
      <c r="H80" s="34"/>
      <c r="I80" s="34"/>
      <c r="J80" s="34"/>
      <c r="K80" s="123"/>
      <c r="L80" s="34"/>
      <c r="M80" s="123"/>
      <c r="N80" s="34"/>
      <c r="O80" s="200"/>
      <c r="P80" s="21"/>
      <c r="Q80" s="21"/>
      <c r="R80" s="21"/>
    </row>
    <row r="81" spans="1:18" s="22" customFormat="1" ht="24" customHeight="1" x14ac:dyDescent="0.25">
      <c r="A81" s="64" t="s">
        <v>38</v>
      </c>
      <c r="B81" s="65">
        <f>B78+B79+B80</f>
        <v>0</v>
      </c>
      <c r="C81" s="65">
        <f t="shared" ref="C81:D81" si="11">C78+C79+C80</f>
        <v>0</v>
      </c>
      <c r="D81" s="65">
        <f t="shared" si="11"/>
        <v>0</v>
      </c>
      <c r="E81" s="223">
        <f>E78+E79+E80</f>
        <v>0</v>
      </c>
      <c r="F81" s="65">
        <f>F78+F79+F80</f>
        <v>4871788</v>
      </c>
      <c r="G81" s="65">
        <f t="shared" ref="G81:H81" si="12">G78+G79+G80</f>
        <v>4871787.83</v>
      </c>
      <c r="H81" s="65">
        <f t="shared" si="12"/>
        <v>0</v>
      </c>
      <c r="I81" s="65">
        <f t="shared" ref="I81:N81" si="13">I78+I79+I80</f>
        <v>0</v>
      </c>
      <c r="J81" s="65">
        <f t="shared" si="13"/>
        <v>0</v>
      </c>
      <c r="K81" s="122">
        <f t="shared" si="13"/>
        <v>0</v>
      </c>
      <c r="L81" s="65">
        <f t="shared" si="13"/>
        <v>0</v>
      </c>
      <c r="M81" s="122">
        <f t="shared" si="13"/>
        <v>0</v>
      </c>
      <c r="N81" s="65">
        <f t="shared" si="13"/>
        <v>0</v>
      </c>
      <c r="O81" s="111"/>
      <c r="P81" s="21"/>
      <c r="Q81" s="21"/>
      <c r="R81" s="21"/>
    </row>
    <row r="82" spans="1:18" s="22" customFormat="1" ht="61.5" customHeight="1" x14ac:dyDescent="0.25">
      <c r="A82" s="247" t="s">
        <v>182</v>
      </c>
      <c r="B82" s="247"/>
      <c r="C82" s="247"/>
      <c r="D82" s="247"/>
      <c r="E82" s="248"/>
      <c r="F82" s="247"/>
      <c r="G82" s="247"/>
      <c r="H82" s="247"/>
      <c r="I82" s="247"/>
      <c r="J82" s="247"/>
      <c r="K82" s="247"/>
      <c r="L82" s="247"/>
      <c r="M82" s="247"/>
      <c r="N82" s="247"/>
      <c r="O82" s="200"/>
      <c r="P82" s="21"/>
      <c r="Q82" s="21"/>
      <c r="R82" s="21"/>
    </row>
    <row r="83" spans="1:18" s="22" customFormat="1" ht="30.75" customHeight="1" x14ac:dyDescent="0.25">
      <c r="A83" s="60" t="s">
        <v>5</v>
      </c>
      <c r="B83" s="34"/>
      <c r="C83" s="34"/>
      <c r="D83" s="34"/>
      <c r="E83" s="224"/>
      <c r="F83" s="34"/>
      <c r="G83" s="34"/>
      <c r="H83" s="34"/>
      <c r="I83" s="34"/>
      <c r="J83" s="34"/>
      <c r="K83" s="123"/>
      <c r="L83" s="34"/>
      <c r="M83" s="123"/>
      <c r="N83" s="34"/>
      <c r="O83" s="200"/>
      <c r="P83" s="21"/>
      <c r="Q83" s="21"/>
      <c r="R83" s="21"/>
    </row>
    <row r="84" spans="1:18" s="22" customFormat="1" x14ac:dyDescent="0.25">
      <c r="A84" s="69" t="s">
        <v>54</v>
      </c>
      <c r="B84" s="34"/>
      <c r="C84" s="34"/>
      <c r="D84" s="35">
        <v>1462345</v>
      </c>
      <c r="E84" s="222">
        <v>1462345</v>
      </c>
      <c r="F84" s="34"/>
      <c r="G84" s="34"/>
      <c r="H84" s="34"/>
      <c r="I84" s="34"/>
      <c r="J84" s="34"/>
      <c r="K84" s="123"/>
      <c r="L84" s="34"/>
      <c r="M84" s="123"/>
      <c r="N84" s="34"/>
      <c r="O84" s="200"/>
      <c r="P84" s="21"/>
      <c r="Q84" s="21"/>
      <c r="R84" s="21"/>
    </row>
    <row r="85" spans="1:18" s="22" customFormat="1" ht="21.75" customHeight="1" x14ac:dyDescent="0.25">
      <c r="A85" s="64" t="s">
        <v>39</v>
      </c>
      <c r="B85" s="65">
        <f>B84</f>
        <v>0</v>
      </c>
      <c r="C85" s="65">
        <f t="shared" ref="C85:H85" si="14">C84</f>
        <v>0</v>
      </c>
      <c r="D85" s="65">
        <f t="shared" si="14"/>
        <v>1462345</v>
      </c>
      <c r="E85" s="223">
        <f t="shared" si="14"/>
        <v>1462345</v>
      </c>
      <c r="F85" s="65">
        <f t="shared" si="14"/>
        <v>0</v>
      </c>
      <c r="G85" s="65">
        <f t="shared" si="14"/>
        <v>0</v>
      </c>
      <c r="H85" s="65">
        <f t="shared" si="14"/>
        <v>0</v>
      </c>
      <c r="I85" s="65">
        <f t="shared" ref="I85:N85" si="15">I84</f>
        <v>0</v>
      </c>
      <c r="J85" s="65">
        <f t="shared" si="15"/>
        <v>0</v>
      </c>
      <c r="K85" s="122">
        <f t="shared" si="15"/>
        <v>0</v>
      </c>
      <c r="L85" s="65">
        <f t="shared" si="15"/>
        <v>0</v>
      </c>
      <c r="M85" s="122">
        <f t="shared" si="15"/>
        <v>0</v>
      </c>
      <c r="N85" s="65">
        <f t="shared" si="15"/>
        <v>0</v>
      </c>
      <c r="O85" s="111"/>
      <c r="P85" s="21"/>
      <c r="Q85" s="21"/>
      <c r="R85" s="21"/>
    </row>
    <row r="86" spans="1:18" s="22" customFormat="1" ht="54.75" customHeight="1" x14ac:dyDescent="0.25">
      <c r="A86" s="247" t="s">
        <v>183</v>
      </c>
      <c r="B86" s="265"/>
      <c r="C86" s="265"/>
      <c r="D86" s="265"/>
      <c r="E86" s="266"/>
      <c r="F86" s="265"/>
      <c r="G86" s="265"/>
      <c r="H86" s="265"/>
      <c r="I86" s="265"/>
      <c r="J86" s="265"/>
      <c r="K86" s="265"/>
      <c r="L86" s="265"/>
      <c r="M86" s="265"/>
      <c r="N86" s="265"/>
      <c r="O86" s="200"/>
      <c r="P86" s="21"/>
      <c r="Q86" s="21"/>
      <c r="R86" s="21"/>
    </row>
    <row r="87" spans="1:18" s="22" customFormat="1" ht="30" x14ac:dyDescent="0.25">
      <c r="A87" s="70" t="s">
        <v>6</v>
      </c>
      <c r="B87" s="34"/>
      <c r="C87" s="34"/>
      <c r="D87" s="34"/>
      <c r="E87" s="224"/>
      <c r="F87" s="34"/>
      <c r="G87" s="34"/>
      <c r="H87" s="34"/>
      <c r="I87" s="34"/>
      <c r="J87" s="34"/>
      <c r="K87" s="123"/>
      <c r="L87" s="34"/>
      <c r="M87" s="123"/>
      <c r="N87" s="34"/>
      <c r="O87" s="200"/>
      <c r="P87" s="21"/>
      <c r="Q87" s="21"/>
      <c r="R87" s="21"/>
    </row>
    <row r="88" spans="1:18" s="22" customFormat="1" x14ac:dyDescent="0.25">
      <c r="A88" s="67" t="s">
        <v>53</v>
      </c>
      <c r="B88" s="34"/>
      <c r="C88" s="34"/>
      <c r="D88" s="32">
        <v>1061461</v>
      </c>
      <c r="E88" s="9">
        <v>1061461</v>
      </c>
      <c r="F88" s="34"/>
      <c r="G88" s="34"/>
      <c r="H88" s="34"/>
      <c r="I88" s="34"/>
      <c r="J88" s="34"/>
      <c r="K88" s="123"/>
      <c r="L88" s="34"/>
      <c r="M88" s="123"/>
      <c r="N88" s="34"/>
      <c r="O88" s="200"/>
      <c r="P88" s="21"/>
      <c r="Q88" s="21"/>
      <c r="R88" s="21"/>
    </row>
    <row r="89" spans="1:18" s="22" customFormat="1" x14ac:dyDescent="0.25">
      <c r="A89" s="67" t="s">
        <v>55</v>
      </c>
      <c r="B89" s="34"/>
      <c r="C89" s="34"/>
      <c r="D89" s="32">
        <v>46908</v>
      </c>
      <c r="E89" s="9">
        <v>46908</v>
      </c>
      <c r="F89" s="34"/>
      <c r="G89" s="34"/>
      <c r="H89" s="34"/>
      <c r="I89" s="34"/>
      <c r="J89" s="34"/>
      <c r="K89" s="123"/>
      <c r="L89" s="34"/>
      <c r="M89" s="123"/>
      <c r="N89" s="34"/>
      <c r="O89" s="200"/>
      <c r="P89" s="21"/>
      <c r="Q89" s="21"/>
      <c r="R89" s="21"/>
    </row>
    <row r="90" spans="1:18" s="22" customFormat="1" x14ac:dyDescent="0.25">
      <c r="A90" s="67" t="s">
        <v>56</v>
      </c>
      <c r="B90" s="34"/>
      <c r="C90" s="34"/>
      <c r="D90" s="35">
        <v>213624</v>
      </c>
      <c r="E90" s="222">
        <v>213624</v>
      </c>
      <c r="F90" s="34"/>
      <c r="G90" s="34"/>
      <c r="H90" s="34"/>
      <c r="I90" s="34"/>
      <c r="J90" s="34"/>
      <c r="K90" s="123"/>
      <c r="L90" s="34"/>
      <c r="M90" s="123"/>
      <c r="N90" s="34"/>
      <c r="O90" s="200"/>
      <c r="P90" s="21"/>
      <c r="Q90" s="21"/>
      <c r="R90" s="21"/>
    </row>
    <row r="91" spans="1:18" s="22" customFormat="1" ht="26.25" customHeight="1" x14ac:dyDescent="0.25">
      <c r="A91" s="64" t="s">
        <v>40</v>
      </c>
      <c r="B91" s="65">
        <f>B88+B89+B90</f>
        <v>0</v>
      </c>
      <c r="C91" s="65">
        <f t="shared" ref="C91:H91" si="16">C88+C89+C90</f>
        <v>0</v>
      </c>
      <c r="D91" s="65">
        <f>D88+D89+D90</f>
        <v>1321993</v>
      </c>
      <c r="E91" s="223">
        <f t="shared" si="16"/>
        <v>1321993</v>
      </c>
      <c r="F91" s="65">
        <f t="shared" si="16"/>
        <v>0</v>
      </c>
      <c r="G91" s="65">
        <f t="shared" si="16"/>
        <v>0</v>
      </c>
      <c r="H91" s="65">
        <f t="shared" si="16"/>
        <v>0</v>
      </c>
      <c r="I91" s="65">
        <f t="shared" ref="I91:N91" si="17">I88+I89+I90</f>
        <v>0</v>
      </c>
      <c r="J91" s="65">
        <f t="shared" si="17"/>
        <v>0</v>
      </c>
      <c r="K91" s="122">
        <f t="shared" si="17"/>
        <v>0</v>
      </c>
      <c r="L91" s="65">
        <f t="shared" si="17"/>
        <v>0</v>
      </c>
      <c r="M91" s="122">
        <f t="shared" si="17"/>
        <v>0</v>
      </c>
      <c r="N91" s="65">
        <f t="shared" si="17"/>
        <v>0</v>
      </c>
      <c r="O91" s="111"/>
      <c r="P91" s="21"/>
      <c r="Q91" s="21"/>
      <c r="R91" s="21"/>
    </row>
    <row r="92" spans="1:18" s="22" customFormat="1" ht="54" customHeight="1" x14ac:dyDescent="0.25">
      <c r="A92" s="247" t="s">
        <v>184</v>
      </c>
      <c r="B92" s="247"/>
      <c r="C92" s="247"/>
      <c r="D92" s="247"/>
      <c r="E92" s="248"/>
      <c r="F92" s="247"/>
      <c r="G92" s="247"/>
      <c r="H92" s="247"/>
      <c r="I92" s="247"/>
      <c r="J92" s="247"/>
      <c r="K92" s="247"/>
      <c r="L92" s="247"/>
      <c r="M92" s="247"/>
      <c r="N92" s="247"/>
      <c r="O92" s="200"/>
      <c r="P92" s="21"/>
      <c r="Q92" s="21"/>
      <c r="R92" s="21"/>
    </row>
    <row r="93" spans="1:18" s="22" customFormat="1" ht="30" x14ac:dyDescent="0.25">
      <c r="A93" s="60" t="s">
        <v>5</v>
      </c>
      <c r="B93" s="34"/>
      <c r="C93" s="34"/>
      <c r="D93" s="34"/>
      <c r="E93" s="224"/>
      <c r="F93" s="34"/>
      <c r="G93" s="34"/>
      <c r="H93" s="34"/>
      <c r="I93" s="34"/>
      <c r="J93" s="34"/>
      <c r="K93" s="123"/>
      <c r="L93" s="34"/>
      <c r="M93" s="123"/>
      <c r="N93" s="34"/>
      <c r="O93" s="200"/>
      <c r="P93" s="21"/>
      <c r="Q93" s="21"/>
      <c r="R93" s="21"/>
    </row>
    <row r="94" spans="1:18" s="22" customFormat="1" x14ac:dyDescent="0.25">
      <c r="A94" s="69" t="s">
        <v>57</v>
      </c>
      <c r="B94" s="34"/>
      <c r="C94" s="34"/>
      <c r="D94" s="35">
        <v>1946753</v>
      </c>
      <c r="E94" s="222">
        <v>1946753</v>
      </c>
      <c r="F94" s="34"/>
      <c r="G94" s="34"/>
      <c r="H94" s="34"/>
      <c r="I94" s="34"/>
      <c r="J94" s="34"/>
      <c r="K94" s="123"/>
      <c r="L94" s="34"/>
      <c r="M94" s="123"/>
      <c r="N94" s="34"/>
      <c r="O94" s="200"/>
      <c r="P94" s="21"/>
      <c r="Q94" s="21"/>
      <c r="R94" s="21"/>
    </row>
    <row r="95" spans="1:18" s="22" customFormat="1" ht="24.75" customHeight="1" x14ac:dyDescent="0.25">
      <c r="A95" s="64" t="s">
        <v>41</v>
      </c>
      <c r="B95" s="65">
        <f>B94</f>
        <v>0</v>
      </c>
      <c r="C95" s="65">
        <f t="shared" ref="C95:H95" si="18">C94</f>
        <v>0</v>
      </c>
      <c r="D95" s="65">
        <f t="shared" si="18"/>
        <v>1946753</v>
      </c>
      <c r="E95" s="223">
        <f t="shared" si="18"/>
        <v>1946753</v>
      </c>
      <c r="F95" s="65">
        <f t="shared" si="18"/>
        <v>0</v>
      </c>
      <c r="G95" s="65">
        <f t="shared" si="18"/>
        <v>0</v>
      </c>
      <c r="H95" s="65">
        <f t="shared" si="18"/>
        <v>0</v>
      </c>
      <c r="I95" s="65">
        <f t="shared" ref="I95:N95" si="19">I94</f>
        <v>0</v>
      </c>
      <c r="J95" s="65">
        <f t="shared" si="19"/>
        <v>0</v>
      </c>
      <c r="K95" s="122">
        <f t="shared" si="19"/>
        <v>0</v>
      </c>
      <c r="L95" s="65">
        <f t="shared" si="19"/>
        <v>0</v>
      </c>
      <c r="M95" s="122">
        <f t="shared" si="19"/>
        <v>0</v>
      </c>
      <c r="N95" s="65">
        <f t="shared" si="19"/>
        <v>0</v>
      </c>
      <c r="O95" s="111"/>
      <c r="P95" s="21"/>
      <c r="Q95" s="21"/>
      <c r="R95" s="21"/>
    </row>
    <row r="96" spans="1:18" s="22" customFormat="1" ht="31.5" customHeight="1" x14ac:dyDescent="0.25">
      <c r="A96" s="247" t="s">
        <v>185</v>
      </c>
      <c r="B96" s="247"/>
      <c r="C96" s="247"/>
      <c r="D96" s="247"/>
      <c r="E96" s="248"/>
      <c r="F96" s="247"/>
      <c r="G96" s="247"/>
      <c r="H96" s="247"/>
      <c r="I96" s="247"/>
      <c r="J96" s="247"/>
      <c r="K96" s="247"/>
      <c r="L96" s="247"/>
      <c r="M96" s="247"/>
      <c r="N96" s="247"/>
      <c r="O96" s="200"/>
      <c r="P96" s="21"/>
      <c r="Q96" s="21"/>
      <c r="R96" s="21"/>
    </row>
    <row r="97" spans="1:18" s="22" customFormat="1" ht="30" x14ac:dyDescent="0.25">
      <c r="A97" s="60" t="s">
        <v>5</v>
      </c>
      <c r="B97" s="34"/>
      <c r="C97" s="34"/>
      <c r="D97" s="34"/>
      <c r="E97" s="224"/>
      <c r="F97" s="34"/>
      <c r="G97" s="34"/>
      <c r="H97" s="34"/>
      <c r="I97" s="34"/>
      <c r="J97" s="34"/>
      <c r="K97" s="123"/>
      <c r="L97" s="34"/>
      <c r="M97" s="123"/>
      <c r="N97" s="34"/>
      <c r="O97" s="200"/>
      <c r="P97" s="21"/>
      <c r="Q97" s="21"/>
      <c r="R97" s="21"/>
    </row>
    <row r="98" spans="1:18" s="22" customFormat="1" x14ac:dyDescent="0.25">
      <c r="A98" s="67" t="s">
        <v>58</v>
      </c>
      <c r="B98" s="34"/>
      <c r="C98" s="34"/>
      <c r="D98" s="34"/>
      <c r="E98" s="224"/>
      <c r="F98" s="32">
        <v>11772207</v>
      </c>
      <c r="G98" s="9">
        <v>11772207.01</v>
      </c>
      <c r="H98" s="32">
        <v>378985</v>
      </c>
      <c r="I98" s="32">
        <v>378985</v>
      </c>
      <c r="J98" s="32"/>
      <c r="K98" s="117"/>
      <c r="L98" s="32"/>
      <c r="M98" s="117"/>
      <c r="N98" s="32"/>
      <c r="O98" s="200"/>
      <c r="P98" s="21"/>
      <c r="Q98" s="21"/>
      <c r="R98" s="21"/>
    </row>
    <row r="99" spans="1:18" s="22" customFormat="1" x14ac:dyDescent="0.25">
      <c r="A99" s="67" t="s">
        <v>59</v>
      </c>
      <c r="B99" s="34"/>
      <c r="C99" s="34"/>
      <c r="D99" s="34"/>
      <c r="E99" s="224"/>
      <c r="F99" s="32">
        <v>43273</v>
      </c>
      <c r="G99" s="15">
        <v>43272.93</v>
      </c>
      <c r="H99" s="32">
        <v>2311</v>
      </c>
      <c r="I99" s="32">
        <v>2311</v>
      </c>
      <c r="J99" s="32"/>
      <c r="K99" s="117"/>
      <c r="L99" s="32"/>
      <c r="M99" s="117"/>
      <c r="N99" s="32"/>
      <c r="O99" s="200"/>
      <c r="P99" s="21"/>
      <c r="Q99" s="21"/>
      <c r="R99" s="21"/>
    </row>
    <row r="100" spans="1:18" s="22" customFormat="1" x14ac:dyDescent="0.25">
      <c r="A100" s="67" t="s">
        <v>60</v>
      </c>
      <c r="B100" s="34"/>
      <c r="C100" s="34"/>
      <c r="D100" s="34"/>
      <c r="E100" s="224"/>
      <c r="F100" s="32">
        <v>5622</v>
      </c>
      <c r="G100" s="15">
        <v>5621.43</v>
      </c>
      <c r="H100" s="32">
        <v>5622</v>
      </c>
      <c r="I100" s="32">
        <v>5622</v>
      </c>
      <c r="J100" s="32"/>
      <c r="K100" s="117"/>
      <c r="L100" s="32"/>
      <c r="M100" s="117"/>
      <c r="N100" s="32"/>
      <c r="O100" s="200"/>
      <c r="P100" s="21"/>
      <c r="Q100" s="21"/>
      <c r="R100" s="21"/>
    </row>
    <row r="101" spans="1:18" s="22" customFormat="1" ht="25.5" customHeight="1" x14ac:dyDescent="0.25">
      <c r="A101" s="64" t="s">
        <v>42</v>
      </c>
      <c r="B101" s="65">
        <f>B98+B99+B100</f>
        <v>0</v>
      </c>
      <c r="C101" s="65">
        <f t="shared" ref="C101:I101" si="20">C98+C99+C100</f>
        <v>0</v>
      </c>
      <c r="D101" s="65">
        <f t="shared" si="20"/>
        <v>0</v>
      </c>
      <c r="E101" s="223">
        <f>E98+E99+E100</f>
        <v>0</v>
      </c>
      <c r="F101" s="65">
        <f>F98+F99+F100</f>
        <v>11821102</v>
      </c>
      <c r="G101" s="65">
        <f t="shared" si="20"/>
        <v>11821101.369999999</v>
      </c>
      <c r="H101" s="65">
        <f t="shared" si="20"/>
        <v>386918</v>
      </c>
      <c r="I101" s="65">
        <f t="shared" si="20"/>
        <v>386918</v>
      </c>
      <c r="J101" s="65">
        <f>J98+J99+J100</f>
        <v>0</v>
      </c>
      <c r="K101" s="122">
        <f>K98+K99+K100</f>
        <v>0</v>
      </c>
      <c r="L101" s="65">
        <f>L98+L99+L100</f>
        <v>0</v>
      </c>
      <c r="M101" s="122">
        <f>M98+M99+M100</f>
        <v>0</v>
      </c>
      <c r="N101" s="65">
        <f>N98+N99+N100</f>
        <v>0</v>
      </c>
      <c r="O101" s="111"/>
      <c r="P101" s="21"/>
      <c r="Q101" s="21"/>
      <c r="R101" s="21"/>
    </row>
    <row r="102" spans="1:18" s="22" customFormat="1" ht="63" customHeight="1" x14ac:dyDescent="0.25">
      <c r="A102" s="254" t="s">
        <v>186</v>
      </c>
      <c r="B102" s="288"/>
      <c r="C102" s="288"/>
      <c r="D102" s="288"/>
      <c r="E102" s="266"/>
      <c r="F102" s="288"/>
      <c r="G102" s="288"/>
      <c r="H102" s="288"/>
      <c r="I102" s="288"/>
      <c r="J102" s="288"/>
      <c r="K102" s="288"/>
      <c r="L102" s="288"/>
      <c r="M102" s="288"/>
      <c r="N102" s="288"/>
      <c r="O102" s="200"/>
      <c r="P102" s="21"/>
      <c r="Q102" s="21"/>
      <c r="R102" s="21"/>
    </row>
    <row r="103" spans="1:18" s="22" customFormat="1" ht="30" customHeight="1" x14ac:dyDescent="0.25">
      <c r="A103" s="60" t="s">
        <v>5</v>
      </c>
      <c r="B103" s="65"/>
      <c r="C103" s="65"/>
      <c r="D103" s="65"/>
      <c r="E103" s="223"/>
      <c r="F103" s="65"/>
      <c r="G103" s="65"/>
      <c r="H103" s="65"/>
      <c r="I103" s="65"/>
      <c r="J103" s="65"/>
      <c r="K103" s="122"/>
      <c r="L103" s="65"/>
      <c r="M103" s="122"/>
      <c r="N103" s="65"/>
      <c r="O103" s="200"/>
      <c r="P103" s="21"/>
      <c r="Q103" s="21"/>
      <c r="R103" s="21"/>
    </row>
    <row r="104" spans="1:18" s="22" customFormat="1" ht="17.25" customHeight="1" x14ac:dyDescent="0.25">
      <c r="A104" s="67" t="s">
        <v>61</v>
      </c>
      <c r="B104" s="65"/>
      <c r="C104" s="65"/>
      <c r="D104" s="65"/>
      <c r="E104" s="223"/>
      <c r="F104" s="71">
        <v>706312</v>
      </c>
      <c r="G104" s="71">
        <v>706312</v>
      </c>
      <c r="H104" s="65"/>
      <c r="I104" s="65"/>
      <c r="J104" s="65"/>
      <c r="K104" s="122"/>
      <c r="L104" s="65"/>
      <c r="M104" s="122"/>
      <c r="N104" s="65"/>
      <c r="O104" s="200"/>
      <c r="P104" s="21"/>
      <c r="Q104" s="21"/>
      <c r="R104" s="21"/>
    </row>
    <row r="105" spans="1:18" s="22" customFormat="1" ht="17.25" customHeight="1" x14ac:dyDescent="0.25">
      <c r="A105" s="67" t="s">
        <v>62</v>
      </c>
      <c r="B105" s="65"/>
      <c r="C105" s="65"/>
      <c r="D105" s="65"/>
      <c r="E105" s="223"/>
      <c r="F105" s="71">
        <v>62687</v>
      </c>
      <c r="G105" s="71">
        <v>62687</v>
      </c>
      <c r="H105" s="65"/>
      <c r="I105" s="65"/>
      <c r="J105" s="65"/>
      <c r="K105" s="122"/>
      <c r="L105" s="65"/>
      <c r="M105" s="122"/>
      <c r="N105" s="65"/>
      <c r="O105" s="200"/>
      <c r="P105" s="21"/>
      <c r="Q105" s="21"/>
      <c r="R105" s="21"/>
    </row>
    <row r="106" spans="1:18" s="22" customFormat="1" ht="24.75" customHeight="1" x14ac:dyDescent="0.25">
      <c r="A106" s="64" t="s">
        <v>43</v>
      </c>
      <c r="B106" s="65"/>
      <c r="C106" s="65"/>
      <c r="D106" s="65"/>
      <c r="E106" s="223"/>
      <c r="F106" s="68">
        <f>F104+F105</f>
        <v>768999</v>
      </c>
      <c r="G106" s="68">
        <f>G104+G105</f>
        <v>768999</v>
      </c>
      <c r="H106" s="65"/>
      <c r="I106" s="65"/>
      <c r="J106" s="65"/>
      <c r="K106" s="122"/>
      <c r="L106" s="65"/>
      <c r="M106" s="122"/>
      <c r="N106" s="65"/>
      <c r="O106" s="111"/>
      <c r="P106" s="21"/>
      <c r="Q106" s="21"/>
      <c r="R106" s="21"/>
    </row>
    <row r="107" spans="1:18" s="22" customFormat="1" ht="54.6" customHeight="1" x14ac:dyDescent="0.25">
      <c r="A107" s="272" t="s">
        <v>235</v>
      </c>
      <c r="B107" s="282"/>
      <c r="C107" s="282"/>
      <c r="D107" s="282"/>
      <c r="E107" s="283"/>
      <c r="F107" s="282"/>
      <c r="G107" s="282"/>
      <c r="H107" s="282"/>
      <c r="I107" s="282"/>
      <c r="J107" s="282"/>
      <c r="K107" s="282"/>
      <c r="L107" s="282"/>
      <c r="M107" s="282"/>
      <c r="N107" s="282"/>
      <c r="O107" s="200"/>
      <c r="P107" s="21"/>
      <c r="Q107" s="21"/>
      <c r="R107" s="21"/>
    </row>
    <row r="108" spans="1:18" s="22" customFormat="1" ht="30.95" customHeight="1" x14ac:dyDescent="0.25">
      <c r="A108" s="53" t="s">
        <v>5</v>
      </c>
      <c r="B108" s="65"/>
      <c r="C108" s="65"/>
      <c r="D108" s="65"/>
      <c r="E108" s="223"/>
      <c r="F108" s="68"/>
      <c r="G108" s="68"/>
      <c r="H108" s="65"/>
      <c r="I108" s="65"/>
      <c r="J108" s="65"/>
      <c r="K108" s="122"/>
      <c r="L108" s="65"/>
      <c r="M108" s="122"/>
      <c r="N108" s="65"/>
      <c r="O108" s="200"/>
      <c r="P108" s="21"/>
      <c r="Q108" s="21"/>
      <c r="R108" s="21"/>
    </row>
    <row r="109" spans="1:18" s="22" customFormat="1" ht="18.600000000000001" customHeight="1" x14ac:dyDescent="0.25">
      <c r="A109" s="67" t="s">
        <v>144</v>
      </c>
      <c r="B109" s="65"/>
      <c r="C109" s="65"/>
      <c r="D109" s="65"/>
      <c r="E109" s="223"/>
      <c r="F109" s="68"/>
      <c r="G109" s="68"/>
      <c r="H109" s="72">
        <v>200668</v>
      </c>
      <c r="I109" s="72">
        <v>200668</v>
      </c>
      <c r="J109" s="65"/>
      <c r="K109" s="122"/>
      <c r="L109" s="65"/>
      <c r="M109" s="122"/>
      <c r="N109" s="65"/>
      <c r="O109" s="200"/>
      <c r="P109" s="21"/>
      <c r="Q109" s="21"/>
      <c r="R109" s="21"/>
    </row>
    <row r="110" spans="1:18" s="22" customFormat="1" ht="18" customHeight="1" x14ac:dyDescent="0.25">
      <c r="A110" s="67" t="s">
        <v>145</v>
      </c>
      <c r="B110" s="65"/>
      <c r="C110" s="65"/>
      <c r="D110" s="65"/>
      <c r="E110" s="223"/>
      <c r="F110" s="68"/>
      <c r="G110" s="68"/>
      <c r="H110" s="72">
        <v>302866</v>
      </c>
      <c r="I110" s="72">
        <v>302866</v>
      </c>
      <c r="J110" s="65"/>
      <c r="K110" s="122"/>
      <c r="L110" s="65"/>
      <c r="M110" s="122"/>
      <c r="N110" s="65"/>
      <c r="O110" s="200"/>
      <c r="P110" s="21"/>
      <c r="Q110" s="21"/>
      <c r="R110" s="21"/>
    </row>
    <row r="111" spans="1:18" s="22" customFormat="1" ht="18.600000000000001" customHeight="1" x14ac:dyDescent="0.25">
      <c r="A111" s="67" t="s">
        <v>146</v>
      </c>
      <c r="B111" s="65"/>
      <c r="C111" s="65"/>
      <c r="D111" s="65"/>
      <c r="E111" s="223"/>
      <c r="F111" s="68"/>
      <c r="G111" s="68"/>
      <c r="H111" s="72">
        <v>11212</v>
      </c>
      <c r="I111" s="72">
        <v>11212</v>
      </c>
      <c r="J111" s="65"/>
      <c r="K111" s="122"/>
      <c r="L111" s="65"/>
      <c r="M111" s="122"/>
      <c r="N111" s="65"/>
      <c r="O111" s="200"/>
      <c r="P111" s="21"/>
      <c r="Q111" s="21"/>
      <c r="R111" s="21"/>
    </row>
    <row r="112" spans="1:18" s="22" customFormat="1" ht="24.75" customHeight="1" x14ac:dyDescent="0.25">
      <c r="A112" s="64" t="s">
        <v>143</v>
      </c>
      <c r="B112" s="65"/>
      <c r="C112" s="65"/>
      <c r="D112" s="65"/>
      <c r="E112" s="223"/>
      <c r="F112" s="68"/>
      <c r="G112" s="68"/>
      <c r="H112" s="65">
        <f>H109+H110+H111</f>
        <v>514746</v>
      </c>
      <c r="I112" s="65">
        <f>I109+I110+I111</f>
        <v>514746</v>
      </c>
      <c r="J112" s="65"/>
      <c r="K112" s="122"/>
      <c r="L112" s="65"/>
      <c r="M112" s="122"/>
      <c r="N112" s="65"/>
      <c r="O112" s="111"/>
      <c r="P112" s="21"/>
      <c r="Q112" s="21"/>
      <c r="R112" s="21"/>
    </row>
    <row r="113" spans="1:18" s="22" customFormat="1" ht="24.75" customHeight="1" x14ac:dyDescent="0.25">
      <c r="A113" s="284" t="s">
        <v>236</v>
      </c>
      <c r="B113" s="285"/>
      <c r="C113" s="285"/>
      <c r="D113" s="285"/>
      <c r="E113" s="286"/>
      <c r="F113" s="285"/>
      <c r="G113" s="285"/>
      <c r="H113" s="285"/>
      <c r="I113" s="285"/>
      <c r="J113" s="285"/>
      <c r="K113" s="285"/>
      <c r="L113" s="285"/>
      <c r="M113" s="285"/>
      <c r="N113" s="285"/>
      <c r="O113" s="287"/>
      <c r="P113" s="21"/>
      <c r="Q113" s="21"/>
      <c r="R113" s="21"/>
    </row>
    <row r="114" spans="1:18" s="22" customFormat="1" ht="24" customHeight="1" x14ac:dyDescent="0.25">
      <c r="A114" s="171" t="s">
        <v>237</v>
      </c>
      <c r="B114" s="168"/>
      <c r="C114" s="168"/>
      <c r="D114" s="168"/>
      <c r="E114" s="168"/>
      <c r="F114" s="168"/>
      <c r="G114" s="168"/>
      <c r="H114" s="170">
        <v>-140553</v>
      </c>
      <c r="I114" s="168"/>
      <c r="J114" s="168"/>
      <c r="K114" s="169"/>
      <c r="L114" s="168"/>
      <c r="M114" s="169"/>
      <c r="N114" s="168"/>
      <c r="O114" s="195"/>
      <c r="P114" s="21"/>
      <c r="Q114" s="21"/>
      <c r="R114" s="21"/>
    </row>
    <row r="115" spans="1:18" s="22" customFormat="1" ht="31.5" customHeight="1" x14ac:dyDescent="0.25">
      <c r="A115" s="171" t="s">
        <v>238</v>
      </c>
      <c r="B115" s="168"/>
      <c r="C115" s="168"/>
      <c r="D115" s="168"/>
      <c r="E115" s="168"/>
      <c r="F115" s="168"/>
      <c r="G115" s="168"/>
      <c r="H115" s="170">
        <v>140553</v>
      </c>
      <c r="I115" s="168"/>
      <c r="J115" s="168"/>
      <c r="K115" s="169"/>
      <c r="L115" s="168"/>
      <c r="M115" s="169"/>
      <c r="N115" s="168"/>
      <c r="O115" s="195"/>
      <c r="P115" s="21"/>
      <c r="Q115" s="21"/>
      <c r="R115" s="21"/>
    </row>
    <row r="116" spans="1:18" s="22" customFormat="1" ht="21" customHeight="1" x14ac:dyDescent="0.25">
      <c r="A116" s="48" t="s">
        <v>44</v>
      </c>
      <c r="B116" s="5">
        <f>B75+B81+B85+B91+B95+B101</f>
        <v>0</v>
      </c>
      <c r="C116" s="5">
        <f t="shared" ref="C116:D116" si="21">C75+C81+C85+C91+C95+C101</f>
        <v>0</v>
      </c>
      <c r="D116" s="5">
        <f t="shared" si="21"/>
        <v>16528054</v>
      </c>
      <c r="E116" s="5">
        <f>E75+E81+E85+E91+E95+E101</f>
        <v>16528054</v>
      </c>
      <c r="F116" s="5">
        <f>F75+F81+F85+F91+F95+F101+F106+F112</f>
        <v>36768515</v>
      </c>
      <c r="G116" s="5">
        <f>G75+G81+G85+G91+G95+G101+G106+G112</f>
        <v>36768514.199999996</v>
      </c>
      <c r="H116" s="5">
        <f>H75+H81+H85+H91+H95+H101+H106+H112+H114+H115</f>
        <v>1854071</v>
      </c>
      <c r="I116" s="5">
        <f>I75+I81+I85+I91+I95+I101+I106+I112</f>
        <v>1854071</v>
      </c>
      <c r="J116" s="5">
        <f t="shared" ref="J116:N116" si="22">J75+J81+J85+J91+J95+J101+J106+J112</f>
        <v>0</v>
      </c>
      <c r="K116" s="118">
        <f>K75+K81+K85+K91+K95+K101+K106+K112</f>
        <v>0</v>
      </c>
      <c r="L116" s="5">
        <f t="shared" si="22"/>
        <v>0</v>
      </c>
      <c r="M116" s="118">
        <f>M75+M81+M85+M91+M95+M101+M106+M112</f>
        <v>0</v>
      </c>
      <c r="N116" s="5">
        <f t="shared" si="22"/>
        <v>0</v>
      </c>
      <c r="O116" s="118">
        <f>C116+E116+G116+I116+K116+M116</f>
        <v>55150639.199999996</v>
      </c>
      <c r="P116" s="21"/>
      <c r="Q116" s="21"/>
      <c r="R116" s="21"/>
    </row>
    <row r="117" spans="1:18" s="22" customFormat="1" ht="37.5" customHeight="1" x14ac:dyDescent="0.25">
      <c r="A117" s="267" t="s">
        <v>63</v>
      </c>
      <c r="B117" s="281"/>
      <c r="C117" s="281"/>
      <c r="D117" s="281"/>
      <c r="E117" s="251"/>
      <c r="F117" s="281"/>
      <c r="G117" s="281"/>
      <c r="H117" s="281"/>
      <c r="I117" s="281"/>
      <c r="J117" s="281"/>
      <c r="K117" s="281"/>
      <c r="L117" s="281"/>
      <c r="M117" s="281"/>
      <c r="N117" s="281"/>
      <c r="O117" s="207"/>
      <c r="P117" s="21"/>
      <c r="Q117" s="21"/>
      <c r="R117" s="21"/>
    </row>
    <row r="118" spans="1:18" s="22" customFormat="1" ht="66.599999999999994" customHeight="1" x14ac:dyDescent="0.25">
      <c r="A118" s="247" t="s">
        <v>187</v>
      </c>
      <c r="B118" s="247"/>
      <c r="C118" s="247"/>
      <c r="D118" s="247"/>
      <c r="E118" s="248"/>
      <c r="F118" s="247"/>
      <c r="G118" s="247"/>
      <c r="H118" s="247"/>
      <c r="I118" s="247"/>
      <c r="J118" s="247"/>
      <c r="K118" s="247"/>
      <c r="L118" s="247"/>
      <c r="M118" s="247"/>
      <c r="N118" s="247"/>
      <c r="O118" s="200"/>
      <c r="P118" s="21"/>
      <c r="Q118" s="21"/>
      <c r="R118" s="21"/>
    </row>
    <row r="119" spans="1:18" s="22" customFormat="1" ht="30" x14ac:dyDescent="0.25">
      <c r="A119" s="60" t="s">
        <v>6</v>
      </c>
      <c r="B119" s="34"/>
      <c r="C119" s="34"/>
      <c r="D119" s="34"/>
      <c r="E119" s="224"/>
      <c r="F119" s="34"/>
      <c r="G119" s="34"/>
      <c r="H119" s="34"/>
      <c r="I119" s="34"/>
      <c r="J119" s="34"/>
      <c r="K119" s="123"/>
      <c r="L119" s="34"/>
      <c r="M119" s="123"/>
      <c r="N119" s="34"/>
      <c r="O119" s="200"/>
      <c r="P119" s="21"/>
      <c r="Q119" s="21"/>
      <c r="R119" s="21"/>
    </row>
    <row r="120" spans="1:18" s="22" customFormat="1" x14ac:dyDescent="0.25">
      <c r="A120" s="63" t="s">
        <v>147</v>
      </c>
      <c r="B120" s="34"/>
      <c r="C120" s="34"/>
      <c r="D120" s="35">
        <v>567248</v>
      </c>
      <c r="E120" s="222">
        <v>567248</v>
      </c>
      <c r="F120" s="35"/>
      <c r="G120" s="35"/>
      <c r="H120" s="35"/>
      <c r="I120" s="35"/>
      <c r="J120" s="35"/>
      <c r="K120" s="121"/>
      <c r="L120" s="35"/>
      <c r="M120" s="121"/>
      <c r="N120" s="35"/>
      <c r="O120" s="200"/>
      <c r="P120" s="21"/>
      <c r="Q120" s="21"/>
      <c r="R120" s="21"/>
    </row>
    <row r="121" spans="1:18" s="22" customFormat="1" x14ac:dyDescent="0.25">
      <c r="A121" s="63" t="s">
        <v>188</v>
      </c>
      <c r="B121" s="34"/>
      <c r="C121" s="34"/>
      <c r="D121" s="35">
        <v>1499908</v>
      </c>
      <c r="E121" s="222">
        <v>1499908</v>
      </c>
      <c r="F121" s="35"/>
      <c r="G121" s="35"/>
      <c r="H121" s="35"/>
      <c r="I121" s="35"/>
      <c r="J121" s="35"/>
      <c r="K121" s="121"/>
      <c r="L121" s="35"/>
      <c r="M121" s="121"/>
      <c r="N121" s="35"/>
      <c r="O121" s="200"/>
      <c r="P121" s="21"/>
      <c r="Q121" s="21"/>
      <c r="R121" s="21"/>
    </row>
    <row r="122" spans="1:18" s="22" customFormat="1" x14ac:dyDescent="0.25">
      <c r="A122" s="63" t="s">
        <v>148</v>
      </c>
      <c r="B122" s="34"/>
      <c r="C122" s="34"/>
      <c r="D122" s="35">
        <v>4840</v>
      </c>
      <c r="E122" s="222">
        <v>4840</v>
      </c>
      <c r="F122" s="35"/>
      <c r="G122" s="35"/>
      <c r="H122" s="35"/>
      <c r="I122" s="35"/>
      <c r="J122" s="35"/>
      <c r="K122" s="121"/>
      <c r="L122" s="35"/>
      <c r="M122" s="121"/>
      <c r="N122" s="35"/>
      <c r="O122" s="200"/>
      <c r="P122" s="21"/>
      <c r="Q122" s="21"/>
      <c r="R122" s="21"/>
    </row>
    <row r="123" spans="1:18" s="22" customFormat="1" x14ac:dyDescent="0.25">
      <c r="A123" s="63" t="s">
        <v>149</v>
      </c>
      <c r="B123" s="34"/>
      <c r="C123" s="34"/>
      <c r="D123" s="35">
        <v>49674</v>
      </c>
      <c r="E123" s="222">
        <v>49674</v>
      </c>
      <c r="F123" s="35"/>
      <c r="G123" s="35"/>
      <c r="H123" s="35"/>
      <c r="I123" s="35"/>
      <c r="J123" s="35"/>
      <c r="K123" s="121"/>
      <c r="L123" s="35"/>
      <c r="M123" s="121"/>
      <c r="N123" s="35"/>
      <c r="O123" s="200"/>
      <c r="P123" s="21"/>
      <c r="Q123" s="21"/>
      <c r="R123" s="21"/>
    </row>
    <row r="124" spans="1:18" s="22" customFormat="1" ht="30" x14ac:dyDescent="0.25">
      <c r="A124" s="60" t="s">
        <v>5</v>
      </c>
      <c r="B124" s="34"/>
      <c r="C124" s="34"/>
      <c r="D124" s="35"/>
      <c r="E124" s="222"/>
      <c r="F124" s="35"/>
      <c r="G124" s="35"/>
      <c r="H124" s="35"/>
      <c r="I124" s="35"/>
      <c r="J124" s="35"/>
      <c r="K124" s="121"/>
      <c r="L124" s="35"/>
      <c r="M124" s="121"/>
      <c r="N124" s="35"/>
      <c r="O124" s="200"/>
      <c r="P124" s="21"/>
      <c r="Q124" s="21"/>
      <c r="R124" s="21"/>
    </row>
    <row r="125" spans="1:18" s="22" customFormat="1" x14ac:dyDescent="0.25">
      <c r="A125" s="63" t="s">
        <v>147</v>
      </c>
      <c r="B125" s="34"/>
      <c r="C125" s="34"/>
      <c r="D125" s="34"/>
      <c r="E125" s="224"/>
      <c r="F125" s="32">
        <v>212637</v>
      </c>
      <c r="G125" s="15">
        <v>212636.5</v>
      </c>
      <c r="H125" s="32">
        <v>0</v>
      </c>
      <c r="I125" s="32">
        <v>0</v>
      </c>
      <c r="J125" s="32">
        <v>19997</v>
      </c>
      <c r="K125" s="117">
        <v>19997</v>
      </c>
      <c r="L125" s="32"/>
      <c r="M125" s="117"/>
      <c r="N125" s="32"/>
      <c r="O125" s="200"/>
      <c r="P125" s="21"/>
      <c r="Q125" s="21"/>
      <c r="R125" s="21"/>
    </row>
    <row r="126" spans="1:18" s="22" customFormat="1" x14ac:dyDescent="0.25">
      <c r="A126" s="63" t="s">
        <v>188</v>
      </c>
      <c r="B126" s="34"/>
      <c r="C126" s="34"/>
      <c r="D126" s="34"/>
      <c r="E126" s="224"/>
      <c r="F126" s="32">
        <v>21868973</v>
      </c>
      <c r="G126" s="15">
        <v>21868973.030000001</v>
      </c>
      <c r="H126" s="32">
        <v>21406311</v>
      </c>
      <c r="I126" s="32">
        <v>21406311</v>
      </c>
      <c r="J126" s="32">
        <v>1148082</v>
      </c>
      <c r="K126" s="117">
        <v>1148082</v>
      </c>
      <c r="L126" s="32"/>
      <c r="M126" s="117"/>
      <c r="N126" s="32"/>
      <c r="O126" s="200"/>
      <c r="P126" s="21"/>
      <c r="Q126" s="21"/>
      <c r="R126" s="21"/>
    </row>
    <row r="127" spans="1:18" s="22" customFormat="1" x14ac:dyDescent="0.25">
      <c r="A127" s="63" t="s">
        <v>148</v>
      </c>
      <c r="B127" s="34"/>
      <c r="C127" s="34"/>
      <c r="D127" s="34"/>
      <c r="E127" s="224"/>
      <c r="F127" s="32">
        <v>86332</v>
      </c>
      <c r="G127" s="15">
        <v>86331.839999999997</v>
      </c>
      <c r="H127" s="32">
        <v>60485</v>
      </c>
      <c r="I127" s="32">
        <v>60485</v>
      </c>
      <c r="J127" s="32">
        <v>3889</v>
      </c>
      <c r="K127" s="117">
        <v>3889</v>
      </c>
      <c r="L127" s="32"/>
      <c r="M127" s="117"/>
      <c r="N127" s="32"/>
      <c r="O127" s="200"/>
      <c r="P127" s="21"/>
      <c r="Q127" s="21"/>
      <c r="R127" s="21"/>
    </row>
    <row r="128" spans="1:18" s="22" customFormat="1" x14ac:dyDescent="0.25">
      <c r="A128" s="63" t="s">
        <v>149</v>
      </c>
      <c r="B128" s="34"/>
      <c r="C128" s="34"/>
      <c r="D128" s="34"/>
      <c r="E128" s="224"/>
      <c r="F128" s="32">
        <v>129501</v>
      </c>
      <c r="G128" s="15">
        <v>129501.11</v>
      </c>
      <c r="H128" s="32">
        <v>101174</v>
      </c>
      <c r="I128" s="32">
        <v>101174</v>
      </c>
      <c r="J128" s="32">
        <v>0</v>
      </c>
      <c r="K128" s="117">
        <v>0</v>
      </c>
      <c r="L128" s="32"/>
      <c r="M128" s="117"/>
      <c r="N128" s="32"/>
      <c r="O128" s="200"/>
      <c r="P128" s="21"/>
      <c r="Q128" s="21"/>
      <c r="R128" s="21"/>
    </row>
    <row r="129" spans="1:18" s="22" customFormat="1" ht="53.1" customHeight="1" x14ac:dyDescent="0.25">
      <c r="A129" s="272" t="s">
        <v>228</v>
      </c>
      <c r="B129" s="273"/>
      <c r="C129" s="273"/>
      <c r="D129" s="273"/>
      <c r="E129" s="274"/>
      <c r="F129" s="273"/>
      <c r="G129" s="273"/>
      <c r="H129" s="273"/>
      <c r="I129" s="273"/>
      <c r="J129" s="273"/>
      <c r="K129" s="273"/>
      <c r="L129" s="273"/>
      <c r="M129" s="273"/>
      <c r="N129" s="273"/>
      <c r="O129" s="200"/>
      <c r="P129" s="21"/>
      <c r="Q129" s="21"/>
      <c r="R129" s="21"/>
    </row>
    <row r="130" spans="1:18" s="22" customFormat="1" ht="26.45" customHeight="1" x14ac:dyDescent="0.25">
      <c r="A130" s="73" t="s">
        <v>5</v>
      </c>
      <c r="B130" s="34"/>
      <c r="C130" s="34"/>
      <c r="D130" s="34"/>
      <c r="E130" s="224"/>
      <c r="F130" s="32"/>
      <c r="G130" s="15"/>
      <c r="H130" s="32"/>
      <c r="I130" s="32"/>
      <c r="J130" s="32"/>
      <c r="K130" s="117"/>
      <c r="L130" s="32"/>
      <c r="M130" s="117"/>
      <c r="N130" s="32"/>
      <c r="O130" s="200"/>
      <c r="P130" s="21"/>
      <c r="Q130" s="21"/>
      <c r="R130" s="21"/>
    </row>
    <row r="131" spans="1:18" s="22" customFormat="1" ht="29.45" customHeight="1" x14ac:dyDescent="0.25">
      <c r="A131" s="155" t="s">
        <v>150</v>
      </c>
      <c r="B131" s="156"/>
      <c r="C131" s="156"/>
      <c r="D131" s="156"/>
      <c r="E131" s="225"/>
      <c r="F131" s="157"/>
      <c r="G131" s="158"/>
      <c r="H131" s="157">
        <v>380801</v>
      </c>
      <c r="I131" s="157">
        <v>380801</v>
      </c>
      <c r="J131" s="157"/>
      <c r="K131" s="159"/>
      <c r="L131" s="157"/>
      <c r="M131" s="159"/>
      <c r="N131" s="157"/>
      <c r="O131" s="202"/>
      <c r="P131" s="21"/>
      <c r="Q131" s="21"/>
      <c r="R131" s="21"/>
    </row>
    <row r="132" spans="1:18" s="22" customFormat="1" ht="29.45" customHeight="1" x14ac:dyDescent="0.25">
      <c r="A132" s="309" t="s">
        <v>234</v>
      </c>
      <c r="B132" s="310"/>
      <c r="C132" s="310"/>
      <c r="D132" s="310"/>
      <c r="E132" s="310"/>
      <c r="F132" s="310"/>
      <c r="G132" s="310"/>
      <c r="H132" s="310"/>
      <c r="I132" s="310"/>
      <c r="J132" s="310"/>
      <c r="K132" s="310"/>
      <c r="L132" s="310"/>
      <c r="M132" s="310"/>
      <c r="N132" s="310"/>
      <c r="O132" s="311"/>
      <c r="P132" s="21"/>
      <c r="Q132" s="21"/>
      <c r="R132" s="21"/>
    </row>
    <row r="133" spans="1:18" s="22" customFormat="1" ht="27" customHeight="1" x14ac:dyDescent="0.25">
      <c r="A133" s="172" t="s">
        <v>229</v>
      </c>
      <c r="B133" s="162"/>
      <c r="C133" s="162"/>
      <c r="D133" s="162"/>
      <c r="E133" s="162"/>
      <c r="F133" s="163"/>
      <c r="G133" s="164"/>
      <c r="H133" s="163"/>
      <c r="I133" s="163"/>
      <c r="J133" s="163">
        <v>150000</v>
      </c>
      <c r="K133" s="165">
        <v>150000</v>
      </c>
      <c r="L133" s="163"/>
      <c r="M133" s="165"/>
      <c r="N133" s="163"/>
      <c r="O133" s="163"/>
      <c r="P133" s="21"/>
      <c r="Q133" s="21"/>
      <c r="R133" s="21"/>
    </row>
    <row r="134" spans="1:18" s="52" customFormat="1" ht="36.75" customHeight="1" x14ac:dyDescent="0.25">
      <c r="A134" s="166" t="s">
        <v>231</v>
      </c>
      <c r="B134" s="160"/>
      <c r="C134" s="160"/>
      <c r="D134" s="24">
        <f>D120+D121+D122+D123+D125+D126+D127+D128+D131</f>
        <v>2121670</v>
      </c>
      <c r="E134" s="24">
        <f t="shared" ref="E134:N134" si="23">E120+E121+E122+E123+E125+E126+E127+E128+E131</f>
        <v>2121670</v>
      </c>
      <c r="F134" s="24">
        <f t="shared" si="23"/>
        <v>22297443</v>
      </c>
      <c r="G134" s="24">
        <f t="shared" si="23"/>
        <v>22297442.48</v>
      </c>
      <c r="H134" s="24">
        <f t="shared" si="23"/>
        <v>21948771</v>
      </c>
      <c r="I134" s="24">
        <f t="shared" si="23"/>
        <v>21948771</v>
      </c>
      <c r="J134" s="24">
        <f>J120+J121+J122+J123+J125+J126+J127+J128+J131</f>
        <v>1171968</v>
      </c>
      <c r="K134" s="127">
        <f>K120+K121+K122+K123+K125+K126+K127+K128+K131</f>
        <v>1171968</v>
      </c>
      <c r="L134" s="24">
        <f t="shared" si="23"/>
        <v>0</v>
      </c>
      <c r="M134" s="127">
        <f>M120+M121+M122+M123+M125+M126+M127+M128+M131</f>
        <v>0</v>
      </c>
      <c r="N134" s="24">
        <f t="shared" si="23"/>
        <v>0</v>
      </c>
      <c r="O134" s="127">
        <f>C134+E134+G134+I134+K134+M134</f>
        <v>47539851.480000004</v>
      </c>
      <c r="P134" s="21"/>
      <c r="Q134" s="21"/>
      <c r="R134" s="21"/>
    </row>
    <row r="135" spans="1:18" s="52" customFormat="1" ht="42.75" customHeight="1" x14ac:dyDescent="0.25">
      <c r="A135" s="167" t="s">
        <v>230</v>
      </c>
      <c r="B135" s="154"/>
      <c r="C135" s="154"/>
      <c r="D135" s="153">
        <f>D120+D121+D122+D123+D125+D126+D127+D128+D130+D131+D133</f>
        <v>2121670</v>
      </c>
      <c r="E135" s="153">
        <f t="shared" ref="E135:N135" si="24">E120+E121+E122+E123+E125+E126+E127+E128+E130+E131+E133</f>
        <v>2121670</v>
      </c>
      <c r="F135" s="153">
        <f t="shared" si="24"/>
        <v>22297443</v>
      </c>
      <c r="G135" s="153">
        <f t="shared" si="24"/>
        <v>22297442.48</v>
      </c>
      <c r="H135" s="153">
        <f t="shared" si="24"/>
        <v>21948771</v>
      </c>
      <c r="I135" s="153">
        <f t="shared" si="24"/>
        <v>21948771</v>
      </c>
      <c r="J135" s="153">
        <f t="shared" si="24"/>
        <v>1321968</v>
      </c>
      <c r="K135" s="153">
        <f t="shared" si="24"/>
        <v>1321968</v>
      </c>
      <c r="L135" s="153">
        <f t="shared" si="24"/>
        <v>0</v>
      </c>
      <c r="M135" s="195">
        <f>M120+M121+M122+M123+M125+M126+M127+M128+M130+M131+M133</f>
        <v>0</v>
      </c>
      <c r="N135" s="153">
        <f t="shared" si="24"/>
        <v>0</v>
      </c>
      <c r="O135" s="195">
        <f>C135+E135+G135+I135+K135+M135</f>
        <v>47689851.480000004</v>
      </c>
      <c r="P135" s="21"/>
      <c r="Q135" s="21"/>
      <c r="R135" s="21"/>
    </row>
    <row r="136" spans="1:18" s="22" customFormat="1" ht="36" customHeight="1" x14ac:dyDescent="0.25">
      <c r="A136" s="267" t="s">
        <v>64</v>
      </c>
      <c r="B136" s="281"/>
      <c r="C136" s="281"/>
      <c r="D136" s="281"/>
      <c r="E136" s="251"/>
      <c r="F136" s="281"/>
      <c r="G136" s="281"/>
      <c r="H136" s="281"/>
      <c r="I136" s="281"/>
      <c r="J136" s="281"/>
      <c r="K136" s="281"/>
      <c r="L136" s="281"/>
      <c r="M136" s="281"/>
      <c r="N136" s="281"/>
      <c r="O136" s="207"/>
      <c r="P136" s="21"/>
      <c r="Q136" s="21"/>
      <c r="R136" s="21"/>
    </row>
    <row r="137" spans="1:18" s="22" customFormat="1" ht="51" customHeight="1" x14ac:dyDescent="0.25">
      <c r="A137" s="247" t="s">
        <v>189</v>
      </c>
      <c r="B137" s="247"/>
      <c r="C137" s="247"/>
      <c r="D137" s="247"/>
      <c r="E137" s="248"/>
      <c r="F137" s="247"/>
      <c r="G137" s="247"/>
      <c r="H137" s="247"/>
      <c r="I137" s="247"/>
      <c r="J137" s="247"/>
      <c r="K137" s="247"/>
      <c r="L137" s="247"/>
      <c r="M137" s="247"/>
      <c r="N137" s="247"/>
      <c r="O137" s="200"/>
      <c r="P137" s="21"/>
      <c r="Q137" s="21"/>
      <c r="R137" s="21"/>
    </row>
    <row r="138" spans="1:18" s="22" customFormat="1" ht="32.450000000000003" customHeight="1" x14ac:dyDescent="0.25">
      <c r="A138" s="53" t="s">
        <v>6</v>
      </c>
      <c r="B138" s="34"/>
      <c r="C138" s="34"/>
      <c r="D138" s="25">
        <v>50000</v>
      </c>
      <c r="E138" s="16">
        <v>11570</v>
      </c>
      <c r="F138" s="25"/>
      <c r="G138" s="25"/>
      <c r="H138" s="25"/>
      <c r="I138" s="25"/>
      <c r="J138" s="25"/>
      <c r="K138" s="111"/>
      <c r="L138" s="25"/>
      <c r="M138" s="111"/>
      <c r="N138" s="25"/>
      <c r="O138" s="200"/>
      <c r="P138" s="21"/>
      <c r="Q138" s="21"/>
      <c r="R138" s="21"/>
    </row>
    <row r="139" spans="1:18" s="22" customFormat="1" ht="32.450000000000003" customHeight="1" x14ac:dyDescent="0.25">
      <c r="A139" s="53" t="s">
        <v>5</v>
      </c>
      <c r="B139" s="34"/>
      <c r="C139" s="34"/>
      <c r="D139" s="25"/>
      <c r="E139" s="16"/>
      <c r="F139" s="25">
        <v>49000</v>
      </c>
      <c r="G139" s="61">
        <v>8978.1</v>
      </c>
      <c r="H139" s="25"/>
      <c r="I139" s="25"/>
      <c r="J139" s="25"/>
      <c r="K139" s="111"/>
      <c r="L139" s="25"/>
      <c r="M139" s="111"/>
      <c r="N139" s="25"/>
      <c r="O139" s="200"/>
      <c r="P139" s="21"/>
      <c r="Q139" s="21"/>
      <c r="R139" s="21"/>
    </row>
    <row r="140" spans="1:18" s="52" customFormat="1" ht="20.100000000000001" customHeight="1" x14ac:dyDescent="0.25">
      <c r="A140" s="48" t="s">
        <v>65</v>
      </c>
      <c r="B140" s="5">
        <f>B138+B139</f>
        <v>0</v>
      </c>
      <c r="C140" s="5">
        <f t="shared" ref="C140" si="25">C138+C139</f>
        <v>0</v>
      </c>
      <c r="D140" s="5">
        <f>D138+D139</f>
        <v>50000</v>
      </c>
      <c r="E140" s="5">
        <f t="shared" ref="E140:N140" si="26">E138+E139</f>
        <v>11570</v>
      </c>
      <c r="F140" s="5">
        <f t="shared" si="26"/>
        <v>49000</v>
      </c>
      <c r="G140" s="5">
        <f t="shared" si="26"/>
        <v>8978.1</v>
      </c>
      <c r="H140" s="5">
        <f t="shared" si="26"/>
        <v>0</v>
      </c>
      <c r="I140" s="5">
        <f>I138+I139</f>
        <v>0</v>
      </c>
      <c r="J140" s="5">
        <f t="shared" si="26"/>
        <v>0</v>
      </c>
      <c r="K140" s="118">
        <f>K138+K139</f>
        <v>0</v>
      </c>
      <c r="L140" s="5">
        <f t="shared" si="26"/>
        <v>0</v>
      </c>
      <c r="M140" s="118">
        <f>M138+M139</f>
        <v>0</v>
      </c>
      <c r="N140" s="5">
        <f t="shared" si="26"/>
        <v>0</v>
      </c>
      <c r="O140" s="118">
        <f>C140+E140+G140+I140+K140+M140</f>
        <v>20548.099999999999</v>
      </c>
      <c r="P140" s="21"/>
      <c r="Q140" s="21"/>
      <c r="R140" s="21"/>
    </row>
    <row r="141" spans="1:18" s="52" customFormat="1" ht="39.75" customHeight="1" x14ac:dyDescent="0.25">
      <c r="A141" s="267" t="s">
        <v>66</v>
      </c>
      <c r="B141" s="281"/>
      <c r="C141" s="281"/>
      <c r="D141" s="281"/>
      <c r="E141" s="251"/>
      <c r="F141" s="281"/>
      <c r="G141" s="281"/>
      <c r="H141" s="281"/>
      <c r="I141" s="281"/>
      <c r="J141" s="281"/>
      <c r="K141" s="281"/>
      <c r="L141" s="281"/>
      <c r="M141" s="281"/>
      <c r="N141" s="281"/>
      <c r="O141" s="207"/>
      <c r="P141" s="21"/>
      <c r="Q141" s="21"/>
      <c r="R141" s="21"/>
    </row>
    <row r="142" spans="1:18" s="52" customFormat="1" ht="51" customHeight="1" x14ac:dyDescent="0.25">
      <c r="A142" s="254" t="s">
        <v>190</v>
      </c>
      <c r="B142" s="254"/>
      <c r="C142" s="254"/>
      <c r="D142" s="254"/>
      <c r="E142" s="248"/>
      <c r="F142" s="254"/>
      <c r="G142" s="254"/>
      <c r="H142" s="254"/>
      <c r="I142" s="254"/>
      <c r="J142" s="254"/>
      <c r="K142" s="254"/>
      <c r="L142" s="254"/>
      <c r="M142" s="254"/>
      <c r="N142" s="254"/>
      <c r="O142" s="200"/>
      <c r="P142" s="21"/>
      <c r="Q142" s="21"/>
      <c r="R142" s="21"/>
    </row>
    <row r="143" spans="1:18" s="52" customFormat="1" ht="29.25" customHeight="1" x14ac:dyDescent="0.25">
      <c r="A143" s="53" t="s">
        <v>5</v>
      </c>
      <c r="B143" s="6"/>
      <c r="C143" s="6"/>
      <c r="D143" s="6"/>
      <c r="E143" s="16"/>
      <c r="F143" s="6"/>
      <c r="G143" s="6"/>
      <c r="H143" s="6"/>
      <c r="I143" s="6"/>
      <c r="J143" s="6"/>
      <c r="K143" s="120"/>
      <c r="L143" s="6"/>
      <c r="M143" s="120"/>
      <c r="N143" s="6"/>
      <c r="O143" s="200"/>
      <c r="P143" s="21"/>
      <c r="Q143" s="21"/>
      <c r="R143" s="21"/>
    </row>
    <row r="144" spans="1:18" s="52" customFormat="1" x14ac:dyDescent="0.25">
      <c r="A144" s="7" t="s">
        <v>68</v>
      </c>
      <c r="B144" s="6"/>
      <c r="C144" s="6"/>
      <c r="D144" s="6"/>
      <c r="E144" s="16"/>
      <c r="F144" s="8">
        <v>1766028</v>
      </c>
      <c r="G144" s="15">
        <v>1766028.55</v>
      </c>
      <c r="H144" s="8">
        <v>1254810</v>
      </c>
      <c r="I144" s="8">
        <v>1199312</v>
      </c>
      <c r="J144" s="8">
        <v>77458</v>
      </c>
      <c r="K144" s="119">
        <v>77458</v>
      </c>
      <c r="L144" s="8"/>
      <c r="M144" s="119"/>
      <c r="N144" s="8"/>
      <c r="O144" s="200"/>
      <c r="P144" s="21"/>
      <c r="Q144" s="21"/>
      <c r="R144" s="21"/>
    </row>
    <row r="145" spans="1:20" s="52" customFormat="1" x14ac:dyDescent="0.25">
      <c r="A145" s="7" t="s">
        <v>69</v>
      </c>
      <c r="B145" s="6"/>
      <c r="C145" s="6"/>
      <c r="D145" s="6"/>
      <c r="E145" s="16"/>
      <c r="F145" s="8">
        <v>24300</v>
      </c>
      <c r="G145" s="9">
        <v>24299.52</v>
      </c>
      <c r="H145" s="8">
        <v>114757</v>
      </c>
      <c r="I145" s="8">
        <v>114757</v>
      </c>
      <c r="J145" s="8"/>
      <c r="K145" s="119"/>
      <c r="L145" s="8"/>
      <c r="M145" s="119"/>
      <c r="N145" s="8"/>
      <c r="O145" s="200"/>
      <c r="P145" s="21"/>
      <c r="Q145" s="21"/>
      <c r="R145" s="21"/>
    </row>
    <row r="146" spans="1:20" s="52" customFormat="1" x14ac:dyDescent="0.25">
      <c r="A146" s="7" t="s">
        <v>70</v>
      </c>
      <c r="B146" s="6"/>
      <c r="C146" s="6"/>
      <c r="D146" s="6"/>
      <c r="E146" s="16"/>
      <c r="F146" s="8">
        <v>3645</v>
      </c>
      <c r="G146" s="15">
        <v>3644.93</v>
      </c>
      <c r="H146" s="8">
        <v>25256</v>
      </c>
      <c r="I146" s="8">
        <v>25256</v>
      </c>
      <c r="J146" s="8"/>
      <c r="K146" s="119"/>
      <c r="L146" s="8"/>
      <c r="M146" s="119"/>
      <c r="N146" s="8"/>
      <c r="O146" s="200"/>
      <c r="P146" s="21"/>
      <c r="Q146" s="21"/>
      <c r="R146" s="21"/>
    </row>
    <row r="147" spans="1:20" s="52" customFormat="1" ht="27" customHeight="1" x14ac:dyDescent="0.25">
      <c r="A147" s="48" t="s">
        <v>67</v>
      </c>
      <c r="B147" s="5"/>
      <c r="C147" s="5"/>
      <c r="D147" s="5"/>
      <c r="E147" s="5"/>
      <c r="F147" s="5">
        <f>F144+F146+F145</f>
        <v>1793973</v>
      </c>
      <c r="G147" s="5">
        <f t="shared" ref="G147:N147" si="27">G144+G146+G145</f>
        <v>1793973</v>
      </c>
      <c r="H147" s="5">
        <f>H144+H146+H145</f>
        <v>1394823</v>
      </c>
      <c r="I147" s="5">
        <f>I144+I146+I145</f>
        <v>1339325</v>
      </c>
      <c r="J147" s="5">
        <f t="shared" si="27"/>
        <v>77458</v>
      </c>
      <c r="K147" s="118">
        <f t="shared" si="27"/>
        <v>77458</v>
      </c>
      <c r="L147" s="5">
        <f t="shared" si="27"/>
        <v>0</v>
      </c>
      <c r="M147" s="118">
        <f>M144+M146+M145</f>
        <v>0</v>
      </c>
      <c r="N147" s="5">
        <f t="shared" si="27"/>
        <v>0</v>
      </c>
      <c r="O147" s="118">
        <f>C147+E147+G147+I147+K147+M147</f>
        <v>3210756</v>
      </c>
      <c r="P147" s="21"/>
      <c r="Q147" s="21"/>
      <c r="R147" s="21"/>
      <c r="S147" s="74"/>
    </row>
    <row r="148" spans="1:20" s="52" customFormat="1" ht="36" customHeight="1" x14ac:dyDescent="0.25">
      <c r="A148" s="267" t="s">
        <v>71</v>
      </c>
      <c r="B148" s="281"/>
      <c r="C148" s="281"/>
      <c r="D148" s="281"/>
      <c r="E148" s="251"/>
      <c r="F148" s="281"/>
      <c r="G148" s="281"/>
      <c r="H148" s="281"/>
      <c r="I148" s="281"/>
      <c r="J148" s="281"/>
      <c r="K148" s="281"/>
      <c r="L148" s="281"/>
      <c r="M148" s="281"/>
      <c r="N148" s="281"/>
      <c r="O148" s="207"/>
      <c r="P148" s="21"/>
      <c r="Q148" s="21"/>
      <c r="R148" s="21"/>
      <c r="S148" s="74"/>
    </row>
    <row r="149" spans="1:20" s="52" customFormat="1" ht="68.25" customHeight="1" x14ac:dyDescent="0.25">
      <c r="A149" s="254" t="s">
        <v>191</v>
      </c>
      <c r="B149" s="254"/>
      <c r="C149" s="254"/>
      <c r="D149" s="254"/>
      <c r="E149" s="248"/>
      <c r="F149" s="254"/>
      <c r="G149" s="254"/>
      <c r="H149" s="254"/>
      <c r="I149" s="254"/>
      <c r="J149" s="254"/>
      <c r="K149" s="254"/>
      <c r="L149" s="254"/>
      <c r="M149" s="254"/>
      <c r="N149" s="254"/>
      <c r="O149" s="200"/>
      <c r="P149" s="21"/>
      <c r="Q149" s="21"/>
      <c r="R149" s="21"/>
      <c r="S149" s="74"/>
    </row>
    <row r="150" spans="1:20" s="52" customFormat="1" ht="30" customHeight="1" x14ac:dyDescent="0.25">
      <c r="A150" s="43" t="s">
        <v>5</v>
      </c>
      <c r="B150" s="6"/>
      <c r="C150" s="6"/>
      <c r="D150" s="6"/>
      <c r="E150" s="16"/>
      <c r="F150" s="6"/>
      <c r="G150" s="6"/>
      <c r="H150" s="6"/>
      <c r="I150" s="6"/>
      <c r="J150" s="6"/>
      <c r="K150" s="120"/>
      <c r="L150" s="6"/>
      <c r="M150" s="120"/>
      <c r="N150" s="6"/>
      <c r="O150" s="200"/>
      <c r="P150" s="21"/>
      <c r="Q150" s="21"/>
      <c r="R150" s="21"/>
      <c r="S150" s="74"/>
    </row>
    <row r="151" spans="1:20" s="52" customFormat="1" x14ac:dyDescent="0.25">
      <c r="A151" s="63" t="s">
        <v>74</v>
      </c>
      <c r="B151" s="6"/>
      <c r="C151" s="6"/>
      <c r="D151" s="6"/>
      <c r="E151" s="16"/>
      <c r="F151" s="8">
        <v>56701</v>
      </c>
      <c r="G151" s="15">
        <v>56700.6</v>
      </c>
      <c r="H151" s="8">
        <v>220944</v>
      </c>
      <c r="I151" s="8">
        <v>220944</v>
      </c>
      <c r="J151" s="8">
        <v>5858</v>
      </c>
      <c r="K151" s="119">
        <v>5858</v>
      </c>
      <c r="L151" s="8"/>
      <c r="M151" s="119"/>
      <c r="N151" s="8"/>
      <c r="O151" s="200"/>
      <c r="P151" s="21"/>
      <c r="Q151" s="21"/>
      <c r="R151" s="21"/>
      <c r="S151" s="74"/>
    </row>
    <row r="152" spans="1:20" s="52" customFormat="1" x14ac:dyDescent="0.25">
      <c r="A152" s="63" t="s">
        <v>192</v>
      </c>
      <c r="B152" s="6"/>
      <c r="C152" s="6"/>
      <c r="D152" s="6"/>
      <c r="E152" s="16"/>
      <c r="F152" s="8">
        <v>1103151</v>
      </c>
      <c r="G152" s="15">
        <v>1103151.42</v>
      </c>
      <c r="H152" s="8">
        <v>3975448</v>
      </c>
      <c r="I152" s="8">
        <v>3975448</v>
      </c>
      <c r="J152" s="8">
        <v>323197</v>
      </c>
      <c r="K152" s="119">
        <v>323197</v>
      </c>
      <c r="L152" s="8">
        <v>113962</v>
      </c>
      <c r="M152" s="119">
        <v>113962</v>
      </c>
      <c r="N152" s="8"/>
      <c r="O152" s="200"/>
      <c r="P152" s="21"/>
      <c r="Q152" s="21"/>
      <c r="R152" s="21"/>
      <c r="S152" s="74"/>
    </row>
    <row r="153" spans="1:20" s="52" customFormat="1" x14ac:dyDescent="0.25">
      <c r="A153" s="63" t="s">
        <v>75</v>
      </c>
      <c r="B153" s="6"/>
      <c r="C153" s="6"/>
      <c r="D153" s="6"/>
      <c r="E153" s="16"/>
      <c r="F153" s="8">
        <v>7986</v>
      </c>
      <c r="G153" s="9">
        <v>7986</v>
      </c>
      <c r="H153" s="8">
        <v>28779</v>
      </c>
      <c r="I153" s="8">
        <v>28779</v>
      </c>
      <c r="J153" s="8">
        <v>2340</v>
      </c>
      <c r="K153" s="119">
        <v>2340</v>
      </c>
      <c r="L153" s="8">
        <v>825</v>
      </c>
      <c r="M153" s="119">
        <v>825</v>
      </c>
      <c r="N153" s="8"/>
      <c r="O153" s="200"/>
      <c r="P153" s="21"/>
      <c r="Q153" s="21"/>
      <c r="R153" s="21"/>
      <c r="S153" s="74"/>
    </row>
    <row r="154" spans="1:20" s="52" customFormat="1" x14ac:dyDescent="0.25">
      <c r="A154" s="63" t="s">
        <v>77</v>
      </c>
      <c r="B154" s="6"/>
      <c r="C154" s="6"/>
      <c r="D154" s="6"/>
      <c r="E154" s="16"/>
      <c r="F154" s="8">
        <v>43850</v>
      </c>
      <c r="G154" s="15">
        <v>43850.15</v>
      </c>
      <c r="H154" s="8">
        <v>121577</v>
      </c>
      <c r="I154" s="8">
        <v>121577</v>
      </c>
      <c r="J154" s="8">
        <v>36311</v>
      </c>
      <c r="K154" s="119">
        <v>36311</v>
      </c>
      <c r="L154" s="8"/>
      <c r="M154" s="119"/>
      <c r="N154" s="8"/>
      <c r="O154" s="200"/>
      <c r="P154" s="21"/>
      <c r="Q154" s="21"/>
      <c r="R154" s="21"/>
      <c r="S154" s="74"/>
    </row>
    <row r="155" spans="1:20" s="52" customFormat="1" x14ac:dyDescent="0.25">
      <c r="A155" s="63" t="s">
        <v>76</v>
      </c>
      <c r="B155" s="6"/>
      <c r="C155" s="6"/>
      <c r="D155" s="6"/>
      <c r="E155" s="16"/>
      <c r="F155" s="8"/>
      <c r="G155" s="9"/>
      <c r="H155" s="8">
        <v>20000</v>
      </c>
      <c r="I155" s="8">
        <v>20000</v>
      </c>
      <c r="J155" s="8"/>
      <c r="K155" s="119"/>
      <c r="L155" s="8"/>
      <c r="M155" s="119"/>
      <c r="N155" s="8"/>
      <c r="O155" s="200"/>
      <c r="P155" s="21"/>
      <c r="Q155" s="21"/>
      <c r="R155" s="21"/>
      <c r="S155" s="74"/>
    </row>
    <row r="156" spans="1:20" s="52" customFormat="1" x14ac:dyDescent="0.25">
      <c r="A156" s="63" t="s">
        <v>73</v>
      </c>
      <c r="B156" s="6"/>
      <c r="C156" s="6"/>
      <c r="D156" s="6"/>
      <c r="E156" s="16"/>
      <c r="F156" s="8">
        <v>16172</v>
      </c>
      <c r="G156" s="15">
        <v>16172.18</v>
      </c>
      <c r="H156" s="8">
        <v>44771</v>
      </c>
      <c r="I156" s="8">
        <v>44771</v>
      </c>
      <c r="J156" s="8">
        <v>13307</v>
      </c>
      <c r="K156" s="119">
        <v>13307</v>
      </c>
      <c r="L156" s="8"/>
      <c r="M156" s="119"/>
      <c r="N156" s="8"/>
      <c r="O156" s="200"/>
      <c r="P156" s="21"/>
      <c r="Q156" s="21"/>
      <c r="R156" s="21"/>
      <c r="S156" s="74"/>
    </row>
    <row r="157" spans="1:20" s="52" customFormat="1" ht="25.5" customHeight="1" x14ac:dyDescent="0.25">
      <c r="A157" s="48" t="s">
        <v>72</v>
      </c>
      <c r="B157" s="5"/>
      <c r="C157" s="5"/>
      <c r="D157" s="5"/>
      <c r="E157" s="5"/>
      <c r="F157" s="5">
        <f>F151+F152+F153+F154+F155+F156</f>
        <v>1227860</v>
      </c>
      <c r="G157" s="5">
        <f t="shared" ref="G157:N157" si="28">G151+G152+G153+G154+G155+G156</f>
        <v>1227860.3499999999</v>
      </c>
      <c r="H157" s="5">
        <f>H151+H152+H153+H154+H155+H156</f>
        <v>4411519</v>
      </c>
      <c r="I157" s="5">
        <f>I151+I152+I153+I154+I155+I156</f>
        <v>4411519</v>
      </c>
      <c r="J157" s="5">
        <f t="shared" si="28"/>
        <v>381013</v>
      </c>
      <c r="K157" s="118">
        <f t="shared" si="28"/>
        <v>381013</v>
      </c>
      <c r="L157" s="5">
        <f t="shared" si="28"/>
        <v>114787</v>
      </c>
      <c r="M157" s="118">
        <f>M151+M152+M153+M154+M155+M156</f>
        <v>114787</v>
      </c>
      <c r="N157" s="5">
        <f t="shared" si="28"/>
        <v>0</v>
      </c>
      <c r="O157" s="118">
        <f>C157+E157+G157+I157+K157+M157</f>
        <v>6135179.3499999996</v>
      </c>
      <c r="P157" s="21"/>
      <c r="Q157" s="21"/>
      <c r="R157" s="21"/>
      <c r="S157" s="74"/>
      <c r="T157" s="74"/>
    </row>
    <row r="158" spans="1:20" s="52" customFormat="1" ht="36" customHeight="1" x14ac:dyDescent="0.25">
      <c r="A158" s="267" t="s">
        <v>78</v>
      </c>
      <c r="B158" s="281"/>
      <c r="C158" s="281"/>
      <c r="D158" s="281"/>
      <c r="E158" s="251"/>
      <c r="F158" s="281"/>
      <c r="G158" s="281"/>
      <c r="H158" s="281"/>
      <c r="I158" s="281"/>
      <c r="J158" s="281"/>
      <c r="K158" s="281"/>
      <c r="L158" s="281"/>
      <c r="M158" s="281"/>
      <c r="N158" s="281"/>
      <c r="O158" s="207"/>
      <c r="P158" s="21"/>
      <c r="Q158" s="21"/>
      <c r="R158" s="21"/>
      <c r="S158" s="74"/>
      <c r="T158" s="74"/>
    </row>
    <row r="159" spans="1:20" s="52" customFormat="1" ht="51.75" customHeight="1" x14ac:dyDescent="0.25">
      <c r="A159" s="254" t="s">
        <v>136</v>
      </c>
      <c r="B159" s="254"/>
      <c r="C159" s="254"/>
      <c r="D159" s="254"/>
      <c r="E159" s="248"/>
      <c r="F159" s="254"/>
      <c r="G159" s="254"/>
      <c r="H159" s="254"/>
      <c r="I159" s="254"/>
      <c r="J159" s="254"/>
      <c r="K159" s="254"/>
      <c r="L159" s="254"/>
      <c r="M159" s="254"/>
      <c r="N159" s="254"/>
      <c r="O159" s="200"/>
      <c r="P159" s="21"/>
      <c r="Q159" s="21"/>
      <c r="R159" s="21"/>
      <c r="S159" s="74"/>
      <c r="T159" s="74"/>
    </row>
    <row r="160" spans="1:20" s="52" customFormat="1" ht="30" customHeight="1" x14ac:dyDescent="0.25">
      <c r="A160" s="43" t="s">
        <v>5</v>
      </c>
      <c r="B160" s="6"/>
      <c r="C160" s="6"/>
      <c r="D160" s="6"/>
      <c r="E160" s="16"/>
      <c r="F160" s="6"/>
      <c r="G160" s="6"/>
      <c r="H160" s="6"/>
      <c r="I160" s="6"/>
      <c r="J160" s="6"/>
      <c r="K160" s="120"/>
      <c r="L160" s="6"/>
      <c r="M160" s="120"/>
      <c r="N160" s="6"/>
      <c r="O160" s="200"/>
      <c r="P160" s="21"/>
      <c r="Q160" s="21"/>
      <c r="R160" s="21"/>
      <c r="S160" s="74"/>
      <c r="T160" s="74"/>
    </row>
    <row r="161" spans="1:20" s="52" customFormat="1" ht="34.5" customHeight="1" x14ac:dyDescent="0.25">
      <c r="A161" s="7" t="s">
        <v>79</v>
      </c>
      <c r="B161" s="6"/>
      <c r="C161" s="6"/>
      <c r="D161" s="6"/>
      <c r="E161" s="16"/>
      <c r="F161" s="8">
        <v>3904714</v>
      </c>
      <c r="G161" s="9">
        <v>3904714</v>
      </c>
      <c r="H161" s="6"/>
      <c r="I161" s="6"/>
      <c r="J161" s="6"/>
      <c r="K161" s="120"/>
      <c r="L161" s="6"/>
      <c r="M161" s="120"/>
      <c r="N161" s="6"/>
      <c r="O161" s="200"/>
      <c r="P161" s="21"/>
      <c r="Q161" s="21"/>
      <c r="R161" s="21"/>
      <c r="S161" s="74"/>
      <c r="T161" s="74"/>
    </row>
    <row r="162" spans="1:20" s="52" customFormat="1" ht="21.75" customHeight="1" x14ac:dyDescent="0.25">
      <c r="A162" s="48" t="s">
        <v>134</v>
      </c>
      <c r="B162" s="5"/>
      <c r="C162" s="5"/>
      <c r="D162" s="5"/>
      <c r="E162" s="5"/>
      <c r="F162" s="5">
        <f>F161</f>
        <v>3904714</v>
      </c>
      <c r="G162" s="5">
        <f>G161</f>
        <v>3904714</v>
      </c>
      <c r="H162" s="5"/>
      <c r="I162" s="5"/>
      <c r="J162" s="5"/>
      <c r="K162" s="118"/>
      <c r="L162" s="5"/>
      <c r="M162" s="118"/>
      <c r="N162" s="5"/>
      <c r="O162" s="118">
        <f>C162+E162+G162+I162+K162+M162</f>
        <v>3904714</v>
      </c>
      <c r="P162" s="21"/>
      <c r="Q162" s="21"/>
      <c r="R162" s="21"/>
      <c r="S162" s="74"/>
      <c r="T162" s="74"/>
    </row>
    <row r="163" spans="1:20" s="52" customFormat="1" ht="35.25" customHeight="1" x14ac:dyDescent="0.25">
      <c r="A163" s="267" t="s">
        <v>138</v>
      </c>
      <c r="B163" s="281"/>
      <c r="C163" s="281"/>
      <c r="D163" s="281"/>
      <c r="E163" s="251"/>
      <c r="F163" s="281"/>
      <c r="G163" s="281"/>
      <c r="H163" s="281"/>
      <c r="I163" s="281"/>
      <c r="J163" s="281"/>
      <c r="K163" s="281"/>
      <c r="L163" s="281"/>
      <c r="M163" s="281"/>
      <c r="N163" s="281"/>
      <c r="O163" s="207"/>
      <c r="P163" s="21"/>
      <c r="Q163" s="21"/>
      <c r="R163" s="21"/>
      <c r="S163" s="74"/>
      <c r="T163" s="74"/>
    </row>
    <row r="164" spans="1:20" s="52" customFormat="1" ht="47.25" customHeight="1" x14ac:dyDescent="0.25">
      <c r="A164" s="254" t="s">
        <v>137</v>
      </c>
      <c r="B164" s="288"/>
      <c r="C164" s="288"/>
      <c r="D164" s="288"/>
      <c r="E164" s="266"/>
      <c r="F164" s="288"/>
      <c r="G164" s="288"/>
      <c r="H164" s="288"/>
      <c r="I164" s="288"/>
      <c r="J164" s="288"/>
      <c r="K164" s="288"/>
      <c r="L164" s="288"/>
      <c r="M164" s="288"/>
      <c r="N164" s="288"/>
      <c r="O164" s="200"/>
      <c r="P164" s="21"/>
      <c r="Q164" s="21"/>
      <c r="R164" s="21"/>
      <c r="S164" s="74"/>
      <c r="T164" s="74"/>
    </row>
    <row r="165" spans="1:20" s="52" customFormat="1" ht="31.5" customHeight="1" x14ac:dyDescent="0.25">
      <c r="A165" s="143" t="s">
        <v>5</v>
      </c>
      <c r="B165" s="6"/>
      <c r="C165" s="6"/>
      <c r="D165" s="6"/>
      <c r="E165" s="16"/>
      <c r="F165" s="6"/>
      <c r="G165" s="6"/>
      <c r="H165" s="6"/>
      <c r="I165" s="6"/>
      <c r="J165" s="6"/>
      <c r="K165" s="120"/>
      <c r="L165" s="6"/>
      <c r="M165" s="120"/>
      <c r="N165" s="6"/>
      <c r="O165" s="200"/>
      <c r="P165" s="21"/>
      <c r="Q165" s="21"/>
      <c r="R165" s="21"/>
      <c r="S165" s="74"/>
      <c r="T165" s="74"/>
    </row>
    <row r="166" spans="1:20" s="52" customFormat="1" x14ac:dyDescent="0.25">
      <c r="A166" s="10" t="s">
        <v>139</v>
      </c>
      <c r="B166" s="6"/>
      <c r="C166" s="6"/>
      <c r="D166" s="6"/>
      <c r="E166" s="16"/>
      <c r="F166" s="6"/>
      <c r="G166" s="6"/>
      <c r="H166" s="11">
        <v>271039.99</v>
      </c>
      <c r="I166" s="11">
        <v>271039.99</v>
      </c>
      <c r="J166" s="11">
        <v>0</v>
      </c>
      <c r="K166" s="124">
        <v>0</v>
      </c>
      <c r="L166" s="6"/>
      <c r="M166" s="120"/>
      <c r="N166" s="6"/>
      <c r="O166" s="200"/>
      <c r="P166" s="21"/>
      <c r="Q166" s="21"/>
      <c r="R166" s="21"/>
      <c r="S166" s="74"/>
      <c r="T166" s="74"/>
    </row>
    <row r="167" spans="1:20" s="52" customFormat="1" x14ac:dyDescent="0.25">
      <c r="A167" s="10" t="s">
        <v>90</v>
      </c>
      <c r="B167" s="6"/>
      <c r="C167" s="6"/>
      <c r="D167" s="6"/>
      <c r="E167" s="16"/>
      <c r="F167" s="6"/>
      <c r="G167" s="6"/>
      <c r="H167" s="11">
        <v>1133894.17</v>
      </c>
      <c r="I167" s="11">
        <v>1133894.17</v>
      </c>
      <c r="J167" s="11">
        <v>2407874.62</v>
      </c>
      <c r="K167" s="124">
        <v>2407874.62</v>
      </c>
      <c r="L167" s="6"/>
      <c r="M167" s="120"/>
      <c r="N167" s="6"/>
      <c r="O167" s="200"/>
      <c r="P167" s="21"/>
      <c r="Q167" s="21"/>
      <c r="R167" s="21"/>
      <c r="S167" s="74"/>
      <c r="T167" s="74"/>
    </row>
    <row r="168" spans="1:20" s="52" customFormat="1" x14ac:dyDescent="0.25">
      <c r="A168" s="10" t="s">
        <v>91</v>
      </c>
      <c r="B168" s="6"/>
      <c r="C168" s="6"/>
      <c r="D168" s="6"/>
      <c r="E168" s="16"/>
      <c r="F168" s="6"/>
      <c r="G168" s="6"/>
      <c r="H168" s="11">
        <v>7797.17</v>
      </c>
      <c r="I168" s="11">
        <v>7797.17</v>
      </c>
      <c r="J168" s="11">
        <v>59962.84</v>
      </c>
      <c r="K168" s="124">
        <v>59962.84</v>
      </c>
      <c r="L168" s="6"/>
      <c r="M168" s="120"/>
      <c r="N168" s="6"/>
      <c r="O168" s="200"/>
      <c r="P168" s="21"/>
      <c r="Q168" s="21"/>
      <c r="R168" s="21"/>
      <c r="S168" s="74"/>
      <c r="T168" s="74"/>
    </row>
    <row r="169" spans="1:20" s="52" customFormat="1" x14ac:dyDescent="0.25">
      <c r="A169" s="10" t="s">
        <v>96</v>
      </c>
      <c r="B169" s="6"/>
      <c r="C169" s="6"/>
      <c r="D169" s="6"/>
      <c r="E169" s="16"/>
      <c r="F169" s="6"/>
      <c r="G169" s="6"/>
      <c r="H169" s="11">
        <v>235974.22</v>
      </c>
      <c r="I169" s="11">
        <v>235974.22</v>
      </c>
      <c r="J169" s="11">
        <v>118895.53</v>
      </c>
      <c r="K169" s="124">
        <v>118895.53</v>
      </c>
      <c r="L169" s="6"/>
      <c r="M169" s="120"/>
      <c r="N169" s="6"/>
      <c r="O169" s="200"/>
      <c r="P169" s="234"/>
      <c r="Q169" s="21"/>
      <c r="R169" s="21"/>
      <c r="S169" s="74"/>
      <c r="T169" s="74"/>
    </row>
    <row r="170" spans="1:20" s="52" customFormat="1" x14ac:dyDescent="0.25">
      <c r="A170" s="10" t="s">
        <v>93</v>
      </c>
      <c r="B170" s="6"/>
      <c r="C170" s="6"/>
      <c r="D170" s="6"/>
      <c r="E170" s="16"/>
      <c r="F170" s="6"/>
      <c r="G170" s="6"/>
      <c r="H170" s="11">
        <v>235974.22</v>
      </c>
      <c r="I170" s="11">
        <v>235974.22</v>
      </c>
      <c r="J170" s="11">
        <v>118895.53</v>
      </c>
      <c r="K170" s="124">
        <v>118895.53</v>
      </c>
      <c r="L170" s="6"/>
      <c r="M170" s="120"/>
      <c r="N170" s="6"/>
      <c r="O170" s="200"/>
      <c r="P170" s="234"/>
      <c r="Q170" s="21"/>
      <c r="R170" s="21"/>
      <c r="S170" s="74"/>
      <c r="T170" s="74"/>
    </row>
    <row r="171" spans="1:20" s="52" customFormat="1" ht="32.25" customHeight="1" x14ac:dyDescent="0.25">
      <c r="A171" s="179" t="s">
        <v>233</v>
      </c>
      <c r="B171" s="180"/>
      <c r="C171" s="180"/>
      <c r="D171" s="180"/>
      <c r="E171" s="180"/>
      <c r="F171" s="180"/>
      <c r="G171" s="180"/>
      <c r="H171" s="180">
        <f>ROUND(H166+H167+H168+H169+H170,0)</f>
        <v>1884680</v>
      </c>
      <c r="I171" s="180">
        <f>ROUND(I166+I167+I168+I169+I170,0)</f>
        <v>1884680</v>
      </c>
      <c r="J171" s="180">
        <f>ROUND(J166+J167+J168+J169+J170,0)</f>
        <v>2705629</v>
      </c>
      <c r="K171" s="181">
        <f>ROUND(K166+K167+K168+K169+K170,0)</f>
        <v>2705629</v>
      </c>
      <c r="L171" s="180"/>
      <c r="M171" s="181"/>
      <c r="N171" s="180"/>
      <c r="O171" s="181">
        <f>C171+E171+G171+I171+K171+M171</f>
        <v>4590309</v>
      </c>
      <c r="P171" s="21"/>
      <c r="Q171" s="21"/>
      <c r="R171" s="21"/>
      <c r="S171" s="74"/>
      <c r="T171" s="74"/>
    </row>
    <row r="172" spans="1:20" s="52" customFormat="1" ht="67.5" customHeight="1" x14ac:dyDescent="0.25">
      <c r="A172" s="182" t="s">
        <v>246</v>
      </c>
      <c r="B172" s="183"/>
      <c r="C172" s="183"/>
      <c r="D172" s="183"/>
      <c r="E172" s="183"/>
      <c r="F172" s="183"/>
      <c r="G172" s="183"/>
      <c r="H172" s="183"/>
      <c r="I172" s="183"/>
      <c r="J172" s="183">
        <v>-150000</v>
      </c>
      <c r="K172" s="184">
        <v>-150000</v>
      </c>
      <c r="L172" s="183"/>
      <c r="M172" s="184"/>
      <c r="N172" s="183"/>
      <c r="O172" s="184"/>
      <c r="P172" s="21"/>
      <c r="Q172" s="21"/>
      <c r="R172" s="21"/>
      <c r="S172" s="74"/>
      <c r="T172" s="74"/>
    </row>
    <row r="173" spans="1:20" s="52" customFormat="1" ht="45.75" customHeight="1" x14ac:dyDescent="0.25">
      <c r="A173" s="182" t="s">
        <v>232</v>
      </c>
      <c r="B173" s="183"/>
      <c r="C173" s="183"/>
      <c r="D173" s="183"/>
      <c r="E173" s="183"/>
      <c r="F173" s="183"/>
      <c r="G173" s="183"/>
      <c r="H173" s="183">
        <f>ROUND(H166+H167+H168+H169+H170+H172,0)</f>
        <v>1884680</v>
      </c>
      <c r="I173" s="183">
        <f t="shared" ref="I173:N173" si="29">ROUND(I166+I167+I168+I169+I170+I172,0)</f>
        <v>1884680</v>
      </c>
      <c r="J173" s="183">
        <f t="shared" si="29"/>
        <v>2555629</v>
      </c>
      <c r="K173" s="183">
        <f>ROUND(K166+K167+K168+K169+K170+K172,0)</f>
        <v>2555629</v>
      </c>
      <c r="L173" s="183">
        <f t="shared" si="29"/>
        <v>0</v>
      </c>
      <c r="M173" s="184">
        <f>ROUND(M166+M167+M168+M169+M170+M172,0)</f>
        <v>0</v>
      </c>
      <c r="N173" s="183">
        <f t="shared" si="29"/>
        <v>0</v>
      </c>
      <c r="O173" s="184">
        <f>C173+E173+G173+I173+K173+M173</f>
        <v>4440309</v>
      </c>
      <c r="P173" s="21"/>
      <c r="Q173" s="21"/>
      <c r="R173" s="21"/>
      <c r="S173" s="74"/>
      <c r="T173" s="74"/>
    </row>
    <row r="174" spans="1:20" s="52" customFormat="1" ht="39.75" customHeight="1" x14ac:dyDescent="0.25">
      <c r="A174" s="327" t="s">
        <v>153</v>
      </c>
      <c r="B174" s="328"/>
      <c r="C174" s="328"/>
      <c r="D174" s="328"/>
      <c r="E174" s="329"/>
      <c r="F174" s="328"/>
      <c r="G174" s="328"/>
      <c r="H174" s="328"/>
      <c r="I174" s="328"/>
      <c r="J174" s="328"/>
      <c r="K174" s="328"/>
      <c r="L174" s="328"/>
      <c r="M174" s="328"/>
      <c r="N174" s="328"/>
      <c r="O174" s="330"/>
      <c r="P174" s="21"/>
      <c r="Q174" s="21"/>
      <c r="R174" s="21"/>
      <c r="S174" s="74"/>
      <c r="T174" s="74"/>
    </row>
    <row r="175" spans="1:20" s="52" customFormat="1" ht="57.95" customHeight="1" x14ac:dyDescent="0.25">
      <c r="A175" s="331" t="s">
        <v>193</v>
      </c>
      <c r="B175" s="332"/>
      <c r="C175" s="332"/>
      <c r="D175" s="332"/>
      <c r="E175" s="333"/>
      <c r="F175" s="332"/>
      <c r="G175" s="332"/>
      <c r="H175" s="332"/>
      <c r="I175" s="332"/>
      <c r="J175" s="332"/>
      <c r="K175" s="332"/>
      <c r="L175" s="332"/>
      <c r="M175" s="332"/>
      <c r="N175" s="332"/>
      <c r="O175" s="334"/>
      <c r="P175" s="21"/>
      <c r="Q175" s="21"/>
      <c r="R175" s="21"/>
      <c r="S175" s="74"/>
      <c r="T175" s="74"/>
    </row>
    <row r="176" spans="1:20" s="52" customFormat="1" ht="34.5" customHeight="1" x14ac:dyDescent="0.25">
      <c r="A176" s="75" t="s">
        <v>5</v>
      </c>
      <c r="B176" s="36"/>
      <c r="C176" s="36"/>
      <c r="D176" s="36"/>
      <c r="E176" s="227"/>
      <c r="F176" s="36"/>
      <c r="G176" s="36"/>
      <c r="H176" s="36"/>
      <c r="I176" s="36"/>
      <c r="J176" s="36"/>
      <c r="K176" s="125"/>
      <c r="L176" s="36"/>
      <c r="M176" s="125"/>
      <c r="N176" s="36"/>
      <c r="O176" s="125"/>
      <c r="P176" s="21"/>
      <c r="Q176" s="21"/>
      <c r="R176" s="21"/>
      <c r="S176" s="74"/>
      <c r="T176" s="74"/>
    </row>
    <row r="177" spans="1:20" s="52" customFormat="1" ht="27" customHeight="1" x14ac:dyDescent="0.25">
      <c r="A177" s="10" t="s">
        <v>151</v>
      </c>
      <c r="B177" s="23"/>
      <c r="C177" s="23"/>
      <c r="D177" s="23"/>
      <c r="E177" s="226"/>
      <c r="F177" s="23"/>
      <c r="G177" s="23"/>
      <c r="H177" s="76">
        <v>344453</v>
      </c>
      <c r="I177" s="76">
        <v>344453</v>
      </c>
      <c r="J177" s="23"/>
      <c r="K177" s="126"/>
      <c r="L177" s="23"/>
      <c r="M177" s="126"/>
      <c r="N177" s="23"/>
      <c r="O177" s="126"/>
      <c r="P177" s="21"/>
      <c r="Q177" s="21"/>
      <c r="R177" s="21"/>
      <c r="S177" s="74"/>
      <c r="T177" s="74"/>
    </row>
    <row r="178" spans="1:20" s="52" customFormat="1" ht="27" customHeight="1" x14ac:dyDescent="0.25">
      <c r="A178" s="48" t="s">
        <v>152</v>
      </c>
      <c r="B178" s="24"/>
      <c r="C178" s="24"/>
      <c r="D178" s="24"/>
      <c r="E178" s="24"/>
      <c r="F178" s="24"/>
      <c r="G178" s="24"/>
      <c r="H178" s="24">
        <f>H177</f>
        <v>344453</v>
      </c>
      <c r="I178" s="24">
        <f>I177</f>
        <v>344453</v>
      </c>
      <c r="J178" s="24"/>
      <c r="K178" s="127"/>
      <c r="L178" s="24"/>
      <c r="M178" s="127"/>
      <c r="N178" s="24"/>
      <c r="O178" s="127"/>
      <c r="P178" s="21"/>
      <c r="Q178" s="21"/>
      <c r="R178" s="21"/>
      <c r="S178" s="74"/>
      <c r="T178" s="74"/>
    </row>
    <row r="179" spans="1:20" s="52" customFormat="1" ht="30" customHeight="1" x14ac:dyDescent="0.25">
      <c r="A179" s="41" t="s">
        <v>80</v>
      </c>
      <c r="B179" s="12">
        <f>B47+B66+B116+B134+B140+B147+B157+B162+B171+B178</f>
        <v>3779923</v>
      </c>
      <c r="C179" s="12">
        <f t="shared" ref="C179:N179" si="30">C47+C66+C116+C134+C140+C147+C157+C162+C171+C178</f>
        <v>3381564</v>
      </c>
      <c r="D179" s="12">
        <f t="shared" si="30"/>
        <v>21848135</v>
      </c>
      <c r="E179" s="12">
        <f t="shared" si="30"/>
        <v>21798484</v>
      </c>
      <c r="F179" s="12">
        <f>F47+F66+F116+F134+F140+F147+F157+F162+F171+F178</f>
        <v>66621170</v>
      </c>
      <c r="G179" s="12">
        <f t="shared" si="30"/>
        <v>66581147.849999994</v>
      </c>
      <c r="H179" s="12">
        <f t="shared" si="30"/>
        <v>32303408</v>
      </c>
      <c r="I179" s="12">
        <f t="shared" si="30"/>
        <v>32247910</v>
      </c>
      <c r="J179" s="12">
        <f t="shared" si="30"/>
        <v>4388470</v>
      </c>
      <c r="K179" s="94">
        <f t="shared" si="30"/>
        <v>4388470</v>
      </c>
      <c r="L179" s="12">
        <f t="shared" si="30"/>
        <v>114787</v>
      </c>
      <c r="M179" s="94">
        <f>M47+M66+M116+M134+M140+M147+M157+M162+M171+M178</f>
        <v>114787</v>
      </c>
      <c r="N179" s="12">
        <f t="shared" si="30"/>
        <v>0</v>
      </c>
      <c r="O179" s="94">
        <f>C179+E179+G179+I179+K179+M179</f>
        <v>128512362.84999999</v>
      </c>
      <c r="P179" s="21"/>
      <c r="Q179" s="21"/>
      <c r="R179" s="21"/>
      <c r="S179" s="74"/>
      <c r="T179" s="74"/>
    </row>
    <row r="180" spans="1:20" s="52" customFormat="1" ht="30" customHeight="1" x14ac:dyDescent="0.25">
      <c r="A180" s="324" t="s">
        <v>81</v>
      </c>
      <c r="B180" s="325"/>
      <c r="C180" s="325"/>
      <c r="D180" s="325"/>
      <c r="E180" s="325"/>
      <c r="F180" s="325"/>
      <c r="G180" s="325"/>
      <c r="H180" s="325"/>
      <c r="I180" s="325"/>
      <c r="J180" s="325"/>
      <c r="K180" s="325"/>
      <c r="L180" s="325"/>
      <c r="M180" s="325"/>
      <c r="N180" s="325"/>
      <c r="O180" s="326"/>
      <c r="P180" s="21"/>
      <c r="Q180" s="21"/>
      <c r="R180" s="21"/>
      <c r="S180" s="74"/>
      <c r="T180" s="74"/>
    </row>
    <row r="181" spans="1:20" s="52" customFormat="1" ht="30" customHeight="1" x14ac:dyDescent="0.25">
      <c r="A181" s="321" t="s">
        <v>82</v>
      </c>
      <c r="B181" s="322"/>
      <c r="C181" s="322"/>
      <c r="D181" s="322"/>
      <c r="E181" s="322"/>
      <c r="F181" s="322"/>
      <c r="G181" s="322"/>
      <c r="H181" s="322"/>
      <c r="I181" s="322"/>
      <c r="J181" s="322"/>
      <c r="K181" s="322"/>
      <c r="L181" s="322"/>
      <c r="M181" s="322"/>
      <c r="N181" s="322"/>
      <c r="O181" s="323"/>
      <c r="P181" s="21"/>
      <c r="Q181" s="21"/>
      <c r="R181" s="21"/>
      <c r="S181" s="74"/>
      <c r="T181" s="74"/>
    </row>
    <row r="182" spans="1:20" s="52" customFormat="1" ht="49.5" customHeight="1" x14ac:dyDescent="0.25">
      <c r="A182" s="254" t="s">
        <v>83</v>
      </c>
      <c r="B182" s="254"/>
      <c r="C182" s="254"/>
      <c r="D182" s="254"/>
      <c r="E182" s="248"/>
      <c r="F182" s="254"/>
      <c r="G182" s="254"/>
      <c r="H182" s="254"/>
      <c r="I182" s="254"/>
      <c r="J182" s="254"/>
      <c r="K182" s="254"/>
      <c r="L182" s="254"/>
      <c r="M182" s="254"/>
      <c r="N182" s="254"/>
      <c r="O182" s="200"/>
      <c r="P182" s="21"/>
      <c r="Q182" s="21"/>
      <c r="R182" s="21"/>
      <c r="S182" s="74"/>
      <c r="T182" s="74"/>
    </row>
    <row r="183" spans="1:20" s="52" customFormat="1" ht="30" customHeight="1" x14ac:dyDescent="0.25">
      <c r="A183" s="43" t="s">
        <v>6</v>
      </c>
      <c r="B183" s="6"/>
      <c r="C183" s="6"/>
      <c r="D183" s="6">
        <v>50578</v>
      </c>
      <c r="E183" s="16">
        <v>50578</v>
      </c>
      <c r="F183" s="6"/>
      <c r="G183" s="6"/>
      <c r="H183" s="6"/>
      <c r="I183" s="6"/>
      <c r="J183" s="6"/>
      <c r="K183" s="120"/>
      <c r="L183" s="6"/>
      <c r="M183" s="120"/>
      <c r="N183" s="6"/>
      <c r="O183" s="200"/>
      <c r="P183" s="21"/>
      <c r="Q183" s="21"/>
      <c r="R183" s="21"/>
      <c r="S183" s="74"/>
      <c r="T183" s="74"/>
    </row>
    <row r="184" spans="1:20" s="52" customFormat="1" ht="30" customHeight="1" x14ac:dyDescent="0.25">
      <c r="A184" s="42" t="s">
        <v>84</v>
      </c>
      <c r="B184" s="13">
        <f>B183</f>
        <v>0</v>
      </c>
      <c r="C184" s="13">
        <f t="shared" ref="C184:N184" si="31">C183</f>
        <v>0</v>
      </c>
      <c r="D184" s="13">
        <f t="shared" si="31"/>
        <v>50578</v>
      </c>
      <c r="E184" s="13">
        <f t="shared" si="31"/>
        <v>50578</v>
      </c>
      <c r="F184" s="13">
        <f t="shared" si="31"/>
        <v>0</v>
      </c>
      <c r="G184" s="13">
        <f t="shared" si="31"/>
        <v>0</v>
      </c>
      <c r="H184" s="13">
        <f t="shared" si="31"/>
        <v>0</v>
      </c>
      <c r="I184" s="13">
        <f>I183</f>
        <v>0</v>
      </c>
      <c r="J184" s="13">
        <f t="shared" si="31"/>
        <v>0</v>
      </c>
      <c r="K184" s="128">
        <f>K183</f>
        <v>0</v>
      </c>
      <c r="L184" s="13">
        <f t="shared" si="31"/>
        <v>0</v>
      </c>
      <c r="M184" s="128">
        <f>M183</f>
        <v>0</v>
      </c>
      <c r="N184" s="13">
        <f t="shared" si="31"/>
        <v>0</v>
      </c>
      <c r="O184" s="128">
        <f>C184+E184+G184+I184+K184+M184</f>
        <v>50578</v>
      </c>
      <c r="P184" s="21"/>
      <c r="Q184" s="21"/>
      <c r="R184" s="21"/>
      <c r="S184" s="74"/>
      <c r="T184" s="74"/>
    </row>
    <row r="185" spans="1:20" s="52" customFormat="1" ht="53.25" customHeight="1" x14ac:dyDescent="0.25">
      <c r="A185" s="318" t="s">
        <v>85</v>
      </c>
      <c r="B185" s="319"/>
      <c r="C185" s="319"/>
      <c r="D185" s="319"/>
      <c r="E185" s="319"/>
      <c r="F185" s="319"/>
      <c r="G185" s="319"/>
      <c r="H185" s="319"/>
      <c r="I185" s="319"/>
      <c r="J185" s="319"/>
      <c r="K185" s="319"/>
      <c r="L185" s="319"/>
      <c r="M185" s="319"/>
      <c r="N185" s="319"/>
      <c r="O185" s="320"/>
      <c r="P185" s="21"/>
      <c r="Q185" s="21"/>
      <c r="R185" s="21"/>
      <c r="S185" s="74"/>
      <c r="T185" s="74"/>
    </row>
    <row r="186" spans="1:20" s="52" customFormat="1" ht="67.5" customHeight="1" x14ac:dyDescent="0.25">
      <c r="A186" s="254" t="s">
        <v>86</v>
      </c>
      <c r="B186" s="288"/>
      <c r="C186" s="288"/>
      <c r="D186" s="288"/>
      <c r="E186" s="266"/>
      <c r="F186" s="288"/>
      <c r="G186" s="288"/>
      <c r="H186" s="288"/>
      <c r="I186" s="288"/>
      <c r="J186" s="288"/>
      <c r="K186" s="288"/>
      <c r="L186" s="288"/>
      <c r="M186" s="288"/>
      <c r="N186" s="288"/>
      <c r="O186" s="200"/>
      <c r="P186" s="21"/>
      <c r="Q186" s="21"/>
      <c r="R186" s="21"/>
      <c r="S186" s="74"/>
      <c r="T186" s="74"/>
    </row>
    <row r="187" spans="1:20" s="52" customFormat="1" ht="32.1" customHeight="1" x14ac:dyDescent="0.25">
      <c r="A187" s="43" t="s">
        <v>5</v>
      </c>
      <c r="B187" s="44"/>
      <c r="C187" s="44"/>
      <c r="D187" s="44"/>
      <c r="E187" s="228"/>
      <c r="F187" s="44"/>
      <c r="G187" s="44"/>
      <c r="H187" s="44"/>
      <c r="I187" s="99"/>
      <c r="J187" s="44"/>
      <c r="K187" s="129"/>
      <c r="L187" s="44"/>
      <c r="M187" s="129"/>
      <c r="N187" s="44"/>
      <c r="O187" s="200"/>
      <c r="P187" s="21"/>
      <c r="Q187" s="21"/>
      <c r="R187" s="21"/>
      <c r="S187" s="74"/>
      <c r="T187" s="74"/>
    </row>
    <row r="188" spans="1:20" s="52" customFormat="1" ht="51.75" customHeight="1" x14ac:dyDescent="0.25">
      <c r="A188" s="14" t="s">
        <v>87</v>
      </c>
      <c r="B188" s="6"/>
      <c r="C188" s="6"/>
      <c r="D188" s="6"/>
      <c r="E188" s="16"/>
      <c r="F188" s="8">
        <v>169689</v>
      </c>
      <c r="G188" s="15">
        <v>169689.19</v>
      </c>
      <c r="H188" s="6"/>
      <c r="I188" s="6"/>
      <c r="J188" s="6"/>
      <c r="K188" s="120"/>
      <c r="L188" s="6"/>
      <c r="M188" s="120"/>
      <c r="N188" s="6"/>
      <c r="O188" s="200"/>
      <c r="P188" s="21"/>
      <c r="Q188" s="21"/>
      <c r="R188" s="21"/>
      <c r="S188" s="74"/>
      <c r="T188" s="74"/>
    </row>
    <row r="189" spans="1:20" s="52" customFormat="1" ht="33" customHeight="1" x14ac:dyDescent="0.25">
      <c r="A189" s="7" t="s">
        <v>88</v>
      </c>
      <c r="B189" s="6"/>
      <c r="C189" s="6"/>
      <c r="D189" s="6"/>
      <c r="E189" s="16"/>
      <c r="F189" s="6"/>
      <c r="G189" s="16"/>
      <c r="H189" s="6"/>
      <c r="I189" s="6"/>
      <c r="J189" s="6"/>
      <c r="K189" s="120"/>
      <c r="L189" s="6"/>
      <c r="M189" s="120"/>
      <c r="N189" s="6"/>
      <c r="O189" s="200"/>
      <c r="P189" s="21"/>
      <c r="Q189" s="21"/>
      <c r="R189" s="21"/>
      <c r="S189" s="74"/>
      <c r="T189" s="74"/>
    </row>
    <row r="190" spans="1:20" s="52" customFormat="1" x14ac:dyDescent="0.25">
      <c r="A190" s="10" t="s">
        <v>139</v>
      </c>
      <c r="B190" s="6"/>
      <c r="C190" s="6"/>
      <c r="D190" s="6"/>
      <c r="E190" s="16"/>
      <c r="F190" s="8">
        <v>39709</v>
      </c>
      <c r="G190" s="15">
        <v>39708.86</v>
      </c>
      <c r="H190" s="8">
        <v>357380</v>
      </c>
      <c r="I190" s="8">
        <v>357380</v>
      </c>
      <c r="J190" s="6"/>
      <c r="K190" s="120"/>
      <c r="L190" s="6"/>
      <c r="M190" s="120"/>
      <c r="N190" s="6"/>
      <c r="O190" s="200"/>
      <c r="P190" s="21"/>
      <c r="Q190" s="21"/>
      <c r="R190" s="21"/>
      <c r="S190" s="74"/>
      <c r="T190" s="74"/>
    </row>
    <row r="191" spans="1:20" s="52" customFormat="1" x14ac:dyDescent="0.25">
      <c r="A191" s="10" t="s">
        <v>90</v>
      </c>
      <c r="B191" s="6"/>
      <c r="C191" s="6"/>
      <c r="D191" s="6"/>
      <c r="E191" s="16"/>
      <c r="F191" s="8">
        <v>0</v>
      </c>
      <c r="G191" s="9"/>
      <c r="H191" s="8">
        <v>17378606</v>
      </c>
      <c r="I191" s="8">
        <v>17378606</v>
      </c>
      <c r="J191" s="6"/>
      <c r="K191" s="120"/>
      <c r="L191" s="6"/>
      <c r="M191" s="120"/>
      <c r="N191" s="6"/>
      <c r="O191" s="200"/>
      <c r="P191" s="21"/>
      <c r="Q191" s="21"/>
      <c r="R191" s="21"/>
      <c r="S191" s="74"/>
      <c r="T191" s="74"/>
    </row>
    <row r="192" spans="1:20" s="52" customFormat="1" x14ac:dyDescent="0.25">
      <c r="A192" s="10" t="s">
        <v>91</v>
      </c>
      <c r="B192" s="6"/>
      <c r="C192" s="6"/>
      <c r="D192" s="6"/>
      <c r="E192" s="16"/>
      <c r="F192" s="8">
        <v>0</v>
      </c>
      <c r="G192" s="9"/>
      <c r="H192" s="8">
        <v>147183</v>
      </c>
      <c r="I192" s="8">
        <v>147183</v>
      </c>
      <c r="J192" s="6"/>
      <c r="K192" s="120"/>
      <c r="L192" s="6"/>
      <c r="M192" s="120"/>
      <c r="N192" s="6"/>
      <c r="O192" s="200"/>
      <c r="P192" s="21"/>
      <c r="Q192" s="21"/>
      <c r="R192" s="21"/>
      <c r="S192" s="74"/>
      <c r="T192" s="74"/>
    </row>
    <row r="193" spans="1:20" s="52" customFormat="1" x14ac:dyDescent="0.25">
      <c r="A193" s="10" t="s">
        <v>92</v>
      </c>
      <c r="B193" s="6"/>
      <c r="C193" s="6"/>
      <c r="D193" s="6"/>
      <c r="E193" s="16"/>
      <c r="F193" s="8">
        <v>21691</v>
      </c>
      <c r="G193" s="15">
        <v>21691.54</v>
      </c>
      <c r="H193" s="8">
        <v>142520</v>
      </c>
      <c r="I193" s="8">
        <v>142520</v>
      </c>
      <c r="J193" s="6"/>
      <c r="K193" s="120"/>
      <c r="L193" s="6"/>
      <c r="M193" s="120"/>
      <c r="N193" s="6"/>
      <c r="O193" s="200"/>
      <c r="P193" s="21"/>
      <c r="Q193" s="21"/>
      <c r="R193" s="21"/>
      <c r="S193" s="74"/>
      <c r="T193" s="74"/>
    </row>
    <row r="194" spans="1:20" s="52" customFormat="1" x14ac:dyDescent="0.25">
      <c r="A194" s="10" t="s">
        <v>93</v>
      </c>
      <c r="B194" s="6"/>
      <c r="C194" s="6"/>
      <c r="D194" s="6"/>
      <c r="E194" s="16"/>
      <c r="F194" s="8">
        <v>48218</v>
      </c>
      <c r="G194" s="15">
        <v>48216.97</v>
      </c>
      <c r="H194" s="8">
        <v>170620</v>
      </c>
      <c r="I194" s="8">
        <v>170620</v>
      </c>
      <c r="J194" s="6"/>
      <c r="K194" s="120"/>
      <c r="L194" s="6"/>
      <c r="M194" s="120"/>
      <c r="N194" s="6"/>
      <c r="O194" s="200"/>
      <c r="P194" s="21"/>
      <c r="Q194" s="21"/>
      <c r="R194" s="21"/>
      <c r="S194" s="74"/>
      <c r="T194" s="74"/>
    </row>
    <row r="195" spans="1:20" s="52" customFormat="1" x14ac:dyDescent="0.25">
      <c r="A195" s="10" t="s">
        <v>94</v>
      </c>
      <c r="B195" s="6"/>
      <c r="C195" s="6"/>
      <c r="D195" s="6"/>
      <c r="E195" s="16"/>
      <c r="F195" s="8">
        <v>10486</v>
      </c>
      <c r="G195" s="15">
        <v>10486.28</v>
      </c>
      <c r="H195" s="8">
        <v>46971</v>
      </c>
      <c r="I195" s="8">
        <v>46971</v>
      </c>
      <c r="J195" s="6"/>
      <c r="K195" s="120"/>
      <c r="L195" s="6"/>
      <c r="M195" s="120"/>
      <c r="N195" s="6"/>
      <c r="O195" s="200"/>
      <c r="P195" s="21"/>
      <c r="Q195" s="21"/>
      <c r="R195" s="21"/>
      <c r="S195" s="74"/>
      <c r="T195" s="74"/>
    </row>
    <row r="196" spans="1:20" s="52" customFormat="1" ht="51" customHeight="1" x14ac:dyDescent="0.25">
      <c r="A196" s="7" t="s">
        <v>89</v>
      </c>
      <c r="B196" s="6"/>
      <c r="C196" s="6"/>
      <c r="D196" s="6"/>
      <c r="E196" s="16"/>
      <c r="F196" s="6"/>
      <c r="G196" s="6"/>
      <c r="H196" s="8"/>
      <c r="I196" s="8"/>
      <c r="J196" s="6"/>
      <c r="K196" s="120"/>
      <c r="L196" s="6"/>
      <c r="M196" s="120"/>
      <c r="N196" s="6"/>
      <c r="O196" s="200"/>
      <c r="P196" s="21"/>
      <c r="Q196" s="21"/>
      <c r="R196" s="21"/>
      <c r="S196" s="74"/>
      <c r="T196" s="74"/>
    </row>
    <row r="197" spans="1:20" s="52" customFormat="1" x14ac:dyDescent="0.25">
      <c r="A197" s="10" t="s">
        <v>100</v>
      </c>
      <c r="B197" s="6"/>
      <c r="C197" s="6"/>
      <c r="D197" s="6"/>
      <c r="E197" s="16"/>
      <c r="F197" s="8">
        <v>83732</v>
      </c>
      <c r="G197" s="9">
        <v>83732</v>
      </c>
      <c r="H197" s="8">
        <v>334928</v>
      </c>
      <c r="I197" s="8">
        <v>334928</v>
      </c>
      <c r="J197" s="6"/>
      <c r="K197" s="120"/>
      <c r="L197" s="6"/>
      <c r="M197" s="120"/>
      <c r="N197" s="6"/>
      <c r="O197" s="200"/>
      <c r="P197" s="21"/>
      <c r="Q197" s="21"/>
      <c r="R197" s="21"/>
      <c r="S197" s="74"/>
      <c r="T197" s="74"/>
    </row>
    <row r="198" spans="1:20" s="52" customFormat="1" x14ac:dyDescent="0.25">
      <c r="A198" s="10" t="s">
        <v>95</v>
      </c>
      <c r="B198" s="6"/>
      <c r="C198" s="6"/>
      <c r="D198" s="6"/>
      <c r="E198" s="16"/>
      <c r="F198" s="8">
        <v>0</v>
      </c>
      <c r="G198" s="9"/>
      <c r="H198" s="8">
        <v>43560</v>
      </c>
      <c r="I198" s="8">
        <v>43560</v>
      </c>
      <c r="J198" s="6"/>
      <c r="K198" s="120"/>
      <c r="L198" s="6"/>
      <c r="M198" s="120"/>
      <c r="N198" s="6"/>
      <c r="O198" s="200"/>
      <c r="P198" s="21"/>
      <c r="Q198" s="21"/>
      <c r="R198" s="21"/>
      <c r="S198" s="74"/>
      <c r="T198" s="74"/>
    </row>
    <row r="199" spans="1:20" s="52" customFormat="1" x14ac:dyDescent="0.25">
      <c r="A199" s="10" t="s">
        <v>96</v>
      </c>
      <c r="B199" s="6"/>
      <c r="C199" s="6"/>
      <c r="D199" s="6"/>
      <c r="E199" s="16"/>
      <c r="F199" s="8">
        <v>0</v>
      </c>
      <c r="G199" s="9"/>
      <c r="H199" s="8">
        <v>140975</v>
      </c>
      <c r="I199" s="8">
        <v>140975</v>
      </c>
      <c r="J199" s="6"/>
      <c r="K199" s="120"/>
      <c r="L199" s="6"/>
      <c r="M199" s="120"/>
      <c r="N199" s="6"/>
      <c r="O199" s="200"/>
      <c r="P199" s="21"/>
      <c r="Q199" s="21"/>
      <c r="R199" s="21"/>
      <c r="S199" s="74"/>
      <c r="T199" s="74"/>
    </row>
    <row r="200" spans="1:20" s="52" customFormat="1" x14ac:dyDescent="0.25">
      <c r="A200" s="10" t="s">
        <v>97</v>
      </c>
      <c r="B200" s="6"/>
      <c r="C200" s="6"/>
      <c r="D200" s="6"/>
      <c r="E200" s="16"/>
      <c r="F200" s="8">
        <v>29040</v>
      </c>
      <c r="G200" s="15">
        <v>29040.14</v>
      </c>
      <c r="H200" s="8">
        <v>190534</v>
      </c>
      <c r="I200" s="8">
        <v>190534</v>
      </c>
      <c r="J200" s="6"/>
      <c r="K200" s="120"/>
      <c r="L200" s="6"/>
      <c r="M200" s="120"/>
      <c r="N200" s="6"/>
      <c r="O200" s="200"/>
      <c r="P200" s="21"/>
      <c r="Q200" s="21"/>
      <c r="R200" s="21"/>
      <c r="S200" s="74"/>
      <c r="T200" s="74"/>
    </row>
    <row r="201" spans="1:20" s="52" customFormat="1" x14ac:dyDescent="0.25">
      <c r="A201" s="10" t="s">
        <v>98</v>
      </c>
      <c r="B201" s="6"/>
      <c r="C201" s="6"/>
      <c r="D201" s="6"/>
      <c r="E201" s="16"/>
      <c r="F201" s="8">
        <v>0</v>
      </c>
      <c r="G201" s="9"/>
      <c r="H201" s="8">
        <v>30000</v>
      </c>
      <c r="I201" s="8">
        <v>30000</v>
      </c>
      <c r="J201" s="6"/>
      <c r="K201" s="120"/>
      <c r="L201" s="6"/>
      <c r="M201" s="120"/>
      <c r="N201" s="6"/>
      <c r="O201" s="200"/>
      <c r="P201" s="21"/>
      <c r="Q201" s="21"/>
      <c r="R201" s="21"/>
      <c r="S201" s="74"/>
      <c r="T201" s="74"/>
    </row>
    <row r="202" spans="1:20" s="52" customFormat="1" x14ac:dyDescent="0.25">
      <c r="A202" s="7" t="s">
        <v>99</v>
      </c>
      <c r="B202" s="6"/>
      <c r="C202" s="6"/>
      <c r="D202" s="6"/>
      <c r="E202" s="16"/>
      <c r="F202" s="8">
        <v>4356</v>
      </c>
      <c r="G202" s="15">
        <v>4356.0200000000004</v>
      </c>
      <c r="H202" s="8">
        <v>49727</v>
      </c>
      <c r="I202" s="8">
        <v>49727</v>
      </c>
      <c r="J202" s="6"/>
      <c r="K202" s="120"/>
      <c r="L202" s="6"/>
      <c r="M202" s="120"/>
      <c r="N202" s="6"/>
      <c r="O202" s="200"/>
      <c r="P202" s="21"/>
      <c r="Q202" s="21"/>
      <c r="R202" s="21"/>
      <c r="S202" s="74"/>
      <c r="T202" s="74"/>
    </row>
    <row r="203" spans="1:20" s="52" customFormat="1" ht="24.95" customHeight="1" x14ac:dyDescent="0.25">
      <c r="A203" s="17" t="s">
        <v>101</v>
      </c>
      <c r="B203" s="13"/>
      <c r="C203" s="13"/>
      <c r="D203" s="13"/>
      <c r="E203" s="13"/>
      <c r="F203" s="13">
        <f>SUM(F188:F202)</f>
        <v>406921</v>
      </c>
      <c r="G203" s="13">
        <f t="shared" ref="G203:N203" si="32">SUM(G188:G202)</f>
        <v>406921.00000000006</v>
      </c>
      <c r="H203" s="13">
        <f t="shared" si="32"/>
        <v>19033004</v>
      </c>
      <c r="I203" s="13">
        <f t="shared" si="32"/>
        <v>19033004</v>
      </c>
      <c r="J203" s="13">
        <f t="shared" si="32"/>
        <v>0</v>
      </c>
      <c r="K203" s="128">
        <f>SUM(K188:K202)</f>
        <v>0</v>
      </c>
      <c r="L203" s="13">
        <f t="shared" si="32"/>
        <v>0</v>
      </c>
      <c r="M203" s="128">
        <f>SUM(M188:M202)</f>
        <v>0</v>
      </c>
      <c r="N203" s="13">
        <f t="shared" si="32"/>
        <v>0</v>
      </c>
      <c r="O203" s="128">
        <f>C203+E203+G203+I203+K203+M203</f>
        <v>19439925</v>
      </c>
      <c r="P203" s="21"/>
      <c r="Q203" s="21"/>
      <c r="R203" s="21"/>
      <c r="S203" s="74"/>
      <c r="T203" s="74"/>
    </row>
    <row r="204" spans="1:20" s="52" customFormat="1" ht="51.75" customHeight="1" x14ac:dyDescent="0.25">
      <c r="A204" s="148" t="s">
        <v>206</v>
      </c>
      <c r="B204" s="149"/>
      <c r="C204" s="149"/>
      <c r="D204" s="149"/>
      <c r="E204" s="149"/>
      <c r="F204" s="149"/>
      <c r="G204" s="149"/>
      <c r="H204" s="149">
        <v>-1629352</v>
      </c>
      <c r="I204" s="149">
        <f>-496992-1132360</f>
        <v>-1629352</v>
      </c>
      <c r="J204" s="149"/>
      <c r="K204" s="150"/>
      <c r="L204" s="149"/>
      <c r="M204" s="150"/>
      <c r="N204" s="149"/>
      <c r="O204" s="150"/>
      <c r="P204" s="21"/>
      <c r="Q204" s="21"/>
      <c r="R204" s="21"/>
      <c r="S204" s="74"/>
      <c r="T204" s="74"/>
    </row>
    <row r="205" spans="1:20" s="52" customFormat="1" ht="39.950000000000003" customHeight="1" x14ac:dyDescent="0.25">
      <c r="A205" s="298" t="s">
        <v>102</v>
      </c>
      <c r="B205" s="298"/>
      <c r="C205" s="298"/>
      <c r="D205" s="298"/>
      <c r="E205" s="268"/>
      <c r="F205" s="298"/>
      <c r="G205" s="298"/>
      <c r="H205" s="298"/>
      <c r="I205" s="298"/>
      <c r="J205" s="298"/>
      <c r="K205" s="298"/>
      <c r="L205" s="298"/>
      <c r="M205" s="298"/>
      <c r="N205" s="298"/>
      <c r="O205" s="208"/>
      <c r="P205" s="21"/>
      <c r="Q205" s="21"/>
      <c r="R205" s="21"/>
      <c r="S205" s="74"/>
      <c r="T205" s="74"/>
    </row>
    <row r="206" spans="1:20" s="52" customFormat="1" ht="54.95" customHeight="1" x14ac:dyDescent="0.25">
      <c r="A206" s="254" t="s">
        <v>22</v>
      </c>
      <c r="B206" s="254"/>
      <c r="C206" s="254"/>
      <c r="D206" s="254"/>
      <c r="E206" s="248"/>
      <c r="F206" s="254"/>
      <c r="G206" s="254"/>
      <c r="H206" s="254"/>
      <c r="I206" s="254"/>
      <c r="J206" s="254"/>
      <c r="K206" s="254"/>
      <c r="L206" s="254"/>
      <c r="M206" s="254"/>
      <c r="N206" s="254"/>
      <c r="O206" s="200"/>
      <c r="P206" s="21"/>
      <c r="Q206" s="21"/>
      <c r="R206" s="21"/>
      <c r="S206" s="74"/>
      <c r="T206" s="74"/>
    </row>
    <row r="207" spans="1:20" s="52" customFormat="1" ht="31.5" customHeight="1" x14ac:dyDescent="0.25">
      <c r="A207" s="43" t="s">
        <v>5</v>
      </c>
      <c r="B207" s="6"/>
      <c r="C207" s="6"/>
      <c r="D207" s="6"/>
      <c r="E207" s="16"/>
      <c r="F207" s="6"/>
      <c r="G207" s="6"/>
      <c r="H207" s="6"/>
      <c r="I207" s="6"/>
      <c r="J207" s="6"/>
      <c r="K207" s="120"/>
      <c r="L207" s="6"/>
      <c r="M207" s="120"/>
      <c r="N207" s="6"/>
      <c r="O207" s="200"/>
      <c r="P207" s="21"/>
      <c r="Q207" s="21"/>
      <c r="R207" s="21"/>
      <c r="S207" s="74"/>
      <c r="T207" s="74"/>
    </row>
    <row r="208" spans="1:20" s="52" customFormat="1" ht="30" x14ac:dyDescent="0.25">
      <c r="A208" s="18" t="s">
        <v>103</v>
      </c>
      <c r="B208" s="6"/>
      <c r="C208" s="6"/>
      <c r="D208" s="6"/>
      <c r="E208" s="16"/>
      <c r="F208" s="6"/>
      <c r="G208" s="6"/>
      <c r="H208" s="8">
        <v>1402789</v>
      </c>
      <c r="I208" s="8">
        <v>1402789</v>
      </c>
      <c r="J208" s="8"/>
      <c r="K208" s="119"/>
      <c r="L208" s="6"/>
      <c r="M208" s="120"/>
      <c r="N208" s="6"/>
      <c r="O208" s="200"/>
      <c r="P208" s="21"/>
      <c r="Q208" s="21"/>
      <c r="R208" s="21"/>
      <c r="S208" s="74"/>
      <c r="T208" s="74"/>
    </row>
    <row r="209" spans="1:20" s="52" customFormat="1" x14ac:dyDescent="0.25">
      <c r="A209" s="18" t="s">
        <v>104</v>
      </c>
      <c r="B209" s="6"/>
      <c r="C209" s="6"/>
      <c r="D209" s="6"/>
      <c r="E209" s="16"/>
      <c r="F209" s="6"/>
      <c r="G209" s="6"/>
      <c r="H209" s="8">
        <v>45996268</v>
      </c>
      <c r="I209" s="8">
        <v>45996268</v>
      </c>
      <c r="J209" s="8">
        <v>2420856</v>
      </c>
      <c r="K209" s="119">
        <v>2420856</v>
      </c>
      <c r="L209" s="6"/>
      <c r="M209" s="120"/>
      <c r="N209" s="6"/>
      <c r="O209" s="200"/>
      <c r="P209" s="21"/>
      <c r="Q209" s="21"/>
      <c r="R209" s="21"/>
      <c r="S209" s="74"/>
      <c r="T209" s="74"/>
    </row>
    <row r="210" spans="1:20" s="52" customFormat="1" x14ac:dyDescent="0.25">
      <c r="A210" s="18" t="s">
        <v>105</v>
      </c>
      <c r="B210" s="6"/>
      <c r="C210" s="6"/>
      <c r="D210" s="6"/>
      <c r="E210" s="16"/>
      <c r="F210" s="6"/>
      <c r="G210" s="6"/>
      <c r="H210" s="8">
        <v>350360</v>
      </c>
      <c r="I210" s="8">
        <v>350360</v>
      </c>
      <c r="J210" s="8"/>
      <c r="K210" s="119"/>
      <c r="L210" s="6"/>
      <c r="M210" s="120"/>
      <c r="N210" s="6"/>
      <c r="O210" s="200"/>
      <c r="P210" s="21"/>
      <c r="Q210" s="21"/>
      <c r="R210" s="21"/>
      <c r="S210" s="74"/>
      <c r="T210" s="74"/>
    </row>
    <row r="211" spans="1:20" s="52" customFormat="1" x14ac:dyDescent="0.25">
      <c r="A211" s="18" t="s">
        <v>106</v>
      </c>
      <c r="B211" s="6"/>
      <c r="C211" s="6"/>
      <c r="D211" s="6"/>
      <c r="E211" s="16"/>
      <c r="F211" s="6"/>
      <c r="G211" s="6"/>
      <c r="H211" s="8">
        <v>1134105</v>
      </c>
      <c r="I211" s="8">
        <v>1134105</v>
      </c>
      <c r="J211" s="8">
        <v>284097</v>
      </c>
      <c r="K211" s="119">
        <v>284097</v>
      </c>
      <c r="L211" s="6"/>
      <c r="M211" s="120"/>
      <c r="N211" s="6"/>
      <c r="O211" s="200"/>
      <c r="P211" s="21"/>
      <c r="Q211" s="21"/>
      <c r="R211" s="21"/>
      <c r="S211" s="74"/>
      <c r="T211" s="74"/>
    </row>
    <row r="212" spans="1:20" s="52" customFormat="1" x14ac:dyDescent="0.25">
      <c r="A212" s="18" t="s">
        <v>107</v>
      </c>
      <c r="B212" s="6"/>
      <c r="C212" s="6"/>
      <c r="D212" s="6"/>
      <c r="E212" s="16"/>
      <c r="F212" s="6"/>
      <c r="G212" s="6"/>
      <c r="H212" s="8">
        <v>612993</v>
      </c>
      <c r="I212" s="8">
        <v>612993</v>
      </c>
      <c r="J212" s="8">
        <v>142048</v>
      </c>
      <c r="K212" s="119">
        <v>142048</v>
      </c>
      <c r="L212" s="6"/>
      <c r="M212" s="120"/>
      <c r="N212" s="6"/>
      <c r="O212" s="200"/>
      <c r="P212" s="21"/>
      <c r="Q212" s="21"/>
      <c r="R212" s="21"/>
      <c r="S212" s="74"/>
      <c r="T212" s="74"/>
    </row>
    <row r="213" spans="1:20" s="52" customFormat="1" ht="20.45" customHeight="1" x14ac:dyDescent="0.25">
      <c r="A213" s="49" t="s">
        <v>108</v>
      </c>
      <c r="B213" s="13"/>
      <c r="C213" s="13"/>
      <c r="D213" s="13"/>
      <c r="E213" s="13"/>
      <c r="F213" s="13"/>
      <c r="G213" s="13"/>
      <c r="H213" s="13">
        <f>H208+H209+H210+H211+H212</f>
        <v>49496515</v>
      </c>
      <c r="I213" s="13">
        <f>I208+I209+I210+I211+I212</f>
        <v>49496515</v>
      </c>
      <c r="J213" s="13">
        <f>J208+J209+J210+J211+J212</f>
        <v>2847001</v>
      </c>
      <c r="K213" s="128">
        <f>K208+K209+K210+K211+K212</f>
        <v>2847001</v>
      </c>
      <c r="L213" s="13"/>
      <c r="M213" s="128"/>
      <c r="N213" s="13"/>
      <c r="O213" s="128">
        <f>C213+E213+G213+I213+K213+M213</f>
        <v>52343516</v>
      </c>
      <c r="P213" s="21"/>
      <c r="Q213" s="21"/>
      <c r="R213" s="21"/>
      <c r="S213" s="74"/>
      <c r="T213" s="74"/>
    </row>
    <row r="214" spans="1:20" s="52" customFormat="1" ht="47.25" customHeight="1" x14ac:dyDescent="0.25">
      <c r="A214" s="148" t="s">
        <v>207</v>
      </c>
      <c r="B214" s="149"/>
      <c r="C214" s="149"/>
      <c r="D214" s="149"/>
      <c r="E214" s="149"/>
      <c r="F214" s="149"/>
      <c r="G214" s="149"/>
      <c r="H214" s="149">
        <v>-1242589</v>
      </c>
      <c r="I214" s="149">
        <v>-1242589</v>
      </c>
      <c r="J214" s="149">
        <v>-448212</v>
      </c>
      <c r="K214" s="150">
        <v>-448212</v>
      </c>
      <c r="L214" s="149"/>
      <c r="M214" s="150"/>
      <c r="N214" s="149"/>
      <c r="O214" s="150"/>
      <c r="P214" s="21"/>
      <c r="Q214" s="21"/>
      <c r="R214" s="21"/>
      <c r="S214" s="74"/>
      <c r="T214" s="74"/>
    </row>
    <row r="215" spans="1:20" s="52" customFormat="1" ht="38.1" customHeight="1" x14ac:dyDescent="0.25">
      <c r="A215" s="318" t="s">
        <v>109</v>
      </c>
      <c r="B215" s="319"/>
      <c r="C215" s="319"/>
      <c r="D215" s="319"/>
      <c r="E215" s="319"/>
      <c r="F215" s="319"/>
      <c r="G215" s="319"/>
      <c r="H215" s="319"/>
      <c r="I215" s="319"/>
      <c r="J215" s="319"/>
      <c r="K215" s="319"/>
      <c r="L215" s="319"/>
      <c r="M215" s="319"/>
      <c r="N215" s="319"/>
      <c r="O215" s="320"/>
      <c r="P215" s="21"/>
      <c r="Q215" s="21"/>
      <c r="R215" s="21"/>
      <c r="S215" s="74"/>
      <c r="T215" s="74"/>
    </row>
    <row r="216" spans="1:20" s="52" customFormat="1" ht="66.599999999999994" customHeight="1" x14ac:dyDescent="0.25">
      <c r="A216" s="254" t="s">
        <v>194</v>
      </c>
      <c r="B216" s="254"/>
      <c r="C216" s="254"/>
      <c r="D216" s="254"/>
      <c r="E216" s="248"/>
      <c r="F216" s="254"/>
      <c r="G216" s="254"/>
      <c r="H216" s="254"/>
      <c r="I216" s="254"/>
      <c r="J216" s="254"/>
      <c r="K216" s="254"/>
      <c r="L216" s="254"/>
      <c r="M216" s="254"/>
      <c r="N216" s="254"/>
      <c r="O216" s="200"/>
      <c r="P216" s="21"/>
      <c r="Q216" s="21"/>
      <c r="R216" s="21"/>
      <c r="S216" s="74"/>
      <c r="T216" s="74"/>
    </row>
    <row r="217" spans="1:20" s="52" customFormat="1" ht="34.5" customHeight="1" x14ac:dyDescent="0.25">
      <c r="A217" s="43" t="s">
        <v>5</v>
      </c>
      <c r="B217" s="6"/>
      <c r="C217" s="6"/>
      <c r="D217" s="6"/>
      <c r="E217" s="16"/>
      <c r="F217" s="6"/>
      <c r="G217" s="6"/>
      <c r="H217" s="6"/>
      <c r="I217" s="6"/>
      <c r="J217" s="6"/>
      <c r="K217" s="120"/>
      <c r="L217" s="6"/>
      <c r="M217" s="120"/>
      <c r="N217" s="6"/>
      <c r="O217" s="200"/>
      <c r="P217" s="21"/>
      <c r="Q217" s="21"/>
      <c r="R217" s="21"/>
      <c r="S217" s="74"/>
      <c r="T217" s="74"/>
    </row>
    <row r="218" spans="1:20" s="52" customFormat="1" ht="36" customHeight="1" x14ac:dyDescent="0.25">
      <c r="A218" s="18" t="s">
        <v>111</v>
      </c>
      <c r="B218" s="6"/>
      <c r="C218" s="6"/>
      <c r="D218" s="6"/>
      <c r="E218" s="16"/>
      <c r="F218" s="6"/>
      <c r="G218" s="6"/>
      <c r="H218" s="8">
        <v>5495354</v>
      </c>
      <c r="I218" s="8">
        <v>5495354</v>
      </c>
      <c r="J218" s="6"/>
      <c r="K218" s="120"/>
      <c r="L218" s="6"/>
      <c r="M218" s="120"/>
      <c r="N218" s="6"/>
      <c r="O218" s="200"/>
      <c r="P218" s="21"/>
      <c r="Q218" s="21"/>
      <c r="R218" s="21"/>
      <c r="S218" s="74"/>
      <c r="T218" s="74"/>
    </row>
    <row r="219" spans="1:20" s="52" customFormat="1" x14ac:dyDescent="0.25">
      <c r="A219" s="18" t="s">
        <v>113</v>
      </c>
      <c r="B219" s="6"/>
      <c r="C219" s="6"/>
      <c r="D219" s="6"/>
      <c r="E219" s="16"/>
      <c r="F219" s="6"/>
      <c r="G219" s="6"/>
      <c r="H219" s="8">
        <v>85045</v>
      </c>
      <c r="I219" s="8">
        <v>85045</v>
      </c>
      <c r="J219" s="6"/>
      <c r="K219" s="120"/>
      <c r="L219" s="6"/>
      <c r="M219" s="120"/>
      <c r="N219" s="6"/>
      <c r="O219" s="200"/>
      <c r="P219" s="21"/>
      <c r="Q219" s="21"/>
      <c r="R219" s="21"/>
      <c r="S219" s="74"/>
      <c r="T219" s="74"/>
    </row>
    <row r="220" spans="1:20" s="52" customFormat="1" x14ac:dyDescent="0.25">
      <c r="A220" s="18" t="s">
        <v>112</v>
      </c>
      <c r="B220" s="6"/>
      <c r="C220" s="6"/>
      <c r="D220" s="6"/>
      <c r="E220" s="16"/>
      <c r="F220" s="6"/>
      <c r="G220" s="6"/>
      <c r="H220" s="8">
        <v>257474</v>
      </c>
      <c r="I220" s="8">
        <v>257474</v>
      </c>
      <c r="J220" s="6"/>
      <c r="K220" s="120"/>
      <c r="L220" s="6"/>
      <c r="M220" s="120"/>
      <c r="N220" s="6"/>
      <c r="O220" s="200"/>
      <c r="P220" s="21"/>
      <c r="Q220" s="21"/>
      <c r="R220" s="21"/>
      <c r="S220" s="74"/>
      <c r="T220" s="74"/>
    </row>
    <row r="221" spans="1:20" s="52" customFormat="1" ht="18" customHeight="1" x14ac:dyDescent="0.25">
      <c r="A221" s="18" t="s">
        <v>114</v>
      </c>
      <c r="B221" s="6"/>
      <c r="C221" s="6"/>
      <c r="D221" s="6"/>
      <c r="E221" s="16"/>
      <c r="F221" s="6"/>
      <c r="G221" s="6"/>
      <c r="H221" s="8">
        <v>16399</v>
      </c>
      <c r="I221" s="8">
        <v>16399</v>
      </c>
      <c r="J221" s="6"/>
      <c r="K221" s="120"/>
      <c r="L221" s="6"/>
      <c r="M221" s="120"/>
      <c r="N221" s="6"/>
      <c r="O221" s="200"/>
      <c r="P221" s="21"/>
      <c r="Q221" s="21"/>
      <c r="R221" s="21"/>
      <c r="S221" s="74"/>
      <c r="T221" s="74"/>
    </row>
    <row r="222" spans="1:20" s="52" customFormat="1" ht="18.95" customHeight="1" x14ac:dyDescent="0.25">
      <c r="A222" s="49" t="s">
        <v>110</v>
      </c>
      <c r="B222" s="13"/>
      <c r="C222" s="13"/>
      <c r="D222" s="13"/>
      <c r="E222" s="13"/>
      <c r="F222" s="13"/>
      <c r="G222" s="13"/>
      <c r="H222" s="13">
        <f>H218+H219+H220+H221</f>
        <v>5854272</v>
      </c>
      <c r="I222" s="13">
        <f>I218+I219+I220+I221</f>
        <v>5854272</v>
      </c>
      <c r="J222" s="13"/>
      <c r="K222" s="128"/>
      <c r="L222" s="13"/>
      <c r="M222" s="128"/>
      <c r="N222" s="13"/>
      <c r="O222" s="128">
        <f>C222+E222+G222+I222+K222+M222</f>
        <v>5854272</v>
      </c>
      <c r="P222" s="21"/>
      <c r="Q222" s="21"/>
      <c r="R222" s="21"/>
      <c r="S222" s="74"/>
      <c r="T222" s="74"/>
    </row>
    <row r="223" spans="1:20" s="52" customFormat="1" ht="49.5" customHeight="1" x14ac:dyDescent="0.25">
      <c r="A223" s="148" t="s">
        <v>208</v>
      </c>
      <c r="B223" s="149"/>
      <c r="C223" s="149"/>
      <c r="D223" s="149"/>
      <c r="E223" s="149"/>
      <c r="F223" s="149"/>
      <c r="G223" s="149"/>
      <c r="H223" s="149">
        <v>-529620</v>
      </c>
      <c r="I223" s="149">
        <v>-529620</v>
      </c>
      <c r="J223" s="149"/>
      <c r="K223" s="150"/>
      <c r="L223" s="149"/>
      <c r="M223" s="150"/>
      <c r="N223" s="149"/>
      <c r="O223" s="150"/>
      <c r="P223" s="21"/>
      <c r="Q223" s="21"/>
      <c r="R223" s="21"/>
      <c r="S223" s="74"/>
      <c r="T223" s="74"/>
    </row>
    <row r="224" spans="1:20" s="52" customFormat="1" ht="35.450000000000003" customHeight="1" x14ac:dyDescent="0.25">
      <c r="A224" s="299" t="s">
        <v>115</v>
      </c>
      <c r="B224" s="300"/>
      <c r="C224" s="300"/>
      <c r="D224" s="300"/>
      <c r="E224" s="300"/>
      <c r="F224" s="300"/>
      <c r="G224" s="300"/>
      <c r="H224" s="300"/>
      <c r="I224" s="300"/>
      <c r="J224" s="300"/>
      <c r="K224" s="300"/>
      <c r="L224" s="300"/>
      <c r="M224" s="300"/>
      <c r="N224" s="300"/>
      <c r="O224" s="302"/>
      <c r="P224" s="21"/>
      <c r="Q224" s="21"/>
      <c r="R224" s="21"/>
      <c r="S224" s="74"/>
      <c r="T224" s="74"/>
    </row>
    <row r="225" spans="1:20" s="52" customFormat="1" ht="48" customHeight="1" x14ac:dyDescent="0.25">
      <c r="A225" s="315" t="s">
        <v>26</v>
      </c>
      <c r="B225" s="316"/>
      <c r="C225" s="316"/>
      <c r="D225" s="316"/>
      <c r="E225" s="316"/>
      <c r="F225" s="316"/>
      <c r="G225" s="316"/>
      <c r="H225" s="316"/>
      <c r="I225" s="316"/>
      <c r="J225" s="316"/>
      <c r="K225" s="316"/>
      <c r="L225" s="316"/>
      <c r="M225" s="316"/>
      <c r="N225" s="316"/>
      <c r="O225" s="317"/>
      <c r="P225" s="21"/>
      <c r="Q225" s="21"/>
      <c r="R225" s="21"/>
      <c r="S225" s="74"/>
      <c r="T225" s="74"/>
    </row>
    <row r="226" spans="1:20" s="52" customFormat="1" ht="31.5" customHeight="1" x14ac:dyDescent="0.25">
      <c r="A226" s="43" t="s">
        <v>5</v>
      </c>
      <c r="B226" s="6"/>
      <c r="C226" s="6"/>
      <c r="D226" s="6"/>
      <c r="E226" s="16"/>
      <c r="F226" s="6"/>
      <c r="G226" s="6"/>
      <c r="H226" s="6"/>
      <c r="I226" s="6"/>
      <c r="J226" s="6"/>
      <c r="K226" s="120"/>
      <c r="L226" s="6"/>
      <c r="M226" s="120"/>
      <c r="N226" s="6"/>
      <c r="O226" s="200"/>
      <c r="P226" s="21"/>
      <c r="Q226" s="21"/>
      <c r="R226" s="21"/>
      <c r="S226" s="74"/>
      <c r="T226" s="74"/>
    </row>
    <row r="227" spans="1:20" s="52" customFormat="1" ht="27.6" customHeight="1" x14ac:dyDescent="0.25">
      <c r="A227" s="18" t="s">
        <v>116</v>
      </c>
      <c r="B227" s="6"/>
      <c r="C227" s="6"/>
      <c r="D227" s="6"/>
      <c r="E227" s="16"/>
      <c r="F227" s="6"/>
      <c r="G227" s="6"/>
      <c r="H227" s="8">
        <v>1794618</v>
      </c>
      <c r="I227" s="8">
        <v>1794618</v>
      </c>
      <c r="J227" s="8"/>
      <c r="K227" s="119"/>
      <c r="L227" s="6"/>
      <c r="M227" s="120"/>
      <c r="N227" s="6"/>
      <c r="O227" s="200"/>
      <c r="P227" s="21"/>
      <c r="Q227" s="21"/>
      <c r="R227" s="21"/>
      <c r="S227" s="74"/>
      <c r="T227" s="74"/>
    </row>
    <row r="228" spans="1:20" s="52" customFormat="1" x14ac:dyDescent="0.25">
      <c r="A228" s="18" t="s">
        <v>117</v>
      </c>
      <c r="B228" s="6"/>
      <c r="C228" s="6"/>
      <c r="D228" s="6"/>
      <c r="E228" s="16"/>
      <c r="F228" s="6"/>
      <c r="G228" s="6"/>
      <c r="H228" s="8">
        <v>46634125</v>
      </c>
      <c r="I228" s="8">
        <v>46634125</v>
      </c>
      <c r="J228" s="8">
        <v>16676422</v>
      </c>
      <c r="K228" s="119">
        <v>16676422</v>
      </c>
      <c r="L228" s="6"/>
      <c r="M228" s="120"/>
      <c r="N228" s="6"/>
      <c r="O228" s="200"/>
      <c r="P228" s="21"/>
      <c r="Q228" s="21"/>
      <c r="R228" s="21"/>
      <c r="S228" s="74"/>
      <c r="T228" s="74"/>
    </row>
    <row r="229" spans="1:20" s="52" customFormat="1" x14ac:dyDescent="0.25">
      <c r="A229" s="18" t="s">
        <v>118</v>
      </c>
      <c r="B229" s="6"/>
      <c r="C229" s="6"/>
      <c r="D229" s="6"/>
      <c r="E229" s="16"/>
      <c r="F229" s="6"/>
      <c r="G229" s="6"/>
      <c r="H229" s="8">
        <v>394770</v>
      </c>
      <c r="I229" s="8">
        <v>394770</v>
      </c>
      <c r="J229" s="8">
        <v>97835</v>
      </c>
      <c r="K229" s="119">
        <v>97835</v>
      </c>
      <c r="L229" s="6"/>
      <c r="M229" s="120"/>
      <c r="N229" s="6"/>
      <c r="O229" s="200"/>
      <c r="P229" s="21"/>
      <c r="Q229" s="21"/>
      <c r="R229" s="21"/>
      <c r="S229" s="74"/>
      <c r="T229" s="74"/>
    </row>
    <row r="230" spans="1:20" s="52" customFormat="1" x14ac:dyDescent="0.25">
      <c r="A230" s="18" t="s">
        <v>119</v>
      </c>
      <c r="B230" s="6"/>
      <c r="C230" s="6"/>
      <c r="D230" s="6"/>
      <c r="E230" s="16"/>
      <c r="F230" s="6"/>
      <c r="G230" s="6"/>
      <c r="H230" s="8">
        <v>1032000</v>
      </c>
      <c r="I230" s="8">
        <v>1032000</v>
      </c>
      <c r="J230" s="8">
        <v>254400</v>
      </c>
      <c r="K230" s="119">
        <v>254400</v>
      </c>
      <c r="L230" s="6"/>
      <c r="M230" s="120"/>
      <c r="N230" s="6"/>
      <c r="O230" s="200"/>
      <c r="P230" s="21"/>
      <c r="Q230" s="21"/>
      <c r="R230" s="21"/>
      <c r="S230" s="74"/>
      <c r="T230" s="74"/>
    </row>
    <row r="231" spans="1:20" s="52" customFormat="1" x14ac:dyDescent="0.25">
      <c r="A231" s="18" t="s">
        <v>120</v>
      </c>
      <c r="B231" s="6"/>
      <c r="C231" s="6"/>
      <c r="D231" s="6"/>
      <c r="E231" s="16"/>
      <c r="F231" s="6"/>
      <c r="G231" s="6"/>
      <c r="H231" s="8">
        <v>246824</v>
      </c>
      <c r="I231" s="8">
        <v>246824</v>
      </c>
      <c r="J231" s="8">
        <v>227086</v>
      </c>
      <c r="K231" s="119">
        <v>227086</v>
      </c>
      <c r="L231" s="6"/>
      <c r="M231" s="120"/>
      <c r="N231" s="6"/>
      <c r="O231" s="200"/>
      <c r="P231" s="21"/>
      <c r="Q231" s="21"/>
      <c r="R231" s="21"/>
      <c r="S231" s="74"/>
      <c r="T231" s="74"/>
    </row>
    <row r="232" spans="1:20" s="52" customFormat="1" ht="22.5" customHeight="1" x14ac:dyDescent="0.25">
      <c r="A232" s="47" t="s">
        <v>121</v>
      </c>
      <c r="B232" s="5"/>
      <c r="C232" s="5"/>
      <c r="D232" s="5"/>
      <c r="E232" s="5"/>
      <c r="F232" s="5"/>
      <c r="G232" s="5"/>
      <c r="H232" s="5">
        <f>H227+H228+H229+H230+H231</f>
        <v>50102337</v>
      </c>
      <c r="I232" s="5">
        <f>I227+I228+I229+I230+I231</f>
        <v>50102337</v>
      </c>
      <c r="J232" s="5">
        <f>J227+J228+J229+J230+J231</f>
        <v>17255743</v>
      </c>
      <c r="K232" s="118">
        <f>K227+K228+K229+K230+K231</f>
        <v>17255743</v>
      </c>
      <c r="L232" s="5"/>
      <c r="M232" s="118"/>
      <c r="N232" s="5"/>
      <c r="O232" s="128">
        <f>C232+E232+G232+I232+K232+M232</f>
        <v>67358080</v>
      </c>
      <c r="P232" s="21"/>
      <c r="Q232" s="21"/>
      <c r="R232" s="21"/>
      <c r="S232" s="74"/>
      <c r="T232" s="74"/>
    </row>
    <row r="233" spans="1:20" s="52" customFormat="1" ht="45" customHeight="1" x14ac:dyDescent="0.25">
      <c r="A233" s="148" t="s">
        <v>209</v>
      </c>
      <c r="B233" s="149"/>
      <c r="C233" s="149"/>
      <c r="D233" s="149"/>
      <c r="E233" s="149"/>
      <c r="F233" s="149"/>
      <c r="G233" s="149"/>
      <c r="H233" s="149">
        <v>-1672332</v>
      </c>
      <c r="I233" s="149">
        <v>-1672332</v>
      </c>
      <c r="J233" s="149"/>
      <c r="K233" s="150"/>
      <c r="L233" s="149"/>
      <c r="M233" s="150"/>
      <c r="N233" s="149"/>
      <c r="O233" s="150"/>
      <c r="P233" s="21"/>
      <c r="Q233" s="21"/>
      <c r="R233" s="21"/>
      <c r="S233" s="74"/>
      <c r="T233" s="74"/>
    </row>
    <row r="234" spans="1:20" s="2" customFormat="1" ht="27.75" customHeight="1" x14ac:dyDescent="0.25">
      <c r="A234" s="41" t="s">
        <v>212</v>
      </c>
      <c r="B234" s="12">
        <f t="shared" ref="B234:N234" si="33">B184+B203+B213+B222+B232</f>
        <v>0</v>
      </c>
      <c r="C234" s="12">
        <f t="shared" si="33"/>
        <v>0</v>
      </c>
      <c r="D234" s="12">
        <f t="shared" si="33"/>
        <v>50578</v>
      </c>
      <c r="E234" s="12">
        <f t="shared" si="33"/>
        <v>50578</v>
      </c>
      <c r="F234" s="12">
        <f t="shared" si="33"/>
        <v>406921</v>
      </c>
      <c r="G234" s="12">
        <f t="shared" si="33"/>
        <v>406921.00000000006</v>
      </c>
      <c r="H234" s="12">
        <f t="shared" si="33"/>
        <v>124486128</v>
      </c>
      <c r="I234" s="12">
        <f t="shared" si="33"/>
        <v>124486128</v>
      </c>
      <c r="J234" s="12">
        <f>J184+J203+J213+J222+J232</f>
        <v>20102744</v>
      </c>
      <c r="K234" s="94">
        <f>K184+K203+K213+K222+K232</f>
        <v>20102744</v>
      </c>
      <c r="L234" s="12">
        <f t="shared" si="33"/>
        <v>0</v>
      </c>
      <c r="M234" s="94">
        <f>M184+M203+M213+M222+M232</f>
        <v>0</v>
      </c>
      <c r="N234" s="12">
        <f t="shared" si="33"/>
        <v>0</v>
      </c>
      <c r="O234" s="94">
        <f>C234+E234+G234+I234+K234+M234</f>
        <v>145046371</v>
      </c>
      <c r="P234" s="21"/>
      <c r="Q234" s="21"/>
      <c r="R234" s="21"/>
    </row>
    <row r="235" spans="1:20" s="2" customFormat="1" ht="75.75" customHeight="1" x14ac:dyDescent="0.25">
      <c r="A235" s="148" t="s">
        <v>210</v>
      </c>
      <c r="B235" s="149"/>
      <c r="C235" s="149"/>
      <c r="D235" s="149"/>
      <c r="E235" s="149"/>
      <c r="F235" s="149"/>
      <c r="G235" s="149"/>
      <c r="H235" s="149">
        <f>H233+H223+H214+H204</f>
        <v>-5073893</v>
      </c>
      <c r="I235" s="149">
        <f>I233+I223+I214+I204</f>
        <v>-5073893</v>
      </c>
      <c r="J235" s="149">
        <f>J233+J223+J214+J204</f>
        <v>-448212</v>
      </c>
      <c r="K235" s="150">
        <f>K233+K223+K214+K204</f>
        <v>-448212</v>
      </c>
      <c r="L235" s="149"/>
      <c r="M235" s="150"/>
      <c r="N235" s="149"/>
      <c r="O235" s="150"/>
      <c r="P235" s="21"/>
      <c r="Q235" s="21"/>
      <c r="R235" s="21"/>
    </row>
    <row r="236" spans="1:20" s="2" customFormat="1" ht="46.5" customHeight="1" x14ac:dyDescent="0.25">
      <c r="A236" s="299" t="s">
        <v>241</v>
      </c>
      <c r="B236" s="300"/>
      <c r="C236" s="300"/>
      <c r="D236" s="300"/>
      <c r="E236" s="301"/>
      <c r="F236" s="300"/>
      <c r="G236" s="300"/>
      <c r="H236" s="300"/>
      <c r="I236" s="300"/>
      <c r="J236" s="300"/>
      <c r="K236" s="300"/>
      <c r="L236" s="300"/>
      <c r="M236" s="300"/>
      <c r="N236" s="300"/>
      <c r="O236" s="302"/>
      <c r="P236" s="21"/>
      <c r="Q236" s="21"/>
      <c r="R236" s="21"/>
    </row>
    <row r="237" spans="1:20" s="2" customFormat="1" ht="38.25" customHeight="1" x14ac:dyDescent="0.25">
      <c r="A237" s="303" t="s">
        <v>239</v>
      </c>
      <c r="B237" s="304"/>
      <c r="C237" s="304"/>
      <c r="D237" s="304"/>
      <c r="E237" s="278"/>
      <c r="F237" s="304"/>
      <c r="G237" s="304"/>
      <c r="H237" s="304"/>
      <c r="I237" s="304"/>
      <c r="J237" s="304"/>
      <c r="K237" s="304"/>
      <c r="L237" s="304"/>
      <c r="M237" s="304"/>
      <c r="N237" s="304"/>
      <c r="O237" s="305"/>
      <c r="P237" s="21"/>
      <c r="Q237" s="21"/>
      <c r="R237" s="21"/>
    </row>
    <row r="238" spans="1:20" s="2" customFormat="1" ht="65.25" customHeight="1" x14ac:dyDescent="0.25">
      <c r="A238" s="144" t="s">
        <v>211</v>
      </c>
      <c r="B238" s="145"/>
      <c r="C238" s="145"/>
      <c r="D238" s="145"/>
      <c r="E238" s="145"/>
      <c r="F238" s="145"/>
      <c r="G238" s="145"/>
      <c r="H238" s="145"/>
      <c r="I238" s="145"/>
      <c r="J238" s="146">
        <v>923858</v>
      </c>
      <c r="K238" s="147">
        <f>-I233-1245466-I204-1132360</f>
        <v>923858</v>
      </c>
      <c r="L238" s="146">
        <v>4598247</v>
      </c>
      <c r="M238" s="147">
        <f>-I204-496992-I214-K214-I223-I233-426866</f>
        <v>4598247</v>
      </c>
      <c r="N238" s="145"/>
      <c r="O238" s="209"/>
      <c r="P238" s="21"/>
      <c r="Q238" s="21"/>
      <c r="R238" s="21"/>
    </row>
    <row r="239" spans="1:20" s="2" customFormat="1" ht="51" customHeight="1" x14ac:dyDescent="0.25">
      <c r="A239" s="255" t="s">
        <v>243</v>
      </c>
      <c r="B239" s="255"/>
      <c r="C239" s="255"/>
      <c r="D239" s="255"/>
      <c r="E239" s="256"/>
      <c r="F239" s="255"/>
      <c r="G239" s="255"/>
      <c r="H239" s="255"/>
      <c r="I239" s="255"/>
      <c r="J239" s="255"/>
      <c r="K239" s="255"/>
      <c r="L239" s="255"/>
      <c r="M239" s="255"/>
      <c r="N239" s="255"/>
      <c r="O239" s="255"/>
      <c r="P239" s="21"/>
      <c r="Q239" s="21"/>
      <c r="R239" s="21"/>
    </row>
    <row r="240" spans="1:20" s="2" customFormat="1" ht="48.75" customHeight="1" x14ac:dyDescent="0.25">
      <c r="A240" s="257" t="s">
        <v>244</v>
      </c>
      <c r="B240" s="257"/>
      <c r="C240" s="257"/>
      <c r="D240" s="257"/>
      <c r="E240" s="258"/>
      <c r="F240" s="257"/>
      <c r="G240" s="257"/>
      <c r="H240" s="257"/>
      <c r="I240" s="257"/>
      <c r="J240" s="257"/>
      <c r="K240" s="257"/>
      <c r="L240" s="257"/>
      <c r="M240" s="257"/>
      <c r="N240" s="257"/>
      <c r="O240" s="257"/>
      <c r="P240" s="21"/>
      <c r="Q240" s="21"/>
      <c r="R240" s="21"/>
    </row>
    <row r="241" spans="1:21" s="2" customFormat="1" ht="36" customHeight="1" x14ac:dyDescent="0.25">
      <c r="A241" s="177" t="s">
        <v>5</v>
      </c>
      <c r="B241" s="173"/>
      <c r="C241" s="173"/>
      <c r="D241" s="173"/>
      <c r="E241" s="173"/>
      <c r="F241" s="173"/>
      <c r="G241" s="173"/>
      <c r="H241" s="173"/>
      <c r="I241" s="173"/>
      <c r="J241" s="174"/>
      <c r="K241" s="175"/>
      <c r="L241" s="174"/>
      <c r="M241" s="175"/>
      <c r="N241" s="173"/>
      <c r="O241" s="210"/>
      <c r="P241" s="21"/>
      <c r="Q241" s="21"/>
      <c r="R241" s="21"/>
    </row>
    <row r="242" spans="1:21" s="2" customFormat="1" ht="42.75" customHeight="1" x14ac:dyDescent="0.25">
      <c r="A242" s="176" t="s">
        <v>242</v>
      </c>
      <c r="B242" s="173"/>
      <c r="C242" s="173"/>
      <c r="D242" s="173"/>
      <c r="E242" s="173"/>
      <c r="F242" s="173"/>
      <c r="G242" s="173"/>
      <c r="H242" s="173"/>
      <c r="I242" s="173"/>
      <c r="J242" s="174"/>
      <c r="K242" s="175"/>
      <c r="L242" s="178">
        <v>8592648</v>
      </c>
      <c r="M242" s="196">
        <v>0</v>
      </c>
      <c r="N242" s="178">
        <v>6827202</v>
      </c>
      <c r="O242" s="210"/>
      <c r="P242" s="21"/>
      <c r="Q242" s="21"/>
      <c r="R242" s="21"/>
    </row>
    <row r="243" spans="1:21" s="2" customFormat="1" ht="42" customHeight="1" x14ac:dyDescent="0.25">
      <c r="A243" s="151" t="s">
        <v>222</v>
      </c>
      <c r="B243" s="95">
        <f>B179+B234+B242</f>
        <v>3779923</v>
      </c>
      <c r="C243" s="95">
        <f t="shared" ref="C243:N243" si="34">C179+C234+C242</f>
        <v>3381564</v>
      </c>
      <c r="D243" s="95">
        <f t="shared" si="34"/>
        <v>21898713</v>
      </c>
      <c r="E243" s="95">
        <f t="shared" si="34"/>
        <v>21849062</v>
      </c>
      <c r="F243" s="95">
        <f t="shared" si="34"/>
        <v>67028091</v>
      </c>
      <c r="G243" s="95">
        <f t="shared" si="34"/>
        <v>66988068.849999994</v>
      </c>
      <c r="H243" s="95">
        <f t="shared" si="34"/>
        <v>156789536</v>
      </c>
      <c r="I243" s="95">
        <f t="shared" si="34"/>
        <v>156734038</v>
      </c>
      <c r="J243" s="95">
        <f t="shared" si="34"/>
        <v>24491214</v>
      </c>
      <c r="K243" s="95">
        <f t="shared" si="34"/>
        <v>24491214</v>
      </c>
      <c r="L243" s="95">
        <f t="shared" si="34"/>
        <v>8707435</v>
      </c>
      <c r="M243" s="130">
        <f>M179+M234+M242</f>
        <v>114787</v>
      </c>
      <c r="N243" s="95">
        <f t="shared" si="34"/>
        <v>6827202</v>
      </c>
      <c r="O243" s="130">
        <f>C243+E243+G243+I243+K243+M243</f>
        <v>273558733.85000002</v>
      </c>
      <c r="P243" s="57"/>
      <c r="Q243" s="21"/>
      <c r="R243" s="21"/>
      <c r="S243" s="77"/>
      <c r="T243" s="77"/>
      <c r="U243" s="77"/>
    </row>
    <row r="244" spans="1:21" s="2" customFormat="1" ht="42" customHeight="1" x14ac:dyDescent="0.25">
      <c r="A244" s="59" t="s">
        <v>223</v>
      </c>
      <c r="B244" s="37">
        <f>B179+B234+B235+B238+B242</f>
        <v>3779923</v>
      </c>
      <c r="C244" s="37">
        <f t="shared" ref="C244:N244" si="35">C179+C234+C235+C238+C242</f>
        <v>3381564</v>
      </c>
      <c r="D244" s="37">
        <f t="shared" si="35"/>
        <v>21898713</v>
      </c>
      <c r="E244" s="37">
        <f t="shared" si="35"/>
        <v>21849062</v>
      </c>
      <c r="F244" s="37">
        <f t="shared" si="35"/>
        <v>67028091</v>
      </c>
      <c r="G244" s="37">
        <f t="shared" si="35"/>
        <v>66988068.849999994</v>
      </c>
      <c r="H244" s="37">
        <f t="shared" si="35"/>
        <v>151715643</v>
      </c>
      <c r="I244" s="37">
        <f t="shared" si="35"/>
        <v>151660145</v>
      </c>
      <c r="J244" s="37">
        <f t="shared" si="35"/>
        <v>24966860</v>
      </c>
      <c r="K244" s="37">
        <f t="shared" si="35"/>
        <v>24966860</v>
      </c>
      <c r="L244" s="37">
        <f t="shared" si="35"/>
        <v>13305682</v>
      </c>
      <c r="M244" s="131">
        <f t="shared" si="35"/>
        <v>4713034</v>
      </c>
      <c r="N244" s="37">
        <f t="shared" si="35"/>
        <v>6827202</v>
      </c>
      <c r="O244" s="131">
        <f>C244+E244+G244+I244+K244+M244</f>
        <v>273558733.85000002</v>
      </c>
      <c r="P244" s="57"/>
      <c r="Q244" s="21"/>
      <c r="R244" s="21"/>
      <c r="S244" s="77"/>
      <c r="T244" s="77"/>
      <c r="U244" s="77"/>
    </row>
    <row r="245" spans="1:21" s="2" customFormat="1" ht="28.5" customHeight="1" x14ac:dyDescent="0.25">
      <c r="A245" s="296" t="s">
        <v>13</v>
      </c>
      <c r="B245" s="296"/>
      <c r="C245" s="296"/>
      <c r="D245" s="296"/>
      <c r="E245" s="251"/>
      <c r="F245" s="296"/>
      <c r="G245" s="296"/>
      <c r="H245" s="296"/>
      <c r="I245" s="296"/>
      <c r="J245" s="296"/>
      <c r="K245" s="296"/>
      <c r="L245" s="296"/>
      <c r="M245" s="296"/>
      <c r="N245" s="296"/>
      <c r="O245" s="200"/>
      <c r="P245" s="21"/>
      <c r="Q245" s="21"/>
      <c r="R245" s="21"/>
    </row>
    <row r="246" spans="1:21" s="2" customFormat="1" ht="21" customHeight="1" x14ac:dyDescent="0.25">
      <c r="A246" s="297" t="s">
        <v>17</v>
      </c>
      <c r="B246" s="297"/>
      <c r="C246" s="297"/>
      <c r="D246" s="297"/>
      <c r="E246" s="251"/>
      <c r="F246" s="297"/>
      <c r="G246" s="297"/>
      <c r="H246" s="297"/>
      <c r="I246" s="297"/>
      <c r="J246" s="297"/>
      <c r="K246" s="297"/>
      <c r="L246" s="297"/>
      <c r="M246" s="297"/>
      <c r="N246" s="297"/>
      <c r="O246" s="208"/>
      <c r="P246" s="21"/>
      <c r="Q246" s="21"/>
      <c r="R246" s="21"/>
    </row>
    <row r="247" spans="1:21" s="2" customFormat="1" ht="32.450000000000003" customHeight="1" x14ac:dyDescent="0.25">
      <c r="A247" s="247" t="s">
        <v>15</v>
      </c>
      <c r="B247" s="247"/>
      <c r="C247" s="247"/>
      <c r="D247" s="247"/>
      <c r="E247" s="248"/>
      <c r="F247" s="247"/>
      <c r="G247" s="247"/>
      <c r="H247" s="247"/>
      <c r="I247" s="247"/>
      <c r="J247" s="247"/>
      <c r="K247" s="247"/>
      <c r="L247" s="247"/>
      <c r="M247" s="247"/>
      <c r="N247" s="247"/>
      <c r="O247" s="200"/>
      <c r="P247" s="21"/>
      <c r="Q247" s="21"/>
      <c r="R247" s="21"/>
    </row>
    <row r="248" spans="1:21" s="2" customFormat="1" ht="80.25" customHeight="1" x14ac:dyDescent="0.25">
      <c r="A248" s="53" t="s">
        <v>16</v>
      </c>
      <c r="B248" s="25"/>
      <c r="C248" s="25"/>
      <c r="D248" s="25"/>
      <c r="E248" s="16"/>
      <c r="F248" s="25">
        <v>1872737</v>
      </c>
      <c r="G248" s="16">
        <v>1868719</v>
      </c>
      <c r="H248" s="25">
        <v>1686915</v>
      </c>
      <c r="I248" s="25">
        <v>1686915</v>
      </c>
      <c r="J248" s="25">
        <v>74272</v>
      </c>
      <c r="K248" s="111"/>
      <c r="L248" s="25"/>
      <c r="M248" s="111"/>
      <c r="N248" s="25"/>
      <c r="O248" s="200"/>
      <c r="P248" s="21"/>
      <c r="Q248" s="21"/>
      <c r="R248" s="21"/>
    </row>
    <row r="249" spans="1:21" s="2" customFormat="1" ht="21" customHeight="1" x14ac:dyDescent="0.25">
      <c r="A249" s="78" t="s">
        <v>214</v>
      </c>
      <c r="B249" s="78"/>
      <c r="C249" s="78"/>
      <c r="D249" s="78"/>
      <c r="E249" s="232"/>
      <c r="F249" s="38">
        <f>F248</f>
        <v>1872737</v>
      </c>
      <c r="G249" s="38">
        <f>G248</f>
        <v>1868719</v>
      </c>
      <c r="H249" s="38">
        <f t="shared" ref="H249:J249" si="36">H248</f>
        <v>1686915</v>
      </c>
      <c r="I249" s="38">
        <f t="shared" si="36"/>
        <v>1686915</v>
      </c>
      <c r="J249" s="38">
        <f t="shared" si="36"/>
        <v>74272</v>
      </c>
      <c r="K249" s="132"/>
      <c r="L249" s="38"/>
      <c r="M249" s="132"/>
      <c r="N249" s="38"/>
      <c r="O249" s="128">
        <f>C249+E249+G249+I249+K249+M249</f>
        <v>3555634</v>
      </c>
      <c r="P249" s="21"/>
      <c r="Q249" s="21"/>
      <c r="R249" s="21"/>
    </row>
    <row r="250" spans="1:21" s="2" customFormat="1" ht="27.75" customHeight="1" x14ac:dyDescent="0.25">
      <c r="A250" s="152" t="s">
        <v>224</v>
      </c>
      <c r="B250" s="39">
        <f t="shared" ref="B250:L250" si="37">B249+B30+B243</f>
        <v>4016125</v>
      </c>
      <c r="C250" s="39">
        <f t="shared" si="37"/>
        <v>3402374</v>
      </c>
      <c r="D250" s="39">
        <f t="shared" si="37"/>
        <v>22764763</v>
      </c>
      <c r="E250" s="39">
        <f t="shared" si="37"/>
        <v>22506029</v>
      </c>
      <c r="F250" s="39">
        <f t="shared" si="37"/>
        <v>69933325</v>
      </c>
      <c r="G250" s="39">
        <f t="shared" si="37"/>
        <v>69452912.699999988</v>
      </c>
      <c r="H250" s="39">
        <f t="shared" si="37"/>
        <v>159608601</v>
      </c>
      <c r="I250" s="39">
        <f t="shared" si="37"/>
        <v>158957819</v>
      </c>
      <c r="J250" s="39">
        <f t="shared" si="37"/>
        <v>25160770</v>
      </c>
      <c r="K250" s="133">
        <f t="shared" si="37"/>
        <v>24938363</v>
      </c>
      <c r="L250" s="39">
        <f t="shared" si="37"/>
        <v>8909635</v>
      </c>
      <c r="M250" s="133">
        <f>M249+M30+M243</f>
        <v>222466</v>
      </c>
      <c r="N250" s="39">
        <f>N249+N30+N243</f>
        <v>6864192</v>
      </c>
      <c r="O250" s="133">
        <f>C250+E250+G250+I250+K250+M250</f>
        <v>279479963.69999999</v>
      </c>
      <c r="P250" s="21"/>
      <c r="Q250" s="21"/>
      <c r="R250" s="21"/>
    </row>
    <row r="251" spans="1:21" s="2" customFormat="1" ht="27.75" customHeight="1" x14ac:dyDescent="0.25">
      <c r="A251" s="152" t="s">
        <v>225</v>
      </c>
      <c r="B251" s="39">
        <f>B30+B244+B249</f>
        <v>4016125</v>
      </c>
      <c r="C251" s="39">
        <f t="shared" ref="C251:N251" si="38">C30+C244+C249</f>
        <v>3402374</v>
      </c>
      <c r="D251" s="39">
        <f t="shared" si="38"/>
        <v>22764763</v>
      </c>
      <c r="E251" s="39">
        <f t="shared" si="38"/>
        <v>22506029</v>
      </c>
      <c r="F251" s="39">
        <f t="shared" si="38"/>
        <v>69933325</v>
      </c>
      <c r="G251" s="39">
        <f t="shared" si="38"/>
        <v>69452912.699999988</v>
      </c>
      <c r="H251" s="39">
        <f t="shared" si="38"/>
        <v>154534708</v>
      </c>
      <c r="I251" s="39">
        <f t="shared" si="38"/>
        <v>153883926</v>
      </c>
      <c r="J251" s="39">
        <f t="shared" si="38"/>
        <v>25636416</v>
      </c>
      <c r="K251" s="133">
        <f t="shared" si="38"/>
        <v>25414009</v>
      </c>
      <c r="L251" s="39">
        <f t="shared" si="38"/>
        <v>13507882</v>
      </c>
      <c r="M251" s="133">
        <f>M30+M244+M249</f>
        <v>4820713</v>
      </c>
      <c r="N251" s="39">
        <f t="shared" si="38"/>
        <v>6864192</v>
      </c>
      <c r="O251" s="133">
        <f>C251+E251+G251+I251+K251+M251</f>
        <v>279479963.69999999</v>
      </c>
      <c r="P251" s="21"/>
      <c r="Q251" s="21"/>
      <c r="R251" s="21"/>
    </row>
    <row r="252" spans="1:21" s="22" customFormat="1" ht="16.5" customHeight="1" x14ac:dyDescent="0.25">
      <c r="A252" s="80"/>
      <c r="B252" s="34"/>
      <c r="C252" s="34"/>
      <c r="D252" s="34"/>
      <c r="E252" s="224"/>
      <c r="F252" s="34"/>
      <c r="G252" s="34"/>
      <c r="H252" s="34"/>
      <c r="I252" s="34"/>
      <c r="J252" s="34"/>
      <c r="K252" s="123"/>
      <c r="L252" s="34"/>
      <c r="M252" s="123"/>
      <c r="N252" s="34"/>
      <c r="O252" s="123"/>
      <c r="P252" s="21"/>
      <c r="Q252" s="21"/>
      <c r="R252" s="21"/>
    </row>
    <row r="253" spans="1:21" s="22" customFormat="1" ht="53.25" customHeight="1" x14ac:dyDescent="0.25">
      <c r="A253" s="249" t="s">
        <v>135</v>
      </c>
      <c r="B253" s="250"/>
      <c r="C253" s="250"/>
      <c r="D253" s="250"/>
      <c r="E253" s="251"/>
      <c r="F253" s="250"/>
      <c r="G253" s="250"/>
      <c r="H253" s="250"/>
      <c r="I253" s="250"/>
      <c r="J253" s="250"/>
      <c r="K253" s="250"/>
      <c r="L253" s="250"/>
      <c r="M253" s="250"/>
      <c r="N253" s="250"/>
      <c r="O253" s="199"/>
      <c r="P253" s="21"/>
      <c r="Q253" s="21"/>
      <c r="R253" s="21"/>
    </row>
    <row r="254" spans="1:21" s="22" customFormat="1" ht="24.95" customHeight="1" x14ac:dyDescent="0.25">
      <c r="A254" s="264" t="s">
        <v>25</v>
      </c>
      <c r="B254" s="264"/>
      <c r="C254" s="264"/>
      <c r="D254" s="264"/>
      <c r="E254" s="268"/>
      <c r="F254" s="264"/>
      <c r="G254" s="264"/>
      <c r="H254" s="264"/>
      <c r="I254" s="264"/>
      <c r="J254" s="264"/>
      <c r="K254" s="264"/>
      <c r="L254" s="264"/>
      <c r="M254" s="264"/>
      <c r="N254" s="264"/>
      <c r="O254" s="200"/>
      <c r="P254" s="21"/>
      <c r="Q254" s="21"/>
      <c r="R254" s="21"/>
    </row>
    <row r="255" spans="1:21" s="22" customFormat="1" ht="45.75" customHeight="1" x14ac:dyDescent="0.25">
      <c r="A255" s="26" t="s">
        <v>0</v>
      </c>
      <c r="B255" s="26" t="s">
        <v>10</v>
      </c>
      <c r="C255" s="50" t="s">
        <v>1</v>
      </c>
      <c r="D255" s="26" t="s">
        <v>2</v>
      </c>
      <c r="E255" s="230" t="s">
        <v>12</v>
      </c>
      <c r="F255" s="26" t="s">
        <v>3</v>
      </c>
      <c r="G255" s="51" t="s">
        <v>24</v>
      </c>
      <c r="H255" s="26" t="s">
        <v>4</v>
      </c>
      <c r="I255" s="98" t="s">
        <v>205</v>
      </c>
      <c r="J255" s="26" t="s">
        <v>11</v>
      </c>
      <c r="K255" s="110" t="s">
        <v>220</v>
      </c>
      <c r="L255" s="26" t="s">
        <v>14</v>
      </c>
      <c r="M255" s="110" t="s">
        <v>248</v>
      </c>
      <c r="N255" s="26" t="s">
        <v>18</v>
      </c>
      <c r="O255" s="110" t="s">
        <v>221</v>
      </c>
      <c r="P255" s="21"/>
      <c r="Q255" s="21"/>
      <c r="R255" s="21"/>
    </row>
    <row r="256" spans="1:21" s="22" customFormat="1" ht="37.5" customHeight="1" x14ac:dyDescent="0.25">
      <c r="A256" s="252" t="s">
        <v>215</v>
      </c>
      <c r="B256" s="253"/>
      <c r="C256" s="253"/>
      <c r="D256" s="253"/>
      <c r="E256" s="251"/>
      <c r="F256" s="253"/>
      <c r="G256" s="253"/>
      <c r="H256" s="253"/>
      <c r="I256" s="253"/>
      <c r="J256" s="253"/>
      <c r="K256" s="253"/>
      <c r="L256" s="253"/>
      <c r="M256" s="253"/>
      <c r="N256" s="253"/>
      <c r="O256" s="211"/>
      <c r="P256" s="21"/>
      <c r="Q256" s="21"/>
      <c r="R256" s="21"/>
    </row>
    <row r="257" spans="1:23" s="22" customFormat="1" ht="113.25" customHeight="1" x14ac:dyDescent="0.25">
      <c r="A257" s="312" t="s">
        <v>240</v>
      </c>
      <c r="B257" s="313"/>
      <c r="C257" s="313"/>
      <c r="D257" s="313"/>
      <c r="E257" s="313"/>
      <c r="F257" s="313"/>
      <c r="G257" s="313"/>
      <c r="H257" s="313"/>
      <c r="I257" s="313"/>
      <c r="J257" s="313"/>
      <c r="K257" s="313"/>
      <c r="L257" s="313"/>
      <c r="M257" s="313"/>
      <c r="N257" s="313"/>
      <c r="O257" s="314"/>
      <c r="P257" s="21"/>
      <c r="Q257" s="21"/>
      <c r="R257" s="21"/>
    </row>
    <row r="258" spans="1:23" s="22" customFormat="1" ht="26.25" customHeight="1" x14ac:dyDescent="0.25">
      <c r="A258" s="19" t="s">
        <v>21</v>
      </c>
      <c r="B258" s="6"/>
      <c r="C258" s="6"/>
      <c r="D258" s="6"/>
      <c r="E258" s="16"/>
      <c r="F258" s="6"/>
      <c r="G258" s="6"/>
      <c r="H258" s="8">
        <v>1500000</v>
      </c>
      <c r="I258" s="8">
        <v>1500000</v>
      </c>
      <c r="J258" s="8">
        <v>3200000</v>
      </c>
      <c r="K258" s="119">
        <v>3200000</v>
      </c>
      <c r="L258" s="8"/>
      <c r="M258" s="119"/>
      <c r="N258" s="8"/>
      <c r="O258" s="111"/>
      <c r="P258" s="215"/>
      <c r="Q258" s="21"/>
      <c r="R258" s="21"/>
    </row>
    <row r="259" spans="1:23" s="22" customFormat="1" ht="29.25" customHeight="1" x14ac:dyDescent="0.25">
      <c r="A259" s="100" t="s">
        <v>7</v>
      </c>
      <c r="B259" s="20"/>
      <c r="C259" s="20"/>
      <c r="D259" s="20"/>
      <c r="E259" s="20"/>
      <c r="F259" s="20"/>
      <c r="G259" s="20"/>
      <c r="H259" s="20">
        <f>H258</f>
        <v>1500000</v>
      </c>
      <c r="I259" s="20">
        <f>I258</f>
        <v>1500000</v>
      </c>
      <c r="J259" s="20">
        <f t="shared" ref="J259:L259" si="39">J258</f>
        <v>3200000</v>
      </c>
      <c r="K259" s="134">
        <f t="shared" si="39"/>
        <v>3200000</v>
      </c>
      <c r="L259" s="20">
        <f t="shared" si="39"/>
        <v>0</v>
      </c>
      <c r="M259" s="134">
        <f>M258</f>
        <v>0</v>
      </c>
      <c r="N259" s="20">
        <f>N258</f>
        <v>0</v>
      </c>
      <c r="O259" s="134">
        <f>C259+E259+G259+I259+K259+M259</f>
        <v>4700000</v>
      </c>
      <c r="P259" s="21"/>
      <c r="Q259" s="21"/>
      <c r="R259" s="21"/>
    </row>
    <row r="260" spans="1:23" s="22" customFormat="1" ht="29.25" customHeight="1" x14ac:dyDescent="0.25">
      <c r="A260" s="79" t="s">
        <v>123</v>
      </c>
      <c r="B260" s="39">
        <f>B259</f>
        <v>0</v>
      </c>
      <c r="C260" s="39">
        <f t="shared" ref="C260:N260" si="40">C259</f>
        <v>0</v>
      </c>
      <c r="D260" s="39">
        <f t="shared" si="40"/>
        <v>0</v>
      </c>
      <c r="E260" s="39">
        <f t="shared" si="40"/>
        <v>0</v>
      </c>
      <c r="F260" s="39">
        <f t="shared" si="40"/>
        <v>0</v>
      </c>
      <c r="G260" s="39">
        <f t="shared" si="40"/>
        <v>0</v>
      </c>
      <c r="H260" s="39">
        <f t="shared" si="40"/>
        <v>1500000</v>
      </c>
      <c r="I260" s="39">
        <f t="shared" si="40"/>
        <v>1500000</v>
      </c>
      <c r="J260" s="39">
        <f t="shared" si="40"/>
        <v>3200000</v>
      </c>
      <c r="K260" s="133">
        <f t="shared" si="40"/>
        <v>3200000</v>
      </c>
      <c r="L260" s="39">
        <f t="shared" si="40"/>
        <v>0</v>
      </c>
      <c r="M260" s="133">
        <f>M259</f>
        <v>0</v>
      </c>
      <c r="N260" s="39">
        <f t="shared" si="40"/>
        <v>0</v>
      </c>
      <c r="O260" s="133">
        <f>C260+E260+G260+I260+K260+M260</f>
        <v>4700000</v>
      </c>
      <c r="P260" s="21"/>
      <c r="Q260" s="21"/>
      <c r="R260" s="21"/>
    </row>
    <row r="261" spans="1:23" s="22" customFormat="1" x14ac:dyDescent="0.25">
      <c r="A261" s="81"/>
      <c r="B261" s="33"/>
      <c r="C261" s="33"/>
      <c r="D261" s="33"/>
      <c r="E261" s="231"/>
      <c r="F261" s="33"/>
      <c r="G261" s="33"/>
      <c r="H261" s="33"/>
      <c r="I261" s="33"/>
      <c r="J261" s="33"/>
      <c r="K261" s="135"/>
      <c r="L261" s="33"/>
      <c r="M261" s="135"/>
      <c r="N261" s="33"/>
      <c r="O261" s="200"/>
      <c r="P261" s="21"/>
      <c r="Q261" s="21"/>
      <c r="R261" s="21"/>
    </row>
    <row r="262" spans="1:23" s="22" customFormat="1" ht="29.25" customHeight="1" x14ac:dyDescent="0.25">
      <c r="A262" s="249" t="s">
        <v>196</v>
      </c>
      <c r="B262" s="250"/>
      <c r="C262" s="250"/>
      <c r="D262" s="250"/>
      <c r="E262" s="251"/>
      <c r="F262" s="250"/>
      <c r="G262" s="250"/>
      <c r="H262" s="250"/>
      <c r="I262" s="250"/>
      <c r="J262" s="250"/>
      <c r="K262" s="250"/>
      <c r="L262" s="250"/>
      <c r="M262" s="250"/>
      <c r="N262" s="250"/>
      <c r="O262" s="199"/>
      <c r="P262" s="21"/>
      <c r="Q262" s="21"/>
      <c r="R262" s="21"/>
    </row>
    <row r="263" spans="1:23" s="22" customFormat="1" ht="56.25" customHeight="1" x14ac:dyDescent="0.25">
      <c r="A263" s="26" t="s">
        <v>0</v>
      </c>
      <c r="B263" s="26" t="s">
        <v>10</v>
      </c>
      <c r="C263" s="45" t="s">
        <v>1</v>
      </c>
      <c r="D263" s="26" t="s">
        <v>2</v>
      </c>
      <c r="E263" s="230" t="s">
        <v>12</v>
      </c>
      <c r="F263" s="26" t="s">
        <v>3</v>
      </c>
      <c r="G263" s="45" t="s">
        <v>24</v>
      </c>
      <c r="H263" s="26" t="s">
        <v>4</v>
      </c>
      <c r="I263" s="98" t="s">
        <v>205</v>
      </c>
      <c r="J263" s="26" t="s">
        <v>11</v>
      </c>
      <c r="K263" s="110" t="s">
        <v>220</v>
      </c>
      <c r="L263" s="26" t="s">
        <v>14</v>
      </c>
      <c r="M263" s="110" t="s">
        <v>248</v>
      </c>
      <c r="N263" s="26" t="s">
        <v>18</v>
      </c>
      <c r="O263" s="110" t="s">
        <v>221</v>
      </c>
      <c r="P263" s="21"/>
      <c r="Q263" s="21"/>
      <c r="R263" s="21"/>
    </row>
    <row r="264" spans="1:23" s="22" customFormat="1" ht="29.25" customHeight="1" x14ac:dyDescent="0.25">
      <c r="A264" s="259" t="s">
        <v>122</v>
      </c>
      <c r="B264" s="259"/>
      <c r="C264" s="259"/>
      <c r="D264" s="259"/>
      <c r="E264" s="251"/>
      <c r="F264" s="259"/>
      <c r="G264" s="259"/>
      <c r="H264" s="259"/>
      <c r="I264" s="259"/>
      <c r="J264" s="259"/>
      <c r="K264" s="259"/>
      <c r="L264" s="259"/>
      <c r="M264" s="259"/>
      <c r="N264" s="259"/>
      <c r="O264" s="212"/>
      <c r="P264" s="21"/>
      <c r="Q264" s="21"/>
      <c r="R264" s="21"/>
    </row>
    <row r="265" spans="1:23" s="22" customFormat="1" ht="38.25" customHeight="1" x14ac:dyDescent="0.25">
      <c r="A265" s="252" t="s">
        <v>195</v>
      </c>
      <c r="B265" s="252"/>
      <c r="C265" s="252"/>
      <c r="D265" s="252"/>
      <c r="E265" s="268"/>
      <c r="F265" s="252"/>
      <c r="G265" s="252"/>
      <c r="H265" s="252"/>
      <c r="I265" s="252"/>
      <c r="J265" s="252"/>
      <c r="K265" s="252"/>
      <c r="L265" s="252"/>
      <c r="M265" s="252"/>
      <c r="N265" s="252"/>
      <c r="O265" s="211"/>
      <c r="P265" s="21"/>
      <c r="Q265" s="21"/>
      <c r="R265" s="21"/>
    </row>
    <row r="266" spans="1:23" s="22" customFormat="1" ht="50.25" customHeight="1" x14ac:dyDescent="0.25">
      <c r="A266" s="254" t="s">
        <v>20</v>
      </c>
      <c r="B266" s="254"/>
      <c r="C266" s="254"/>
      <c r="D266" s="254"/>
      <c r="E266" s="248"/>
      <c r="F266" s="254"/>
      <c r="G266" s="254"/>
      <c r="H266" s="254"/>
      <c r="I266" s="254"/>
      <c r="J266" s="254"/>
      <c r="K266" s="254"/>
      <c r="L266" s="254"/>
      <c r="M266" s="254"/>
      <c r="N266" s="254"/>
      <c r="O266" s="200"/>
      <c r="P266" s="21"/>
      <c r="Q266" s="21"/>
      <c r="R266" s="57"/>
      <c r="S266" s="101"/>
      <c r="T266" s="101"/>
      <c r="U266" s="101"/>
      <c r="V266" s="101"/>
      <c r="W266" s="101"/>
    </row>
    <row r="267" spans="1:23" s="22" customFormat="1" ht="78" customHeight="1" x14ac:dyDescent="0.25">
      <c r="A267" s="53" t="s">
        <v>16</v>
      </c>
      <c r="B267" s="82"/>
      <c r="C267" s="82"/>
      <c r="D267" s="82"/>
      <c r="E267" s="229"/>
      <c r="F267" s="6">
        <v>739431</v>
      </c>
      <c r="G267" s="16">
        <v>739431</v>
      </c>
      <c r="H267" s="214">
        <v>34260769</v>
      </c>
      <c r="I267" s="6">
        <v>34130563</v>
      </c>
      <c r="J267" s="214">
        <v>23842404</v>
      </c>
      <c r="K267" s="214">
        <v>23699498</v>
      </c>
      <c r="L267" s="214">
        <v>55253899</v>
      </c>
      <c r="M267" s="214">
        <v>19863</v>
      </c>
      <c r="N267" s="214">
        <v>3267544</v>
      </c>
      <c r="O267" s="120"/>
      <c r="P267" s="21"/>
      <c r="Q267"/>
      <c r="R267"/>
      <c r="S267" s="4"/>
      <c r="T267" s="4"/>
      <c r="U267" s="4"/>
      <c r="V267" s="4"/>
      <c r="W267" s="101">
        <f t="shared" ref="W267:W268" si="41">SUM(R267:V267)</f>
        <v>0</v>
      </c>
    </row>
    <row r="268" spans="1:23" s="22" customFormat="1" ht="33.6" customHeight="1" x14ac:dyDescent="0.25">
      <c r="A268" s="46" t="s">
        <v>125</v>
      </c>
      <c r="B268" s="46"/>
      <c r="C268" s="46"/>
      <c r="D268" s="46"/>
      <c r="E268" s="233"/>
      <c r="F268" s="20">
        <f>F267</f>
        <v>739431</v>
      </c>
      <c r="G268" s="20">
        <f t="shared" ref="G268:N268" si="42">G267</f>
        <v>739431</v>
      </c>
      <c r="H268" s="20">
        <f t="shared" si="42"/>
        <v>34260769</v>
      </c>
      <c r="I268" s="20">
        <f t="shared" si="42"/>
        <v>34130563</v>
      </c>
      <c r="J268" s="20">
        <f t="shared" si="42"/>
        <v>23842404</v>
      </c>
      <c r="K268" s="134">
        <f t="shared" si="42"/>
        <v>23699498</v>
      </c>
      <c r="L268" s="20">
        <f t="shared" si="42"/>
        <v>55253899</v>
      </c>
      <c r="M268" s="20">
        <f t="shared" si="42"/>
        <v>19863</v>
      </c>
      <c r="N268" s="20">
        <f t="shared" si="42"/>
        <v>3267544</v>
      </c>
      <c r="O268" s="134">
        <f>C268+E268+G268+I268+K268+M268</f>
        <v>58589355</v>
      </c>
      <c r="P268" s="21"/>
      <c r="Q268"/>
      <c r="R268"/>
      <c r="S268"/>
      <c r="T268" s="4"/>
      <c r="U268" s="4"/>
      <c r="V268" s="4"/>
      <c r="W268" s="101">
        <f t="shared" si="41"/>
        <v>0</v>
      </c>
    </row>
    <row r="269" spans="1:23" s="22" customFormat="1" ht="59.1" customHeight="1" x14ac:dyDescent="0.25">
      <c r="A269" s="254" t="s">
        <v>200</v>
      </c>
      <c r="B269" s="254"/>
      <c r="C269" s="254"/>
      <c r="D269" s="254"/>
      <c r="E269" s="248"/>
      <c r="F269" s="254"/>
      <c r="G269" s="254"/>
      <c r="H269" s="254"/>
      <c r="I269" s="254"/>
      <c r="J269" s="254"/>
      <c r="K269" s="254"/>
      <c r="L269" s="254"/>
      <c r="M269" s="254"/>
      <c r="N269" s="254"/>
      <c r="O269" s="200"/>
      <c r="P269" s="21"/>
      <c r="Q269"/>
      <c r="R269" s="4"/>
      <c r="S269" s="4"/>
      <c r="T269" s="4"/>
      <c r="U269" s="4"/>
      <c r="V269" s="4"/>
      <c r="W269" s="4">
        <f t="shared" ref="W269" si="43">SUM(W266:W268)</f>
        <v>0</v>
      </c>
    </row>
    <row r="270" spans="1:23" s="22" customFormat="1" ht="27.95" customHeight="1" x14ac:dyDescent="0.25">
      <c r="A270" s="259" t="s">
        <v>124</v>
      </c>
      <c r="B270" s="259"/>
      <c r="C270" s="259"/>
      <c r="D270" s="259"/>
      <c r="E270" s="251"/>
      <c r="F270" s="259"/>
      <c r="G270" s="259"/>
      <c r="H270" s="259"/>
      <c r="I270" s="259"/>
      <c r="J270" s="259"/>
      <c r="K270" s="259"/>
      <c r="L270" s="259"/>
      <c r="M270" s="259"/>
      <c r="N270" s="259"/>
      <c r="O270" s="212"/>
      <c r="P270" s="21"/>
      <c r="Q270"/>
      <c r="R270"/>
      <c r="S270"/>
      <c r="T270"/>
      <c r="U270"/>
      <c r="V270"/>
    </row>
    <row r="271" spans="1:23" s="22" customFormat="1" ht="39" customHeight="1" x14ac:dyDescent="0.25">
      <c r="A271" s="252" t="s">
        <v>133</v>
      </c>
      <c r="B271" s="253"/>
      <c r="C271" s="253"/>
      <c r="D271" s="253"/>
      <c r="E271" s="253"/>
      <c r="F271" s="253"/>
      <c r="G271" s="253"/>
      <c r="H271" s="253"/>
      <c r="I271" s="253"/>
      <c r="J271" s="253"/>
      <c r="K271" s="253"/>
      <c r="L271" s="253"/>
      <c r="M271" s="253"/>
      <c r="N271" s="253"/>
      <c r="O271" s="211"/>
      <c r="P271" s="21"/>
      <c r="Q271" s="21"/>
      <c r="R271" s="21"/>
    </row>
    <row r="272" spans="1:23" s="22" customFormat="1" ht="57.75" customHeight="1" x14ac:dyDescent="0.25">
      <c r="A272" s="242" t="s">
        <v>22</v>
      </c>
      <c r="B272" s="245"/>
      <c r="C272" s="245"/>
      <c r="D272" s="245"/>
      <c r="E272" s="245"/>
      <c r="F272" s="245"/>
      <c r="G272" s="245"/>
      <c r="H272" s="245"/>
      <c r="I272" s="245"/>
      <c r="J272" s="245"/>
      <c r="K272" s="245"/>
      <c r="L272" s="245"/>
      <c r="M272" s="245"/>
      <c r="N272" s="245"/>
      <c r="O272" s="246"/>
      <c r="P272" s="21"/>
      <c r="Q272" s="21"/>
      <c r="R272" s="21"/>
    </row>
    <row r="273" spans="1:18" s="22" customFormat="1" ht="24.75" customHeight="1" x14ac:dyDescent="0.25">
      <c r="A273" s="44" t="s">
        <v>21</v>
      </c>
      <c r="B273" s="6"/>
      <c r="C273" s="6"/>
      <c r="D273" s="6"/>
      <c r="E273" s="6"/>
      <c r="F273" s="6"/>
      <c r="G273" s="6"/>
      <c r="H273" s="6"/>
      <c r="I273" s="6"/>
      <c r="J273" s="6"/>
      <c r="K273" s="120"/>
      <c r="L273" s="6"/>
      <c r="M273" s="120"/>
      <c r="N273" s="6"/>
      <c r="O273" s="200"/>
      <c r="P273" s="21"/>
      <c r="Q273" s="21"/>
      <c r="R273" s="21"/>
    </row>
    <row r="274" spans="1:18" s="22" customFormat="1" ht="60" customHeight="1" x14ac:dyDescent="0.25">
      <c r="A274" s="18" t="s">
        <v>127</v>
      </c>
      <c r="B274" s="6"/>
      <c r="C274" s="6"/>
      <c r="D274" s="6"/>
      <c r="E274" s="6"/>
      <c r="F274" s="6"/>
      <c r="G274" s="6"/>
      <c r="H274" s="8">
        <v>122216</v>
      </c>
      <c r="I274" s="8">
        <v>122216</v>
      </c>
      <c r="J274" s="6"/>
      <c r="K274" s="120"/>
      <c r="L274" s="6"/>
      <c r="M274" s="120"/>
      <c r="N274" s="6"/>
      <c r="O274" s="200"/>
      <c r="P274" s="21"/>
      <c r="Q274" s="21"/>
      <c r="R274" s="21"/>
    </row>
    <row r="275" spans="1:18" s="22" customFormat="1" ht="53.25" customHeight="1" x14ac:dyDescent="0.25">
      <c r="A275" s="18" t="s">
        <v>132</v>
      </c>
      <c r="B275" s="6"/>
      <c r="C275" s="6"/>
      <c r="D275" s="6"/>
      <c r="E275" s="6"/>
      <c r="F275" s="6"/>
      <c r="G275" s="6"/>
      <c r="H275" s="8">
        <v>1091288</v>
      </c>
      <c r="I275" s="8">
        <v>1091288</v>
      </c>
      <c r="J275" s="6"/>
      <c r="K275" s="120"/>
      <c r="L275" s="6"/>
      <c r="M275" s="120"/>
      <c r="N275" s="6"/>
      <c r="O275" s="200"/>
      <c r="P275" s="21"/>
      <c r="Q275" s="21"/>
      <c r="R275" s="21"/>
    </row>
    <row r="276" spans="1:18" s="22" customFormat="1" ht="33.75" customHeight="1" x14ac:dyDescent="0.25">
      <c r="A276" s="18" t="s">
        <v>128</v>
      </c>
      <c r="B276" s="6"/>
      <c r="C276" s="6"/>
      <c r="D276" s="6"/>
      <c r="E276" s="6"/>
      <c r="F276" s="6"/>
      <c r="G276" s="6"/>
      <c r="H276" s="8">
        <v>409867</v>
      </c>
      <c r="I276" s="8">
        <v>409867</v>
      </c>
      <c r="J276" s="6"/>
      <c r="K276" s="120"/>
      <c r="L276" s="6"/>
      <c r="M276" s="120"/>
      <c r="N276" s="6"/>
      <c r="O276" s="200"/>
      <c r="P276" s="21"/>
      <c r="Q276" s="21"/>
      <c r="R276" s="21"/>
    </row>
    <row r="277" spans="1:18" s="22" customFormat="1" ht="37.5" customHeight="1" x14ac:dyDescent="0.25">
      <c r="A277" s="18" t="s">
        <v>129</v>
      </c>
      <c r="B277" s="6"/>
      <c r="C277" s="6"/>
      <c r="D277" s="6"/>
      <c r="E277" s="6"/>
      <c r="F277" s="6"/>
      <c r="G277" s="6"/>
      <c r="H277" s="8">
        <v>45035</v>
      </c>
      <c r="I277" s="8">
        <v>45035</v>
      </c>
      <c r="J277" s="6"/>
      <c r="K277" s="120"/>
      <c r="L277" s="6"/>
      <c r="M277" s="120"/>
      <c r="N277" s="6"/>
      <c r="O277" s="200"/>
      <c r="P277" s="21"/>
      <c r="Q277" s="21"/>
      <c r="R277" s="21"/>
    </row>
    <row r="278" spans="1:18" s="22" customFormat="1" ht="26.25" customHeight="1" x14ac:dyDescent="0.25">
      <c r="A278" s="46" t="s">
        <v>126</v>
      </c>
      <c r="B278" s="20"/>
      <c r="C278" s="20"/>
      <c r="D278" s="20"/>
      <c r="E278" s="20"/>
      <c r="F278" s="20"/>
      <c r="G278" s="20"/>
      <c r="H278" s="20">
        <f>H274+H275+H276+H277</f>
        <v>1668406</v>
      </c>
      <c r="I278" s="20">
        <f>I274+I275+I276+I277</f>
        <v>1668406</v>
      </c>
      <c r="J278" s="20"/>
      <c r="K278" s="134"/>
      <c r="L278" s="20"/>
      <c r="M278" s="134"/>
      <c r="N278" s="20"/>
      <c r="O278" s="134">
        <f>C278+E278+G278+I278+K278+M278</f>
        <v>1668406</v>
      </c>
      <c r="P278" s="21"/>
      <c r="Q278" s="21"/>
      <c r="R278" s="21"/>
    </row>
    <row r="279" spans="1:18" s="22" customFormat="1" ht="36" customHeight="1" x14ac:dyDescent="0.25">
      <c r="A279" s="239" t="s">
        <v>197</v>
      </c>
      <c r="B279" s="240"/>
      <c r="C279" s="240"/>
      <c r="D279" s="240"/>
      <c r="E279" s="240"/>
      <c r="F279" s="240"/>
      <c r="G279" s="240"/>
      <c r="H279" s="240"/>
      <c r="I279" s="240"/>
      <c r="J279" s="240"/>
      <c r="K279" s="240"/>
      <c r="L279" s="240"/>
      <c r="M279" s="240"/>
      <c r="N279" s="240"/>
      <c r="O279" s="241"/>
      <c r="P279" s="21"/>
      <c r="Q279" s="21"/>
      <c r="R279" s="21"/>
    </row>
    <row r="280" spans="1:18" s="22" customFormat="1" ht="66" customHeight="1" x14ac:dyDescent="0.25">
      <c r="A280" s="242" t="s">
        <v>213</v>
      </c>
      <c r="B280" s="243"/>
      <c r="C280" s="243"/>
      <c r="D280" s="243"/>
      <c r="E280" s="243"/>
      <c r="F280" s="243"/>
      <c r="G280" s="243"/>
      <c r="H280" s="243"/>
      <c r="I280" s="243"/>
      <c r="J280" s="243"/>
      <c r="K280" s="243"/>
      <c r="L280" s="243"/>
      <c r="M280" s="243"/>
      <c r="N280" s="243"/>
      <c r="O280" s="244"/>
      <c r="P280" s="21"/>
      <c r="Q280" s="21"/>
      <c r="R280" s="21"/>
    </row>
    <row r="281" spans="1:18" s="22" customFormat="1" ht="26.25" customHeight="1" x14ac:dyDescent="0.25">
      <c r="A281" s="44" t="s">
        <v>21</v>
      </c>
      <c r="B281" s="6"/>
      <c r="C281" s="6"/>
      <c r="D281" s="6"/>
      <c r="E281" s="6"/>
      <c r="F281" s="6"/>
      <c r="G281" s="6"/>
      <c r="H281" s="6"/>
      <c r="I281" s="6"/>
      <c r="J281" s="6"/>
      <c r="K281" s="120"/>
      <c r="L281" s="6"/>
      <c r="M281" s="120"/>
      <c r="N281" s="6"/>
      <c r="O281" s="120"/>
      <c r="P281" s="21"/>
      <c r="Q281" s="21"/>
      <c r="R281" s="21"/>
    </row>
    <row r="282" spans="1:18" s="22" customFormat="1" ht="34.5" customHeight="1" x14ac:dyDescent="0.25">
      <c r="A282" s="43" t="s">
        <v>142</v>
      </c>
      <c r="B282" s="6"/>
      <c r="C282" s="6"/>
      <c r="D282" s="6"/>
      <c r="E282" s="6"/>
      <c r="F282" s="6"/>
      <c r="G282" s="6"/>
      <c r="H282" s="8">
        <v>131604</v>
      </c>
      <c r="I282" s="8">
        <v>131604</v>
      </c>
      <c r="J282" s="8">
        <v>17681189</v>
      </c>
      <c r="K282" s="119">
        <v>17681189</v>
      </c>
      <c r="L282" s="8">
        <v>16761589</v>
      </c>
      <c r="M282" s="119">
        <v>16761589</v>
      </c>
      <c r="N282" s="8"/>
      <c r="O282" s="120"/>
      <c r="P282" s="21"/>
      <c r="Q282" s="21"/>
      <c r="R282" s="21"/>
    </row>
    <row r="283" spans="1:18" s="22" customFormat="1" ht="26.25" customHeight="1" x14ac:dyDescent="0.25">
      <c r="A283" s="46" t="s">
        <v>141</v>
      </c>
      <c r="B283" s="20"/>
      <c r="C283" s="20"/>
      <c r="D283" s="20"/>
      <c r="E283" s="20"/>
      <c r="F283" s="20"/>
      <c r="G283" s="20"/>
      <c r="H283" s="20">
        <f>H282</f>
        <v>131604</v>
      </c>
      <c r="I283" s="20">
        <f>I282</f>
        <v>131604</v>
      </c>
      <c r="J283" s="20">
        <f t="shared" ref="J283:M283" si="44">J282</f>
        <v>17681189</v>
      </c>
      <c r="K283" s="134">
        <f t="shared" si="44"/>
        <v>17681189</v>
      </c>
      <c r="L283" s="20">
        <f t="shared" si="44"/>
        <v>16761589</v>
      </c>
      <c r="M283" s="20">
        <f t="shared" si="44"/>
        <v>16761589</v>
      </c>
      <c r="N283" s="20"/>
      <c r="O283" s="134">
        <f>C283+E283+G283+I283+K283+M283</f>
        <v>34574382</v>
      </c>
      <c r="P283" s="21"/>
      <c r="Q283" s="21"/>
      <c r="R283" s="21"/>
    </row>
    <row r="284" spans="1:18" s="22" customFormat="1" ht="42" customHeight="1" x14ac:dyDescent="0.25">
      <c r="A284" s="239" t="s">
        <v>199</v>
      </c>
      <c r="B284" s="240"/>
      <c r="C284" s="240"/>
      <c r="D284" s="240"/>
      <c r="E284" s="240"/>
      <c r="F284" s="240"/>
      <c r="G284" s="240"/>
      <c r="H284" s="240"/>
      <c r="I284" s="240"/>
      <c r="J284" s="240"/>
      <c r="K284" s="240"/>
      <c r="L284" s="240"/>
      <c r="M284" s="240"/>
      <c r="N284" s="240"/>
      <c r="O284" s="241"/>
      <c r="P284" s="21"/>
      <c r="Q284" s="21"/>
      <c r="R284" s="21"/>
    </row>
    <row r="285" spans="1:18" s="22" customFormat="1" ht="48.95" customHeight="1" x14ac:dyDescent="0.25">
      <c r="A285" s="242" t="s">
        <v>201</v>
      </c>
      <c r="B285" s="243"/>
      <c r="C285" s="243"/>
      <c r="D285" s="243"/>
      <c r="E285" s="243"/>
      <c r="F285" s="243"/>
      <c r="G285" s="243"/>
      <c r="H285" s="243"/>
      <c r="I285" s="243"/>
      <c r="J285" s="243"/>
      <c r="K285" s="243"/>
      <c r="L285" s="243"/>
      <c r="M285" s="243"/>
      <c r="N285" s="243"/>
      <c r="O285" s="244"/>
      <c r="P285" s="21"/>
      <c r="Q285" s="21"/>
      <c r="R285" s="21"/>
    </row>
    <row r="286" spans="1:18" s="22" customFormat="1" ht="26.25" customHeight="1" x14ac:dyDescent="0.25">
      <c r="A286" s="85" t="s">
        <v>21</v>
      </c>
      <c r="B286" s="6"/>
      <c r="C286" s="6"/>
      <c r="D286" s="6"/>
      <c r="E286" s="6"/>
      <c r="F286" s="6"/>
      <c r="G286" s="6"/>
      <c r="H286" s="6"/>
      <c r="I286" s="6"/>
      <c r="J286" s="6"/>
      <c r="K286" s="120"/>
      <c r="L286" s="6"/>
      <c r="M286" s="120"/>
      <c r="N286" s="6"/>
      <c r="O286" s="120"/>
      <c r="P286" s="21"/>
      <c r="Q286" s="21"/>
      <c r="R286" s="21"/>
    </row>
    <row r="287" spans="1:18" s="22" customFormat="1" ht="33" customHeight="1" x14ac:dyDescent="0.25">
      <c r="A287" s="84" t="s">
        <v>142</v>
      </c>
      <c r="B287" s="6"/>
      <c r="C287" s="6"/>
      <c r="D287" s="6"/>
      <c r="E287" s="6"/>
      <c r="F287" s="6"/>
      <c r="G287" s="6"/>
      <c r="H287" s="6"/>
      <c r="I287" s="6"/>
      <c r="J287" s="8">
        <v>833445</v>
      </c>
      <c r="K287" s="119">
        <v>833445</v>
      </c>
      <c r="L287" s="6"/>
      <c r="M287" s="120"/>
      <c r="N287" s="6"/>
      <c r="O287" s="120">
        <f>C287+E287+G287+I287+K287</f>
        <v>833445</v>
      </c>
      <c r="P287" s="21"/>
      <c r="Q287" s="21"/>
      <c r="R287" s="21"/>
    </row>
    <row r="288" spans="1:18" s="22" customFormat="1" ht="26.1" customHeight="1" x14ac:dyDescent="0.25">
      <c r="A288" s="86" t="s">
        <v>198</v>
      </c>
      <c r="B288" s="20"/>
      <c r="C288" s="20"/>
      <c r="D288" s="20"/>
      <c r="E288" s="20"/>
      <c r="F288" s="20"/>
      <c r="G288" s="20"/>
      <c r="H288" s="20"/>
      <c r="I288" s="20"/>
      <c r="J288" s="20">
        <f>J287</f>
        <v>833445</v>
      </c>
      <c r="K288" s="134">
        <f>K287</f>
        <v>833445</v>
      </c>
      <c r="L288" s="20"/>
      <c r="M288" s="134"/>
      <c r="N288" s="20"/>
      <c r="O288" s="134">
        <f>C288+E288+G288+I288+K288</f>
        <v>833445</v>
      </c>
      <c r="P288" s="21"/>
      <c r="Q288" s="21"/>
      <c r="R288" s="21"/>
    </row>
    <row r="289" spans="1:18" s="88" customFormat="1" ht="36" customHeight="1" x14ac:dyDescent="0.25">
      <c r="A289" s="290" t="s">
        <v>203</v>
      </c>
      <c r="B289" s="291"/>
      <c r="C289" s="291"/>
      <c r="D289" s="291"/>
      <c r="E289" s="291"/>
      <c r="F289" s="291"/>
      <c r="G289" s="291"/>
      <c r="H289" s="291"/>
      <c r="I289" s="291"/>
      <c r="J289" s="291"/>
      <c r="K289" s="291"/>
      <c r="L289" s="291"/>
      <c r="M289" s="291"/>
      <c r="N289" s="291"/>
      <c r="O289" s="292"/>
      <c r="P289" s="87"/>
      <c r="Q289" s="87"/>
      <c r="R289" s="87"/>
    </row>
    <row r="290" spans="1:18" s="88" customFormat="1" ht="29.1" customHeight="1" x14ac:dyDescent="0.25">
      <c r="A290" s="293" t="s">
        <v>204</v>
      </c>
      <c r="B290" s="294"/>
      <c r="C290" s="294"/>
      <c r="D290" s="294"/>
      <c r="E290" s="294"/>
      <c r="F290" s="294"/>
      <c r="G290" s="294"/>
      <c r="H290" s="294"/>
      <c r="I290" s="294"/>
      <c r="J290" s="294"/>
      <c r="K290" s="294"/>
      <c r="L290" s="294"/>
      <c r="M290" s="294"/>
      <c r="N290" s="294"/>
      <c r="O290" s="295"/>
      <c r="P290" s="87"/>
      <c r="Q290" s="87"/>
      <c r="R290" s="87"/>
    </row>
    <row r="291" spans="1:18" s="88" customFormat="1" ht="29.1" customHeight="1" x14ac:dyDescent="0.25">
      <c r="A291" s="92" t="s">
        <v>21</v>
      </c>
      <c r="B291" s="91"/>
      <c r="C291" s="91"/>
      <c r="D291" s="91"/>
      <c r="E291" s="91"/>
      <c r="F291" s="91"/>
      <c r="G291" s="91"/>
      <c r="H291" s="91"/>
      <c r="I291" s="91"/>
      <c r="J291" s="91"/>
      <c r="K291" s="136"/>
      <c r="L291" s="91"/>
      <c r="M291" s="136"/>
      <c r="N291" s="91"/>
      <c r="O291" s="136"/>
      <c r="P291" s="87"/>
      <c r="Q291" s="87"/>
      <c r="R291" s="87"/>
    </row>
    <row r="292" spans="1:18" s="88" customFormat="1" ht="35.25" customHeight="1" x14ac:dyDescent="0.25">
      <c r="A292" s="92" t="s">
        <v>142</v>
      </c>
      <c r="B292" s="91"/>
      <c r="C292" s="91"/>
      <c r="D292" s="91"/>
      <c r="E292" s="91"/>
      <c r="F292" s="91"/>
      <c r="G292" s="91"/>
      <c r="H292" s="91"/>
      <c r="I292" s="91"/>
      <c r="J292" s="93">
        <v>6697818</v>
      </c>
      <c r="K292" s="137">
        <v>6697818</v>
      </c>
      <c r="L292" s="93"/>
      <c r="M292" s="137"/>
      <c r="N292" s="93"/>
      <c r="O292" s="137">
        <f>C292+E292+G292+I292+K292</f>
        <v>6697818</v>
      </c>
      <c r="P292" s="87"/>
      <c r="Q292" s="87"/>
      <c r="R292" s="87"/>
    </row>
    <row r="293" spans="1:18" s="88" customFormat="1" ht="26.25" customHeight="1" x14ac:dyDescent="0.25">
      <c r="A293" s="103" t="s">
        <v>202</v>
      </c>
      <c r="B293" s="104"/>
      <c r="C293" s="104"/>
      <c r="D293" s="104"/>
      <c r="E293" s="104"/>
      <c r="F293" s="104"/>
      <c r="G293" s="104"/>
      <c r="H293" s="104"/>
      <c r="I293" s="104"/>
      <c r="J293" s="104">
        <f>J292</f>
        <v>6697818</v>
      </c>
      <c r="K293" s="138">
        <f>K292</f>
        <v>6697818</v>
      </c>
      <c r="L293" s="104"/>
      <c r="M293" s="138"/>
      <c r="N293" s="104"/>
      <c r="O293" s="138">
        <f>C293+E293+G293+I293+K293</f>
        <v>6697818</v>
      </c>
      <c r="P293" s="87"/>
      <c r="Q293" s="87"/>
      <c r="R293" s="87"/>
    </row>
    <row r="294" spans="1:18" s="88" customFormat="1" ht="48.75" customHeight="1" x14ac:dyDescent="0.25">
      <c r="A294" s="235" t="s">
        <v>216</v>
      </c>
      <c r="B294" s="236"/>
      <c r="C294" s="236"/>
      <c r="D294" s="236"/>
      <c r="E294" s="236"/>
      <c r="F294" s="236"/>
      <c r="G294" s="236"/>
      <c r="H294" s="236"/>
      <c r="I294" s="236"/>
      <c r="J294" s="236"/>
      <c r="K294" s="236"/>
      <c r="L294" s="236"/>
      <c r="M294" s="236"/>
      <c r="N294" s="236"/>
      <c r="O294" s="236"/>
      <c r="P294" s="87"/>
      <c r="Q294" s="87"/>
      <c r="R294" s="87"/>
    </row>
    <row r="295" spans="1:18" s="88" customFormat="1" ht="56.25" customHeight="1" x14ac:dyDescent="0.25">
      <c r="A295" s="237" t="s">
        <v>219</v>
      </c>
      <c r="B295" s="238"/>
      <c r="C295" s="238"/>
      <c r="D295" s="238"/>
      <c r="E295" s="238"/>
      <c r="F295" s="238"/>
      <c r="G295" s="238"/>
      <c r="H295" s="238"/>
      <c r="I295" s="238"/>
      <c r="J295" s="238"/>
      <c r="K295" s="238"/>
      <c r="L295" s="238"/>
      <c r="M295" s="238"/>
      <c r="N295" s="238"/>
      <c r="O295" s="238"/>
      <c r="P295" s="87"/>
      <c r="Q295" s="87"/>
      <c r="R295" s="87"/>
    </row>
    <row r="296" spans="1:18" s="88" customFormat="1" ht="26.25" customHeight="1" x14ac:dyDescent="0.25">
      <c r="A296" s="105" t="s">
        <v>21</v>
      </c>
      <c r="B296" s="106"/>
      <c r="C296" s="106"/>
      <c r="D296" s="106"/>
      <c r="E296" s="106"/>
      <c r="F296" s="106"/>
      <c r="G296" s="106"/>
      <c r="H296" s="106"/>
      <c r="I296" s="106"/>
      <c r="J296" s="106"/>
      <c r="K296" s="139"/>
      <c r="L296" s="106"/>
      <c r="M296" s="139"/>
      <c r="N296" s="106"/>
      <c r="O296" s="139"/>
      <c r="P296" s="87"/>
      <c r="Q296" s="87"/>
      <c r="R296" s="87"/>
    </row>
    <row r="297" spans="1:18" s="88" customFormat="1" ht="37.5" customHeight="1" x14ac:dyDescent="0.25">
      <c r="A297" s="105" t="s">
        <v>142</v>
      </c>
      <c r="B297" s="106"/>
      <c r="C297" s="106"/>
      <c r="D297" s="106"/>
      <c r="E297" s="106"/>
      <c r="F297" s="106"/>
      <c r="G297" s="106"/>
      <c r="H297" s="106"/>
      <c r="I297" s="106"/>
      <c r="J297" s="106">
        <v>10949369</v>
      </c>
      <c r="K297" s="139">
        <v>10949369</v>
      </c>
      <c r="L297" s="106">
        <v>18065402</v>
      </c>
      <c r="M297" s="139">
        <v>18065402</v>
      </c>
      <c r="N297" s="106"/>
      <c r="O297" s="216">
        <f>C297+E297+G297+I297+K297+M297</f>
        <v>29014771</v>
      </c>
      <c r="P297" s="87"/>
      <c r="Q297" s="87"/>
      <c r="R297" s="87"/>
    </row>
    <row r="298" spans="1:18" s="88" customFormat="1" ht="32.25" customHeight="1" x14ac:dyDescent="0.25">
      <c r="A298" s="107" t="s">
        <v>217</v>
      </c>
      <c r="B298" s="108"/>
      <c r="C298" s="108"/>
      <c r="D298" s="108"/>
      <c r="E298" s="108"/>
      <c r="F298" s="108"/>
      <c r="G298" s="108"/>
      <c r="H298" s="108"/>
      <c r="I298" s="108"/>
      <c r="J298" s="108">
        <f>J297</f>
        <v>10949369</v>
      </c>
      <c r="K298" s="138">
        <f>K297</f>
        <v>10949369</v>
      </c>
      <c r="L298" s="108">
        <f>L297</f>
        <v>18065402</v>
      </c>
      <c r="M298" s="138">
        <f>M297</f>
        <v>18065402</v>
      </c>
      <c r="N298" s="108">
        <f t="shared" ref="N298" si="45">N297</f>
        <v>0</v>
      </c>
      <c r="O298" s="140">
        <f>C298+E298+G298+I298+K298+M298</f>
        <v>29014771</v>
      </c>
      <c r="P298" s="87"/>
      <c r="Q298" s="87"/>
      <c r="R298" s="87"/>
    </row>
    <row r="299" spans="1:18" s="22" customFormat="1" ht="30" customHeight="1" x14ac:dyDescent="0.25">
      <c r="A299" s="89" t="s">
        <v>130</v>
      </c>
      <c r="B299" s="90">
        <f t="shared" ref="B299:I299" si="46">B268+B278+B283+B288+B293+B298</f>
        <v>0</v>
      </c>
      <c r="C299" s="90">
        <f t="shared" si="46"/>
        <v>0</v>
      </c>
      <c r="D299" s="90">
        <f t="shared" si="46"/>
        <v>0</v>
      </c>
      <c r="E299" s="90">
        <f t="shared" si="46"/>
        <v>0</v>
      </c>
      <c r="F299" s="90">
        <f t="shared" si="46"/>
        <v>739431</v>
      </c>
      <c r="G299" s="90">
        <f t="shared" si="46"/>
        <v>739431</v>
      </c>
      <c r="H299" s="90">
        <f t="shared" si="46"/>
        <v>36060779</v>
      </c>
      <c r="I299" s="90">
        <f t="shared" si="46"/>
        <v>35930573</v>
      </c>
      <c r="J299" s="90">
        <f t="shared" ref="J299:N299" si="47">J268+J278+J283+J288+J293+J298</f>
        <v>60004225</v>
      </c>
      <c r="K299" s="141">
        <f t="shared" si="47"/>
        <v>59861319</v>
      </c>
      <c r="L299" s="90">
        <f t="shared" si="47"/>
        <v>90080890</v>
      </c>
      <c r="M299" s="141">
        <f t="shared" si="47"/>
        <v>34846854</v>
      </c>
      <c r="N299" s="90">
        <f t="shared" si="47"/>
        <v>3267544</v>
      </c>
      <c r="O299" s="141">
        <f>C299+E299+G299+I299+K299+M299</f>
        <v>131378177</v>
      </c>
      <c r="P299" s="21"/>
      <c r="Q299" s="21"/>
      <c r="R299" s="21"/>
    </row>
    <row r="300" spans="1:18" s="22" customFormat="1" ht="15.75" thickBot="1" x14ac:dyDescent="0.3">
      <c r="E300" s="62"/>
      <c r="K300" s="88"/>
      <c r="M300" s="88"/>
      <c r="O300" s="198"/>
      <c r="P300" s="21"/>
      <c r="Q300" s="21"/>
      <c r="R300" s="21"/>
    </row>
    <row r="301" spans="1:18" s="22" customFormat="1" ht="56.25" customHeight="1" thickBot="1" x14ac:dyDescent="0.3">
      <c r="A301" s="96" t="s">
        <v>226</v>
      </c>
      <c r="B301" s="83">
        <f>B299+B260+B250</f>
        <v>4016125</v>
      </c>
      <c r="C301" s="83">
        <f t="shared" ref="C301:I301" si="48">C299+C260+C250</f>
        <v>3402374</v>
      </c>
      <c r="D301" s="83">
        <f t="shared" si="48"/>
        <v>22764763</v>
      </c>
      <c r="E301" s="83">
        <f t="shared" si="48"/>
        <v>22506029</v>
      </c>
      <c r="F301" s="83">
        <f t="shared" si="48"/>
        <v>70672756</v>
      </c>
      <c r="G301" s="83">
        <f t="shared" si="48"/>
        <v>70192343.699999988</v>
      </c>
      <c r="H301" s="83">
        <f t="shared" si="48"/>
        <v>197169380</v>
      </c>
      <c r="I301" s="83">
        <f t="shared" si="48"/>
        <v>196388392</v>
      </c>
      <c r="J301" s="83">
        <f>J299+J260+J250</f>
        <v>88364995</v>
      </c>
      <c r="K301" s="83">
        <f>K299+K260+K250</f>
        <v>87999682</v>
      </c>
      <c r="L301" s="83">
        <f t="shared" ref="L301:O301" si="49">L299+L260+L250</f>
        <v>98990525</v>
      </c>
      <c r="M301" s="197">
        <f>M299+M260+M250</f>
        <v>35069320</v>
      </c>
      <c r="N301" s="83">
        <f t="shared" si="49"/>
        <v>10131736</v>
      </c>
      <c r="O301" s="197">
        <f t="shared" si="49"/>
        <v>415558140.69999999</v>
      </c>
      <c r="P301" s="57"/>
      <c r="Q301" s="21"/>
      <c r="R301" s="21"/>
    </row>
    <row r="302" spans="1:18" ht="54" customHeight="1" thickBot="1" x14ac:dyDescent="0.3">
      <c r="A302" s="96" t="s">
        <v>227</v>
      </c>
      <c r="B302" s="97">
        <f>B251+B260+B299</f>
        <v>4016125</v>
      </c>
      <c r="C302" s="97">
        <f t="shared" ref="C302:O302" si="50">C251+C260+C299</f>
        <v>3402374</v>
      </c>
      <c r="D302" s="97">
        <f t="shared" si="50"/>
        <v>22764763</v>
      </c>
      <c r="E302" s="97">
        <f t="shared" si="50"/>
        <v>22506029</v>
      </c>
      <c r="F302" s="97">
        <f t="shared" si="50"/>
        <v>70672756</v>
      </c>
      <c r="G302" s="97">
        <f t="shared" si="50"/>
        <v>70192343.699999988</v>
      </c>
      <c r="H302" s="97">
        <f t="shared" si="50"/>
        <v>192095487</v>
      </c>
      <c r="I302" s="83">
        <f t="shared" si="50"/>
        <v>191314499</v>
      </c>
      <c r="J302" s="97">
        <f t="shared" si="50"/>
        <v>88840641</v>
      </c>
      <c r="K302" s="97">
        <f t="shared" si="50"/>
        <v>88475328</v>
      </c>
      <c r="L302" s="97">
        <f t="shared" si="50"/>
        <v>103588772</v>
      </c>
      <c r="M302" s="197">
        <f>M251+M260+M299</f>
        <v>39667567</v>
      </c>
      <c r="N302" s="97">
        <f t="shared" si="50"/>
        <v>10131736</v>
      </c>
      <c r="O302" s="197">
        <f t="shared" si="50"/>
        <v>415558140.69999999</v>
      </c>
    </row>
    <row r="303" spans="1:18" x14ac:dyDescent="0.25">
      <c r="B303" s="40"/>
      <c r="C303" s="40"/>
      <c r="D303" s="40"/>
      <c r="E303" s="218"/>
      <c r="F303" s="40"/>
      <c r="G303" s="40"/>
      <c r="H303" s="40"/>
      <c r="I303" s="101"/>
      <c r="J303" s="40"/>
      <c r="K303" s="142"/>
      <c r="L303" s="40"/>
      <c r="M303" s="142"/>
      <c r="N303" s="40"/>
      <c r="O303" s="142"/>
    </row>
    <row r="304" spans="1:18" x14ac:dyDescent="0.25">
      <c r="A304"/>
      <c r="B304"/>
      <c r="C304"/>
      <c r="D304" s="217"/>
      <c r="E304" s="217"/>
      <c r="F304" s="217"/>
      <c r="G304" s="217"/>
      <c r="H304"/>
      <c r="I304" s="21"/>
      <c r="J304"/>
      <c r="K304" s="87"/>
      <c r="L304"/>
      <c r="M304" s="87"/>
      <c r="N304"/>
      <c r="O304" s="87"/>
    </row>
    <row r="305" spans="1:15" x14ac:dyDescent="0.25">
      <c r="A305" s="40"/>
      <c r="B305" s="40"/>
      <c r="C305" s="40"/>
      <c r="D305" s="218"/>
      <c r="E305" s="218"/>
      <c r="F305" s="218"/>
      <c r="G305" s="218"/>
      <c r="H305" s="40"/>
      <c r="I305" s="101"/>
      <c r="J305" s="40"/>
      <c r="K305" s="142"/>
      <c r="L305" s="40"/>
      <c r="M305" s="142"/>
      <c r="N305" s="40"/>
      <c r="O305" s="213"/>
    </row>
    <row r="306" spans="1:15" x14ac:dyDescent="0.25">
      <c r="A306" s="40"/>
      <c r="B306" s="40"/>
      <c r="C306" s="40"/>
      <c r="D306" s="218"/>
      <c r="E306" s="218"/>
      <c r="F306" s="218"/>
      <c r="G306" s="218"/>
      <c r="H306" s="40"/>
      <c r="I306" s="101"/>
      <c r="J306" s="40"/>
      <c r="K306" s="142"/>
      <c r="L306" s="40"/>
      <c r="M306" s="142"/>
      <c r="N306" s="40"/>
      <c r="O306" s="213"/>
    </row>
    <row r="307" spans="1:15" x14ac:dyDescent="0.25">
      <c r="A307" s="40"/>
      <c r="B307" s="40"/>
      <c r="C307" s="40"/>
      <c r="D307" s="218"/>
      <c r="E307" s="218"/>
      <c r="F307" s="218"/>
      <c r="G307" s="218"/>
      <c r="H307" s="40"/>
      <c r="I307" s="101"/>
      <c r="J307" s="40"/>
      <c r="K307" s="142"/>
      <c r="L307" s="40"/>
      <c r="M307" s="142"/>
      <c r="N307" s="40"/>
      <c r="O307" s="213"/>
    </row>
    <row r="308" spans="1:15" x14ac:dyDescent="0.25">
      <c r="A308" s="40"/>
      <c r="B308" s="40"/>
      <c r="C308" s="40"/>
      <c r="D308" s="218"/>
      <c r="E308" s="218"/>
      <c r="F308" s="218"/>
      <c r="G308" s="218"/>
      <c r="H308" s="40"/>
      <c r="I308" s="40"/>
      <c r="J308" s="40"/>
      <c r="K308" s="142"/>
      <c r="L308" s="40"/>
      <c r="M308" s="142"/>
      <c r="N308" s="40"/>
      <c r="O308" s="142"/>
    </row>
    <row r="309" spans="1:15" x14ac:dyDescent="0.25">
      <c r="B309" s="40"/>
      <c r="C309" s="40"/>
      <c r="D309" s="218"/>
      <c r="E309" s="218"/>
      <c r="F309" s="218"/>
      <c r="G309" s="218"/>
      <c r="H309" s="40"/>
      <c r="I309" s="40"/>
      <c r="J309" s="40"/>
      <c r="K309" s="142"/>
      <c r="L309" s="40"/>
      <c r="M309" s="142"/>
      <c r="N309" s="40"/>
      <c r="O309" s="142"/>
    </row>
    <row r="310" spans="1:15" x14ac:dyDescent="0.25">
      <c r="B310" s="40"/>
      <c r="C310" s="40"/>
      <c r="D310" s="218"/>
      <c r="E310" s="218"/>
      <c r="F310" s="218"/>
      <c r="G310" s="218"/>
      <c r="H310" s="40"/>
      <c r="I310" s="40"/>
      <c r="J310" s="40"/>
      <c r="K310" s="40"/>
      <c r="L310" s="40"/>
      <c r="M310" s="142"/>
      <c r="N310" s="40"/>
      <c r="O310" s="142"/>
    </row>
    <row r="311" spans="1:15" x14ac:dyDescent="0.25">
      <c r="B311" s="40"/>
      <c r="C311" s="40"/>
      <c r="D311" s="218"/>
      <c r="E311" s="218"/>
      <c r="F311" s="218"/>
      <c r="G311" s="218"/>
      <c r="H311" s="40"/>
      <c r="I311" s="40"/>
      <c r="J311" s="40"/>
      <c r="K311" s="40"/>
      <c r="L311" s="40"/>
      <c r="M311" s="142"/>
      <c r="N311" s="40"/>
      <c r="O311" s="142"/>
    </row>
  </sheetData>
  <mergeCells count="98">
    <mergeCell ref="A3:O3"/>
    <mergeCell ref="A132:O132"/>
    <mergeCell ref="A257:O257"/>
    <mergeCell ref="A224:O224"/>
    <mergeCell ref="A225:O225"/>
    <mergeCell ref="A215:O215"/>
    <mergeCell ref="A185:O185"/>
    <mergeCell ref="A181:O181"/>
    <mergeCell ref="A180:O180"/>
    <mergeCell ref="A163:N163"/>
    <mergeCell ref="A164:N164"/>
    <mergeCell ref="A174:O174"/>
    <mergeCell ref="A175:O175"/>
    <mergeCell ref="A141:N141"/>
    <mergeCell ref="A142:N142"/>
    <mergeCell ref="A148:N148"/>
    <mergeCell ref="A2:O2"/>
    <mergeCell ref="A289:O289"/>
    <mergeCell ref="A290:O290"/>
    <mergeCell ref="A254:N254"/>
    <mergeCell ref="A262:N262"/>
    <mergeCell ref="A149:N149"/>
    <mergeCell ref="A245:N245"/>
    <mergeCell ref="A246:N246"/>
    <mergeCell ref="A158:N158"/>
    <mergeCell ref="A159:N159"/>
    <mergeCell ref="A205:N205"/>
    <mergeCell ref="A206:N206"/>
    <mergeCell ref="A182:N182"/>
    <mergeCell ref="A186:N186"/>
    <mergeCell ref="A236:O236"/>
    <mergeCell ref="A237:O237"/>
    <mergeCell ref="A82:N82"/>
    <mergeCell ref="A86:N86"/>
    <mergeCell ref="A92:N92"/>
    <mergeCell ref="A96:N96"/>
    <mergeCell ref="A102:N102"/>
    <mergeCell ref="A117:N117"/>
    <mergeCell ref="A118:N118"/>
    <mergeCell ref="A136:N136"/>
    <mergeCell ref="A137:N137"/>
    <mergeCell ref="A107:N107"/>
    <mergeCell ref="A129:N129"/>
    <mergeCell ref="A113:O113"/>
    <mergeCell ref="A76:N76"/>
    <mergeCell ref="A48:N48"/>
    <mergeCell ref="A49:N49"/>
    <mergeCell ref="A51:N51"/>
    <mergeCell ref="A53:N53"/>
    <mergeCell ref="A55:N55"/>
    <mergeCell ref="A57:N57"/>
    <mergeCell ref="A60:N60"/>
    <mergeCell ref="A62:N62"/>
    <mergeCell ref="A64:N64"/>
    <mergeCell ref="A67:N67"/>
    <mergeCell ref="A68:N68"/>
    <mergeCell ref="A33:N33"/>
    <mergeCell ref="A35:N35"/>
    <mergeCell ref="A17:N17"/>
    <mergeCell ref="A26:N26"/>
    <mergeCell ref="A27:N27"/>
    <mergeCell ref="A31:N31"/>
    <mergeCell ref="A19:O19"/>
    <mergeCell ref="A21:N21"/>
    <mergeCell ref="A23:N23"/>
    <mergeCell ref="C1:H1"/>
    <mergeCell ref="A269:N269"/>
    <mergeCell ref="A11:N11"/>
    <mergeCell ref="A6:N6"/>
    <mergeCell ref="A7:N7"/>
    <mergeCell ref="A9:N9"/>
    <mergeCell ref="A4:N4"/>
    <mergeCell ref="A37:N37"/>
    <mergeCell ref="A39:N39"/>
    <mergeCell ref="A41:N41"/>
    <mergeCell ref="A43:N43"/>
    <mergeCell ref="A45:N45"/>
    <mergeCell ref="A13:N13"/>
    <mergeCell ref="A15:N15"/>
    <mergeCell ref="A32:N32"/>
    <mergeCell ref="A265:N265"/>
    <mergeCell ref="A266:N266"/>
    <mergeCell ref="A279:O279"/>
    <mergeCell ref="A271:N271"/>
    <mergeCell ref="A264:N264"/>
    <mergeCell ref="A270:N270"/>
    <mergeCell ref="A247:N247"/>
    <mergeCell ref="A253:N253"/>
    <mergeCell ref="A256:N256"/>
    <mergeCell ref="A216:N216"/>
    <mergeCell ref="A239:O239"/>
    <mergeCell ref="A240:O240"/>
    <mergeCell ref="A294:O294"/>
    <mergeCell ref="A295:O295"/>
    <mergeCell ref="A284:O284"/>
    <mergeCell ref="A285:O285"/>
    <mergeCell ref="A272:O272"/>
    <mergeCell ref="A280:O280"/>
  </mergeCells>
  <pageMargins left="0.39370078740157483" right="0.43307086614173229" top="0.35433070866141736" bottom="0.47244094488188981" header="0.31496062992125984" footer="0.31496062992125984"/>
  <pageSetup paperSize="8" scale="59" fitToHeight="0" pageOrder="overThenDown" orientation="portrait"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uz 30.04.2026.</vt:lpstr>
      <vt:lpstr>' uz 30.04.2026.'!Print_Titles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Larisa Tumaņana</cp:lastModifiedBy>
  <cp:lastPrinted>2025-11-05T10:21:16Z</cp:lastPrinted>
  <dcterms:created xsi:type="dcterms:W3CDTF">2022-06-08T09:21:23Z</dcterms:created>
  <dcterms:modified xsi:type="dcterms:W3CDTF">2026-06-10T09:44:14Z</dcterms:modified>
</cp:coreProperties>
</file>