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vnozare.pri\vm\Redirect_profiles\gjermacane\Desktop\"/>
    </mc:Choice>
  </mc:AlternateContent>
  <xr:revisionPtr revIDLastSave="0" documentId="8_{01DDCC49-8BDC-4544-924A-7F3FF0A53490}" xr6:coauthVersionLast="47" xr6:coauthVersionMax="47" xr10:uidLastSave="{00000000-0000-0000-0000-000000000000}"/>
  <bookViews>
    <workbookView xWindow="-110" yWindow="-110" windowWidth="19420" windowHeight="10420" tabRatio="939" xr2:uid="{9DE4E063-2595-4EF2-9644-B143EBE1F83D}"/>
  </bookViews>
  <sheets>
    <sheet name="Kopējais_gultu_skaits" sheetId="12" r:id="rId1"/>
    <sheet name="iekartu_rezervju_sadalijums" sheetId="10" r:id="rId2"/>
    <sheet name="parprof_gultu_rezerves" sheetId="18" r:id="rId3"/>
    <sheet name="kopsavilkums" sheetId="1" r:id="rId4"/>
    <sheet name="dializes_iekarta" sheetId="19" r:id="rId5"/>
    <sheet name="asins_gazu_analizators" sheetId="17" r:id="rId6"/>
    <sheet name="defibrilatori" sheetId="16" r:id="rId7"/>
    <sheet name="pacientu_galdini" sheetId="15" r:id="rId8"/>
    <sheet name="matrači" sheetId="14" r:id="rId9"/>
    <sheet name="gultas" sheetId="13" r:id="rId10"/>
    <sheet name="flowmetri" sheetId="9" r:id="rId11"/>
    <sheet name="RTG" sheetId="7" r:id="rId12"/>
    <sheet name="USG" sheetId="8" r:id="rId13"/>
    <sheet name="sūkņi" sheetId="6" r:id="rId14"/>
    <sheet name="MPV" sheetId="5" r:id="rId15"/>
    <sheet name="monitori" sheetId="4" r:id="rId16"/>
    <sheet name="perfuzori" sheetId="3" r:id="rId17"/>
  </sheets>
  <definedNames>
    <definedName name="_xlnm._FilterDatabase" localSheetId="3" hidden="1">kopsavilkums!$A$2:$P$1637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J10" i="10" l="1"/>
  <c r="CJ16" i="10"/>
  <c r="CJ28" i="10"/>
  <c r="CI49" i="10"/>
  <c r="CJ49" i="10" s="1"/>
  <c r="E10" i="19"/>
  <c r="CF5" i="10"/>
  <c r="E33" i="18"/>
  <c r="E32" i="18"/>
  <c r="E31" i="18"/>
  <c r="E30" i="18"/>
  <c r="E28" i="18"/>
  <c r="E25" i="18"/>
  <c r="E24" i="18"/>
  <c r="E20" i="18"/>
  <c r="E18" i="18"/>
  <c r="E15" i="18"/>
  <c r="E14" i="18"/>
  <c r="E13" i="18"/>
  <c r="E12" i="18"/>
  <c r="CG15" i="10" s="1"/>
  <c r="E9" i="18"/>
  <c r="CG11" i="10" s="1"/>
  <c r="E6" i="18"/>
  <c r="E5" i="18"/>
  <c r="CG7" i="10" s="1"/>
  <c r="E4" i="18"/>
  <c r="CG6" i="10" s="1"/>
  <c r="CJ6" i="10" s="1"/>
  <c r="CA6" i="10"/>
  <c r="CE6" i="10"/>
  <c r="CE7" i="10"/>
  <c r="CE8" i="10"/>
  <c r="CE9" i="10"/>
  <c r="CE10" i="10"/>
  <c r="CE11" i="10"/>
  <c r="CE12" i="10"/>
  <c r="CE13" i="10"/>
  <c r="CE14" i="10"/>
  <c r="CE15" i="10"/>
  <c r="CE16" i="10"/>
  <c r="CE17" i="10"/>
  <c r="CE18" i="10"/>
  <c r="CE19" i="10"/>
  <c r="CE20" i="10"/>
  <c r="CE21" i="10"/>
  <c r="CE22" i="10"/>
  <c r="CE23" i="10"/>
  <c r="CE24" i="10"/>
  <c r="CE25" i="10"/>
  <c r="CE26" i="10"/>
  <c r="CE27" i="10"/>
  <c r="CE28" i="10"/>
  <c r="CE29" i="10"/>
  <c r="CE30" i="10"/>
  <c r="CE31" i="10"/>
  <c r="CE32" i="10"/>
  <c r="CE33" i="10"/>
  <c r="CE34" i="10"/>
  <c r="CE35" i="10"/>
  <c r="CE36" i="10"/>
  <c r="CE37" i="10"/>
  <c r="CE38" i="10"/>
  <c r="CE39" i="10"/>
  <c r="CE40" i="10"/>
  <c r="CE41" i="10"/>
  <c r="CE42" i="10"/>
  <c r="CE43" i="10"/>
  <c r="CE44" i="10"/>
  <c r="CE45" i="10"/>
  <c r="CE46" i="10"/>
  <c r="CE47" i="10"/>
  <c r="CE48" i="10"/>
  <c r="CE49" i="10"/>
  <c r="CE50" i="10"/>
  <c r="CE51" i="10"/>
  <c r="CE52" i="10"/>
  <c r="CE53" i="10"/>
  <c r="CE54" i="10"/>
  <c r="CE55" i="10"/>
  <c r="CE56" i="10"/>
  <c r="CE57" i="10"/>
  <c r="CE58" i="10"/>
  <c r="CE59" i="10"/>
  <c r="CE60" i="10"/>
  <c r="CE5" i="10"/>
  <c r="BU29" i="10"/>
  <c r="BU26" i="10"/>
  <c r="BU24" i="10"/>
  <c r="BU23" i="10"/>
  <c r="BU22" i="10"/>
  <c r="BS43" i="10"/>
  <c r="BS42" i="10"/>
  <c r="BS39" i="10"/>
  <c r="BS38" i="10"/>
  <c r="BS37" i="10"/>
  <c r="BS32" i="10"/>
  <c r="BS30" i="10"/>
  <c r="BS29" i="10"/>
  <c r="BS23" i="10"/>
  <c r="BS24" i="10"/>
  <c r="BS26" i="10"/>
  <c r="BS22" i="10"/>
  <c r="BQ43" i="10"/>
  <c r="BQ42" i="10"/>
  <c r="BQ39" i="10"/>
  <c r="BQ38" i="10"/>
  <c r="BQ37" i="10"/>
  <c r="BQ32" i="10"/>
  <c r="BQ30" i="10"/>
  <c r="BQ29" i="10"/>
  <c r="BQ26" i="10"/>
  <c r="BQ24" i="10"/>
  <c r="BQ23" i="10"/>
  <c r="BQ22" i="10"/>
  <c r="BO43" i="10"/>
  <c r="BO42" i="10"/>
  <c r="BO39" i="10"/>
  <c r="BO38" i="10"/>
  <c r="BO37" i="10"/>
  <c r="BO32" i="10"/>
  <c r="BO30" i="10"/>
  <c r="BO29" i="10"/>
  <c r="BO26" i="10"/>
  <c r="BO23" i="10"/>
  <c r="BO24" i="10"/>
  <c r="BO22"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AO55" i="10"/>
  <c r="AN60" i="10"/>
  <c r="AN58" i="10"/>
  <c r="AN57" i="10"/>
  <c r="AL60" i="10"/>
  <c r="AL58" i="10"/>
  <c r="AL57" i="10"/>
  <c r="AJ60" i="10"/>
  <c r="AJ57" i="10"/>
  <c r="AJ58" i="10"/>
  <c r="AJ56" i="10"/>
  <c r="AN46" i="10"/>
  <c r="AN47" i="10"/>
  <c r="AN48" i="10"/>
  <c r="AN45" i="10"/>
  <c r="AL46" i="10"/>
  <c r="AL47" i="10"/>
  <c r="AL48" i="10"/>
  <c r="AL45" i="10"/>
  <c r="AJ46" i="10"/>
  <c r="AJ47" i="10"/>
  <c r="AJ48" i="10"/>
  <c r="AJ45" i="10"/>
  <c r="AN36" i="10"/>
  <c r="AN37" i="10"/>
  <c r="AN35" i="10"/>
  <c r="AL36" i="10"/>
  <c r="AL37" i="10"/>
  <c r="AL35" i="10"/>
  <c r="AJ36" i="10"/>
  <c r="AJ37" i="10"/>
  <c r="AJ35" i="10"/>
  <c r="AH35" i="10"/>
  <c r="AO6" i="10"/>
  <c r="AO7" i="10"/>
  <c r="AO8" i="10"/>
  <c r="AO9" i="10"/>
  <c r="AO10" i="10"/>
  <c r="AO11" i="10"/>
  <c r="AO12" i="10"/>
  <c r="AO13" i="10"/>
  <c r="AO14" i="10"/>
  <c r="AO15" i="10"/>
  <c r="AO16" i="10"/>
  <c r="AO17" i="10"/>
  <c r="AO18" i="10"/>
  <c r="AO19" i="10"/>
  <c r="AO20" i="10"/>
  <c r="AO21" i="10"/>
  <c r="AO22" i="10"/>
  <c r="AO23" i="10"/>
  <c r="AO24" i="10"/>
  <c r="AO25" i="10"/>
  <c r="AO26" i="10"/>
  <c r="AO27" i="10"/>
  <c r="AO28" i="10"/>
  <c r="AO29" i="10"/>
  <c r="AO30" i="10"/>
  <c r="AO31" i="10"/>
  <c r="AO32" i="10"/>
  <c r="AO33" i="10"/>
  <c r="AO34" i="10"/>
  <c r="AO35" i="10"/>
  <c r="AO36" i="10"/>
  <c r="AO37" i="10"/>
  <c r="AO38" i="10"/>
  <c r="AO39" i="10"/>
  <c r="AO40" i="10"/>
  <c r="AO41" i="10"/>
  <c r="AO42" i="10"/>
  <c r="AO43" i="10"/>
  <c r="AO44" i="10"/>
  <c r="AO45" i="10"/>
  <c r="AO46" i="10"/>
  <c r="AO47" i="10"/>
  <c r="AO48" i="10"/>
  <c r="AO49" i="10"/>
  <c r="AO50" i="10"/>
  <c r="AO51" i="10"/>
  <c r="AO52" i="10"/>
  <c r="AO53" i="10"/>
  <c r="AO54" i="10"/>
  <c r="AO56" i="10"/>
  <c r="AO57" i="10"/>
  <c r="AO58" i="10"/>
  <c r="AO59" i="10"/>
  <c r="AO60" i="10"/>
  <c r="AO5" i="10"/>
  <c r="J49" i="10"/>
  <c r="CI28" i="10"/>
  <c r="E30" i="17"/>
  <c r="CI22" i="10"/>
  <c r="CJ22" i="10" s="1"/>
  <c r="E38" i="16"/>
  <c r="CI10" i="10"/>
  <c r="E9" i="15"/>
  <c r="CI7" i="10"/>
  <c r="E76" i="14"/>
  <c r="E76" i="13"/>
  <c r="CI6" i="10" s="1"/>
  <c r="E51" i="3"/>
  <c r="CI11" i="10"/>
  <c r="E125" i="4"/>
  <c r="E29" i="5"/>
  <c r="CI13" i="10" s="1"/>
  <c r="CJ13" i="10" s="1"/>
  <c r="CI55" i="10"/>
  <c r="CJ55" i="10" s="1"/>
  <c r="E64" i="6"/>
  <c r="CI53" i="10"/>
  <c r="CJ53" i="10" s="1"/>
  <c r="E9" i="8"/>
  <c r="CI33" i="10"/>
  <c r="CJ33" i="10" s="1"/>
  <c r="E11" i="7"/>
  <c r="CI15" i="10"/>
  <c r="F16" i="3"/>
  <c r="G1531" i="1"/>
  <c r="G1526" i="1"/>
  <c r="G1527" i="1"/>
  <c r="G1528" i="1"/>
  <c r="G1529" i="1"/>
  <c r="G1530" i="1"/>
  <c r="G1517" i="1"/>
  <c r="G1518" i="1"/>
  <c r="G1519" i="1"/>
  <c r="G1520" i="1"/>
  <c r="G1521" i="1"/>
  <c r="G1522" i="1"/>
  <c r="G1523" i="1"/>
  <c r="G1524" i="1"/>
  <c r="G1525" i="1"/>
  <c r="G1541" i="1"/>
  <c r="G1542" i="1"/>
  <c r="G1543" i="1"/>
  <c r="G1514" i="1"/>
  <c r="G1513" i="1"/>
  <c r="G1515" i="1"/>
  <c r="G1516" i="1"/>
  <c r="G1489" i="1"/>
  <c r="G1490" i="1"/>
  <c r="G1491" i="1"/>
  <c r="G1492" i="1"/>
  <c r="G1493" i="1"/>
  <c r="G1494" i="1"/>
  <c r="G1495" i="1"/>
  <c r="G1496" i="1"/>
  <c r="G1497" i="1"/>
  <c r="G1498" i="1"/>
  <c r="G1499" i="1"/>
  <c r="G1500" i="1"/>
  <c r="G1501" i="1"/>
  <c r="G1502" i="1"/>
  <c r="G1503" i="1"/>
  <c r="G1504" i="1"/>
  <c r="G1505" i="1"/>
  <c r="G1506" i="1"/>
  <c r="G1507" i="1"/>
  <c r="G1508" i="1"/>
  <c r="G1509" i="1"/>
  <c r="G1510" i="1"/>
  <c r="G1511" i="1"/>
  <c r="G1512" i="1"/>
  <c r="G1488" i="1"/>
  <c r="G1476" i="1"/>
  <c r="G1477" i="1"/>
  <c r="G1478" i="1"/>
  <c r="G1479" i="1"/>
  <c r="G1480" i="1"/>
  <c r="G1481" i="1"/>
  <c r="G1482" i="1"/>
  <c r="G1483" i="1"/>
  <c r="G1484" i="1"/>
  <c r="G1485" i="1"/>
  <c r="G1486" i="1"/>
  <c r="G1487" i="1"/>
  <c r="G1450" i="1"/>
  <c r="G1451" i="1"/>
  <c r="G1452" i="1"/>
  <c r="G1453" i="1"/>
  <c r="G1454" i="1"/>
  <c r="G1455" i="1"/>
  <c r="G1456" i="1"/>
  <c r="G1457" i="1"/>
  <c r="G1458" i="1"/>
  <c r="G1459" i="1"/>
  <c r="G1460" i="1"/>
  <c r="G1461" i="1"/>
  <c r="G1462" i="1"/>
  <c r="G1463" i="1"/>
  <c r="G1464" i="1"/>
  <c r="G1465" i="1"/>
  <c r="G1466" i="1"/>
  <c r="G1467" i="1"/>
  <c r="G1468" i="1"/>
  <c r="G1469" i="1"/>
  <c r="G1470" i="1"/>
  <c r="G1471" i="1"/>
  <c r="G1472" i="1"/>
  <c r="G1473" i="1"/>
  <c r="G1474" i="1"/>
  <c r="G1475" i="1"/>
  <c r="G1449" i="1"/>
  <c r="CJ11" i="10" l="1"/>
  <c r="CJ15" i="10"/>
  <c r="CJ7" i="10"/>
  <c r="M13" i="12"/>
  <c r="M16" i="12"/>
  <c r="M22" i="12"/>
  <c r="M23" i="12"/>
  <c r="M24" i="12"/>
  <c r="M27" i="12"/>
  <c r="M28" i="12"/>
  <c r="M29" i="12"/>
  <c r="M30" i="12"/>
  <c r="M33" i="12"/>
  <c r="M34" i="12"/>
  <c r="M35" i="12"/>
  <c r="M36" i="12"/>
  <c r="M37" i="12"/>
  <c r="M38" i="12"/>
  <c r="M39" i="12"/>
  <c r="M40" i="12"/>
  <c r="M41" i="12"/>
  <c r="M42" i="12"/>
  <c r="M43" i="12"/>
  <c r="M44" i="12"/>
  <c r="M45" i="12"/>
  <c r="M46" i="12"/>
  <c r="M47" i="12"/>
  <c r="M48" i="12"/>
  <c r="M49" i="12"/>
  <c r="M50" i="12"/>
  <c r="M51" i="12"/>
  <c r="M52" i="12"/>
  <c r="M53" i="12"/>
  <c r="M54" i="12"/>
  <c r="M55" i="12"/>
  <c r="M56" i="12"/>
  <c r="K51" i="12"/>
  <c r="K11" i="12"/>
  <c r="K25" i="12"/>
  <c r="M25" i="12" s="1"/>
  <c r="I11" i="12"/>
  <c r="M11" i="12" s="1"/>
  <c r="K32" i="12" l="1"/>
  <c r="M32" i="12" s="1"/>
  <c r="K31" i="12"/>
  <c r="M31" i="12" s="1"/>
  <c r="K26" i="12"/>
  <c r="M26" i="12" s="1"/>
  <c r="K21" i="12"/>
  <c r="M21" i="12" s="1"/>
  <c r="K20" i="12"/>
  <c r="M20" i="12" s="1"/>
  <c r="K19" i="12"/>
  <c r="M19" i="12" s="1"/>
  <c r="K18" i="12"/>
  <c r="M18" i="12" s="1"/>
  <c r="K17" i="12"/>
  <c r="M17" i="12" s="1"/>
  <c r="K15" i="12"/>
  <c r="M15" i="12" s="1"/>
  <c r="K14" i="12"/>
  <c r="M14" i="12" s="1"/>
  <c r="K12" i="12"/>
  <c r="M12" i="12" s="1"/>
  <c r="M57" i="12" s="1"/>
  <c r="I57" i="12"/>
  <c r="J57" i="12" l="1"/>
  <c r="G57" i="12"/>
  <c r="H57" i="12"/>
  <c r="F57" i="12"/>
  <c r="K57" i="12"/>
  <c r="D57" i="12"/>
  <c r="C57" i="12"/>
  <c r="B57" i="12"/>
  <c r="E56" i="12"/>
  <c r="E55" i="12"/>
  <c r="E54" i="12"/>
  <c r="E53" i="12"/>
  <c r="E52" i="12"/>
  <c r="E51" i="12"/>
  <c r="E50" i="12"/>
  <c r="E49" i="12"/>
  <c r="E48" i="12"/>
  <c r="E47" i="12"/>
  <c r="E46" i="12"/>
  <c r="E45" i="12"/>
  <c r="E44" i="12"/>
  <c r="E43" i="12"/>
  <c r="E42" i="12"/>
  <c r="E41" i="12"/>
  <c r="E40" i="12"/>
  <c r="E39" i="12"/>
  <c r="E38" i="12"/>
  <c r="E37" i="12"/>
  <c r="E36" i="12"/>
  <c r="E35" i="12"/>
  <c r="E34" i="12"/>
  <c r="E33" i="12"/>
  <c r="E32" i="12"/>
  <c r="E31" i="12"/>
  <c r="E30" i="12"/>
  <c r="E29" i="12"/>
  <c r="E28" i="12"/>
  <c r="E27" i="12"/>
  <c r="E26" i="12"/>
  <c r="E25" i="12"/>
  <c r="E24" i="12"/>
  <c r="E23" i="12"/>
  <c r="E22" i="12"/>
  <c r="E21" i="12"/>
  <c r="E20" i="12"/>
  <c r="E19" i="12"/>
  <c r="E18" i="12"/>
  <c r="E17" i="12"/>
  <c r="E16" i="12"/>
  <c r="E15" i="12"/>
  <c r="E14" i="12"/>
  <c r="E13" i="12"/>
  <c r="E12" i="12"/>
  <c r="E11" i="12"/>
  <c r="E10" i="12"/>
  <c r="E9" i="12"/>
  <c r="E8" i="12"/>
  <c r="E7" i="12"/>
  <c r="E6" i="12"/>
  <c r="E57" i="12" l="1"/>
  <c r="CI50" i="10" l="1"/>
  <c r="CJ50" i="10" s="1"/>
  <c r="AH60" i="10"/>
  <c r="AF60" i="10"/>
  <c r="AD60" i="10"/>
  <c r="AB60" i="10"/>
  <c r="Z60" i="10"/>
  <c r="V60" i="10"/>
  <c r="T60" i="10"/>
  <c r="R60" i="10"/>
  <c r="J60" i="10"/>
  <c r="AP59" i="10"/>
  <c r="CF59" i="10" s="1"/>
  <c r="J59" i="10"/>
  <c r="AH58" i="10"/>
  <c r="AF58" i="10"/>
  <c r="AD58" i="10"/>
  <c r="AB58" i="10"/>
  <c r="Z58" i="10"/>
  <c r="V58" i="10"/>
  <c r="T58" i="10"/>
  <c r="R58" i="10"/>
  <c r="J58" i="10"/>
  <c r="AH57" i="10"/>
  <c r="AF57" i="10"/>
  <c r="AD57" i="10"/>
  <c r="AB57" i="10"/>
  <c r="Z57" i="10"/>
  <c r="V57" i="10"/>
  <c r="T57" i="10"/>
  <c r="R57" i="10"/>
  <c r="J57" i="10"/>
  <c r="AN56" i="10"/>
  <c r="AL56" i="10"/>
  <c r="AH56" i="10"/>
  <c r="AF56" i="10"/>
  <c r="AD56" i="10"/>
  <c r="AB56" i="10"/>
  <c r="Z56" i="10"/>
  <c r="V56" i="10"/>
  <c r="T56" i="10"/>
  <c r="R56" i="10"/>
  <c r="H56" i="10"/>
  <c r="F56" i="10"/>
  <c r="AN55" i="10"/>
  <c r="AL55" i="10"/>
  <c r="AJ55" i="10"/>
  <c r="AH55" i="10"/>
  <c r="AF55" i="10"/>
  <c r="AD55" i="10"/>
  <c r="AB55" i="10"/>
  <c r="Z55" i="10"/>
  <c r="V55" i="10"/>
  <c r="T55" i="10"/>
  <c r="R55" i="10"/>
  <c r="H55" i="10"/>
  <c r="F55" i="10"/>
  <c r="J55" i="10" s="1"/>
  <c r="AP54" i="10"/>
  <c r="J54" i="10"/>
  <c r="CF54" i="10" s="1"/>
  <c r="AP53" i="10"/>
  <c r="J53" i="10"/>
  <c r="AP52" i="10"/>
  <c r="J52" i="10"/>
  <c r="CF52" i="10" s="1"/>
  <c r="AP51" i="10"/>
  <c r="J51" i="10"/>
  <c r="CF51" i="10" s="1"/>
  <c r="AP50" i="10"/>
  <c r="J50" i="10"/>
  <c r="CF50" i="10" s="1"/>
  <c r="AP49" i="10"/>
  <c r="CF49" i="10" s="1"/>
  <c r="AH48" i="10"/>
  <c r="AF48" i="10"/>
  <c r="AD48" i="10"/>
  <c r="AB48" i="10"/>
  <c r="Z48" i="10"/>
  <c r="V48" i="10"/>
  <c r="T48" i="10"/>
  <c r="R48" i="10"/>
  <c r="J48" i="10"/>
  <c r="AH47" i="10"/>
  <c r="AF47" i="10"/>
  <c r="AD47" i="10"/>
  <c r="AB47" i="10"/>
  <c r="Z47" i="10"/>
  <c r="V47" i="10"/>
  <c r="T47" i="10"/>
  <c r="R47" i="10"/>
  <c r="J47" i="10"/>
  <c r="AH46" i="10"/>
  <c r="AF46" i="10"/>
  <c r="AD46" i="10"/>
  <c r="AB46" i="10"/>
  <c r="Z46" i="10"/>
  <c r="V46" i="10"/>
  <c r="T46" i="10"/>
  <c r="R46" i="10"/>
  <c r="J46" i="10"/>
  <c r="AH45" i="10"/>
  <c r="AF45" i="10"/>
  <c r="AD45" i="10"/>
  <c r="AB45" i="10"/>
  <c r="Z45" i="10"/>
  <c r="V45" i="10"/>
  <c r="T45" i="10"/>
  <c r="R45" i="10"/>
  <c r="J45" i="10"/>
  <c r="CC44" i="10"/>
  <c r="AP44" i="10"/>
  <c r="J44" i="10"/>
  <c r="CF44" i="10" s="1"/>
  <c r="BM43" i="10"/>
  <c r="BK43" i="10"/>
  <c r="BI43" i="10"/>
  <c r="BG43" i="10"/>
  <c r="BE43" i="10"/>
  <c r="BC43" i="10"/>
  <c r="BA43" i="10"/>
  <c r="AY43" i="10"/>
  <c r="AW43" i="10"/>
  <c r="AP43" i="10"/>
  <c r="J43" i="10"/>
  <c r="BM42" i="10"/>
  <c r="BK42" i="10"/>
  <c r="BI42" i="10"/>
  <c r="BG42" i="10"/>
  <c r="BE42" i="10"/>
  <c r="BC42" i="10"/>
  <c r="BA42" i="10"/>
  <c r="AY42" i="10"/>
  <c r="AW42" i="10"/>
  <c r="CC42" i="10" s="1"/>
  <c r="AP42" i="10"/>
  <c r="J42" i="10"/>
  <c r="CA41" i="10"/>
  <c r="BW41" i="10"/>
  <c r="BU41" i="10"/>
  <c r="BS41" i="10"/>
  <c r="BQ41" i="10"/>
  <c r="BO41" i="10"/>
  <c r="BM41" i="10"/>
  <c r="BK41" i="10"/>
  <c r="BI41" i="10"/>
  <c r="BG41" i="10"/>
  <c r="BE41" i="10"/>
  <c r="BC41" i="10"/>
  <c r="BA41" i="10"/>
  <c r="AY41" i="10"/>
  <c r="AW41" i="10"/>
  <c r="AP41" i="10"/>
  <c r="J41" i="10"/>
  <c r="CC40" i="10"/>
  <c r="AP40" i="10"/>
  <c r="J40" i="10"/>
  <c r="BM39" i="10"/>
  <c r="BK39" i="10"/>
  <c r="BI39" i="10"/>
  <c r="BG39" i="10"/>
  <c r="BE39" i="10"/>
  <c r="BC39" i="10"/>
  <c r="BA39" i="10"/>
  <c r="AY39" i="10"/>
  <c r="AW39" i="10"/>
  <c r="AP39" i="10"/>
  <c r="J39" i="10"/>
  <c r="BM38" i="10"/>
  <c r="BK38" i="10"/>
  <c r="BI38" i="10"/>
  <c r="BG38" i="10"/>
  <c r="BE38" i="10"/>
  <c r="BC38" i="10"/>
  <c r="BA38" i="10"/>
  <c r="AY38" i="10"/>
  <c r="AW38" i="10"/>
  <c r="AP38" i="10"/>
  <c r="J38" i="10"/>
  <c r="BM37" i="10"/>
  <c r="BK37" i="10"/>
  <c r="BI37" i="10"/>
  <c r="BG37" i="10"/>
  <c r="BE37" i="10"/>
  <c r="BC37" i="10"/>
  <c r="BA37" i="10"/>
  <c r="AY37" i="10"/>
  <c r="AW37" i="10"/>
  <c r="AH37" i="10"/>
  <c r="AF37" i="10"/>
  <c r="AD37" i="10"/>
  <c r="AB37" i="10"/>
  <c r="Z37" i="10"/>
  <c r="V37" i="10"/>
  <c r="T37" i="10"/>
  <c r="R37" i="10"/>
  <c r="J37" i="10"/>
  <c r="CC36" i="10"/>
  <c r="AH36" i="10"/>
  <c r="AF36" i="10"/>
  <c r="AD36" i="10"/>
  <c r="AB36" i="10"/>
  <c r="Z36" i="10"/>
  <c r="V36" i="10"/>
  <c r="T36" i="10"/>
  <c r="R36" i="10"/>
  <c r="H36" i="10"/>
  <c r="F36" i="10"/>
  <c r="J36" i="10" s="1"/>
  <c r="CC35" i="10"/>
  <c r="AF35" i="10"/>
  <c r="AD35" i="10"/>
  <c r="AB35" i="10"/>
  <c r="Z35" i="10"/>
  <c r="V35" i="10"/>
  <c r="T35" i="10"/>
  <c r="R35" i="10"/>
  <c r="J35" i="10"/>
  <c r="CC34" i="10"/>
  <c r="AP34" i="10"/>
  <c r="J34" i="10"/>
  <c r="CC33" i="10"/>
  <c r="AP33" i="10"/>
  <c r="J33" i="10"/>
  <c r="BM32" i="10"/>
  <c r="BK32" i="10"/>
  <c r="BI32" i="10"/>
  <c r="BG32" i="10"/>
  <c r="BE32" i="10"/>
  <c r="BC32" i="10"/>
  <c r="BA32" i="10"/>
  <c r="AY32" i="10"/>
  <c r="AW32" i="10"/>
  <c r="CC32" i="10" s="1"/>
  <c r="CF32" i="10" s="1"/>
  <c r="AP32" i="10"/>
  <c r="J32" i="10"/>
  <c r="CC31" i="10"/>
  <c r="AP31" i="10"/>
  <c r="J31" i="10"/>
  <c r="BM30" i="10"/>
  <c r="BK30" i="10"/>
  <c r="BI30" i="10"/>
  <c r="BG30" i="10"/>
  <c r="BE30" i="10"/>
  <c r="BC30" i="10"/>
  <c r="BA30" i="10"/>
  <c r="AY30" i="10"/>
  <c r="AW30" i="10"/>
  <c r="AP30" i="10"/>
  <c r="J30" i="10"/>
  <c r="H30" i="10"/>
  <c r="F30" i="10"/>
  <c r="BM29" i="10"/>
  <c r="BK29" i="10"/>
  <c r="BI29" i="10"/>
  <c r="BG29" i="10"/>
  <c r="BE29" i="10"/>
  <c r="BC29" i="10"/>
  <c r="BA29" i="10"/>
  <c r="AY29" i="10"/>
  <c r="AW29" i="10"/>
  <c r="CC29" i="10" s="1"/>
  <c r="CF29" i="10" s="1"/>
  <c r="AP29" i="10"/>
  <c r="J29" i="10"/>
  <c r="CC28" i="10"/>
  <c r="AP28" i="10"/>
  <c r="J28" i="10"/>
  <c r="CC27" i="10"/>
  <c r="AP27" i="10"/>
  <c r="J27" i="10"/>
  <c r="BM26" i="10"/>
  <c r="BK26" i="10"/>
  <c r="BI26" i="10"/>
  <c r="BG26" i="10"/>
  <c r="BE26" i="10"/>
  <c r="BC26" i="10"/>
  <c r="BA26" i="10"/>
  <c r="AY26" i="10"/>
  <c r="AW26" i="10"/>
  <c r="AP26" i="10"/>
  <c r="J26" i="10"/>
  <c r="H26" i="10"/>
  <c r="F26" i="10"/>
  <c r="CC25" i="10"/>
  <c r="AP25" i="10"/>
  <c r="H25" i="10"/>
  <c r="F25" i="10"/>
  <c r="J25" i="10" s="1"/>
  <c r="BM24" i="10"/>
  <c r="BK24" i="10"/>
  <c r="BI24" i="10"/>
  <c r="BG24" i="10"/>
  <c r="BE24" i="10"/>
  <c r="BC24" i="10"/>
  <c r="BA24" i="10"/>
  <c r="AY24" i="10"/>
  <c r="AW24" i="10"/>
  <c r="AP24" i="10"/>
  <c r="H24" i="10"/>
  <c r="F24" i="10"/>
  <c r="BM23" i="10"/>
  <c r="BK23" i="10"/>
  <c r="BI23" i="10"/>
  <c r="BG23" i="10"/>
  <c r="BE23" i="10"/>
  <c r="BC23" i="10"/>
  <c r="BA23" i="10"/>
  <c r="AY23" i="10"/>
  <c r="AW23" i="10"/>
  <c r="AP23" i="10"/>
  <c r="J23" i="10"/>
  <c r="BM22" i="10"/>
  <c r="BK22" i="10"/>
  <c r="BI22" i="10"/>
  <c r="BG22" i="10"/>
  <c r="BE22" i="10"/>
  <c r="BC22" i="10"/>
  <c r="BA22" i="10"/>
  <c r="AY22" i="10"/>
  <c r="CC22" i="10" s="1"/>
  <c r="AW22" i="10"/>
  <c r="AP22" i="10"/>
  <c r="J22" i="10"/>
  <c r="CC21" i="10"/>
  <c r="AN21" i="10"/>
  <c r="AL21" i="10"/>
  <c r="AJ21" i="10"/>
  <c r="AH21" i="10"/>
  <c r="AF21" i="10"/>
  <c r="AD21" i="10"/>
  <c r="AB21" i="10"/>
  <c r="Z21" i="10"/>
  <c r="V21" i="10"/>
  <c r="T21" i="10"/>
  <c r="R21" i="10"/>
  <c r="J21" i="10"/>
  <c r="H21" i="10"/>
  <c r="F21" i="10"/>
  <c r="CC20" i="10"/>
  <c r="AP20" i="10"/>
  <c r="H20" i="10"/>
  <c r="F20" i="10"/>
  <c r="J20" i="10" s="1"/>
  <c r="CA19" i="10"/>
  <c r="BY19" i="10"/>
  <c r="BW19" i="10"/>
  <c r="BU19" i="10"/>
  <c r="BS19" i="10"/>
  <c r="BQ19" i="10"/>
  <c r="BO19" i="10"/>
  <c r="BM19" i="10"/>
  <c r="BK19" i="10"/>
  <c r="BI19" i="10"/>
  <c r="BG19" i="10"/>
  <c r="BE19" i="10"/>
  <c r="BC19" i="10"/>
  <c r="BA19" i="10"/>
  <c r="AY19" i="10"/>
  <c r="AW19" i="10"/>
  <c r="AP19" i="10"/>
  <c r="H19" i="10"/>
  <c r="F19" i="10"/>
  <c r="J19" i="10" s="1"/>
  <c r="CC18" i="10"/>
  <c r="AP18" i="10"/>
  <c r="J18" i="10"/>
  <c r="CA17" i="10"/>
  <c r="BY17" i="10"/>
  <c r="BW17" i="10"/>
  <c r="BU17" i="10"/>
  <c r="BS17" i="10"/>
  <c r="BQ17" i="10"/>
  <c r="BO17" i="10"/>
  <c r="BM17" i="10"/>
  <c r="BK17" i="10"/>
  <c r="BI17" i="10"/>
  <c r="BG17" i="10"/>
  <c r="BE17" i="10"/>
  <c r="BC17" i="10"/>
  <c r="BA17" i="10"/>
  <c r="AY17" i="10"/>
  <c r="AW17" i="10"/>
  <c r="AN17" i="10"/>
  <c r="AL17" i="10"/>
  <c r="AJ17" i="10"/>
  <c r="AH17" i="10"/>
  <c r="AF17" i="10"/>
  <c r="AD17" i="10"/>
  <c r="AB17" i="10"/>
  <c r="Z17" i="10"/>
  <c r="V17" i="10"/>
  <c r="T17" i="10"/>
  <c r="R17" i="10"/>
  <c r="J17" i="10"/>
  <c r="CA16" i="10"/>
  <c r="BY16" i="10"/>
  <c r="BW16" i="10"/>
  <c r="BU16" i="10"/>
  <c r="BS16" i="10"/>
  <c r="BQ16" i="10"/>
  <c r="BO16" i="10"/>
  <c r="BM16" i="10"/>
  <c r="BK16" i="10"/>
  <c r="BI16" i="10"/>
  <c r="BG16" i="10"/>
  <c r="BE16" i="10"/>
  <c r="BC16" i="10"/>
  <c r="BA16" i="10"/>
  <c r="AY16" i="10"/>
  <c r="AW16" i="10"/>
  <c r="AN16" i="10"/>
  <c r="AL16" i="10"/>
  <c r="AJ16" i="10"/>
  <c r="AH16" i="10"/>
  <c r="AF16" i="10"/>
  <c r="AD16" i="10"/>
  <c r="AB16" i="10"/>
  <c r="Z16" i="10"/>
  <c r="V16" i="10"/>
  <c r="T16" i="10"/>
  <c r="R16" i="10"/>
  <c r="H16" i="10"/>
  <c r="F16" i="10"/>
  <c r="J16" i="10" s="1"/>
  <c r="CA15" i="10"/>
  <c r="BY15" i="10"/>
  <c r="BW15" i="10"/>
  <c r="BU15" i="10"/>
  <c r="BS15" i="10"/>
  <c r="BQ15" i="10"/>
  <c r="BO15" i="10"/>
  <c r="BM15" i="10"/>
  <c r="BK15" i="10"/>
  <c r="BI15" i="10"/>
  <c r="BG15" i="10"/>
  <c r="BE15" i="10"/>
  <c r="BC15" i="10"/>
  <c r="BA15" i="10"/>
  <c r="AY15" i="10"/>
  <c r="AW15" i="10"/>
  <c r="AN15" i="10"/>
  <c r="AL15" i="10"/>
  <c r="AJ15" i="10"/>
  <c r="AH15" i="10"/>
  <c r="AF15" i="10"/>
  <c r="AD15" i="10"/>
  <c r="AB15" i="10"/>
  <c r="Z15" i="10"/>
  <c r="V15" i="10"/>
  <c r="T15" i="10"/>
  <c r="R15" i="10"/>
  <c r="H15" i="10"/>
  <c r="F15" i="10"/>
  <c r="J15" i="10" s="1"/>
  <c r="CC14" i="10"/>
  <c r="AP14" i="10"/>
  <c r="J14" i="10"/>
  <c r="CA13" i="10"/>
  <c r="BY13" i="10"/>
  <c r="BW13" i="10"/>
  <c r="BU13" i="10"/>
  <c r="BS13" i="10"/>
  <c r="BQ13" i="10"/>
  <c r="BO13" i="10"/>
  <c r="BM13" i="10"/>
  <c r="BK13" i="10"/>
  <c r="BI13" i="10"/>
  <c r="BG13" i="10"/>
  <c r="BE13" i="10"/>
  <c r="BC13" i="10"/>
  <c r="BA13" i="10"/>
  <c r="AY13" i="10"/>
  <c r="AW13" i="10"/>
  <c r="AN13" i="10"/>
  <c r="AL13" i="10"/>
  <c r="AJ13" i="10"/>
  <c r="AH13" i="10"/>
  <c r="AF13" i="10"/>
  <c r="AD13" i="10"/>
  <c r="AB13" i="10"/>
  <c r="Z13" i="10"/>
  <c r="V13" i="10"/>
  <c r="T13" i="10"/>
  <c r="R13" i="10"/>
  <c r="H13" i="10"/>
  <c r="F13" i="10"/>
  <c r="CC12" i="10"/>
  <c r="AP12" i="10"/>
  <c r="J12" i="10"/>
  <c r="CF12" i="10" s="1"/>
  <c r="CA11" i="10"/>
  <c r="BY11" i="10"/>
  <c r="BW11" i="10"/>
  <c r="BU11" i="10"/>
  <c r="BS11" i="10"/>
  <c r="BQ11" i="10"/>
  <c r="BO11" i="10"/>
  <c r="BM11" i="10"/>
  <c r="BK11" i="10"/>
  <c r="BI11" i="10"/>
  <c r="BG11" i="10"/>
  <c r="BE11" i="10"/>
  <c r="BC11" i="10"/>
  <c r="BA11" i="10"/>
  <c r="AY11" i="10"/>
  <c r="AW11" i="10"/>
  <c r="AN11" i="10"/>
  <c r="AL11" i="10"/>
  <c r="AJ11" i="10"/>
  <c r="AH11" i="10"/>
  <c r="AF11" i="10"/>
  <c r="AD11" i="10"/>
  <c r="AB11" i="10"/>
  <c r="Z11" i="10"/>
  <c r="V11" i="10"/>
  <c r="T11" i="10"/>
  <c r="R11" i="10"/>
  <c r="H11" i="10"/>
  <c r="F11" i="10"/>
  <c r="CA10" i="10"/>
  <c r="BY10" i="10"/>
  <c r="BW10" i="10"/>
  <c r="BU10" i="10"/>
  <c r="BS10" i="10"/>
  <c r="BQ10" i="10"/>
  <c r="BO10" i="10"/>
  <c r="BM10" i="10"/>
  <c r="BK10" i="10"/>
  <c r="BI10" i="10"/>
  <c r="BG10" i="10"/>
  <c r="BE10" i="10"/>
  <c r="BC10" i="10"/>
  <c r="BA10" i="10"/>
  <c r="AY10" i="10"/>
  <c r="AW10" i="10"/>
  <c r="AN10" i="10"/>
  <c r="AL10" i="10"/>
  <c r="AJ10" i="10"/>
  <c r="AH10" i="10"/>
  <c r="AF10" i="10"/>
  <c r="AD10" i="10"/>
  <c r="AB10" i="10"/>
  <c r="Z10" i="10"/>
  <c r="V10" i="10"/>
  <c r="T10" i="10"/>
  <c r="R10" i="10"/>
  <c r="H10" i="10"/>
  <c r="F10" i="10"/>
  <c r="CA9" i="10"/>
  <c r="BY9" i="10"/>
  <c r="BW9" i="10"/>
  <c r="BU9" i="10"/>
  <c r="BS9" i="10"/>
  <c r="BQ9" i="10"/>
  <c r="BO9" i="10"/>
  <c r="BM9" i="10"/>
  <c r="BK9" i="10"/>
  <c r="BI9" i="10"/>
  <c r="BG9" i="10"/>
  <c r="BE9" i="10"/>
  <c r="BC9" i="10"/>
  <c r="BA9" i="10"/>
  <c r="AY9" i="10"/>
  <c r="AW9" i="10"/>
  <c r="AN9" i="10"/>
  <c r="AL9" i="10"/>
  <c r="AJ9" i="10"/>
  <c r="AH9" i="10"/>
  <c r="AF9" i="10"/>
  <c r="AD9" i="10"/>
  <c r="AB9" i="10"/>
  <c r="Z9" i="10"/>
  <c r="V9" i="10"/>
  <c r="T9" i="10"/>
  <c r="R9" i="10"/>
  <c r="H9" i="10"/>
  <c r="F9" i="10"/>
  <c r="CA8" i="10"/>
  <c r="BY8" i="10"/>
  <c r="BW8" i="10"/>
  <c r="BU8" i="10"/>
  <c r="BS8" i="10"/>
  <c r="BQ8" i="10"/>
  <c r="BO8" i="10"/>
  <c r="BM8" i="10"/>
  <c r="BK8" i="10"/>
  <c r="BI8" i="10"/>
  <c r="BG8" i="10"/>
  <c r="BE8" i="10"/>
  <c r="BC8" i="10"/>
  <c r="BA8" i="10"/>
  <c r="AY8" i="10"/>
  <c r="AW8" i="10"/>
  <c r="AN8" i="10"/>
  <c r="AL8" i="10"/>
  <c r="AJ8" i="10"/>
  <c r="AH8" i="10"/>
  <c r="AF8" i="10"/>
  <c r="AD8" i="10"/>
  <c r="AB8" i="10"/>
  <c r="Z8" i="10"/>
  <c r="V8" i="10"/>
  <c r="T8" i="10"/>
  <c r="R8" i="10"/>
  <c r="H8" i="10"/>
  <c r="F8" i="10"/>
  <c r="CA7" i="10"/>
  <c r="BY7" i="10"/>
  <c r="BW7" i="10"/>
  <c r="BU7" i="10"/>
  <c r="BS7" i="10"/>
  <c r="BQ7" i="10"/>
  <c r="BO7" i="10"/>
  <c r="BM7" i="10"/>
  <c r="BK7" i="10"/>
  <c r="BI7" i="10"/>
  <c r="BG7" i="10"/>
  <c r="BE7" i="10"/>
  <c r="BC7" i="10"/>
  <c r="BA7" i="10"/>
  <c r="AY7" i="10"/>
  <c r="AW7" i="10"/>
  <c r="AN7" i="10"/>
  <c r="AL7" i="10"/>
  <c r="AJ7" i="10"/>
  <c r="AH7" i="10"/>
  <c r="AF7" i="10"/>
  <c r="AD7" i="10"/>
  <c r="AB7" i="10"/>
  <c r="Z7" i="10"/>
  <c r="V7" i="10"/>
  <c r="T7" i="10"/>
  <c r="R7" i="10"/>
  <c r="H7" i="10"/>
  <c r="F7" i="10"/>
  <c r="BY6" i="10"/>
  <c r="BW6" i="10"/>
  <c r="BU6" i="10"/>
  <c r="BS6" i="10"/>
  <c r="BQ6" i="10"/>
  <c r="BO6" i="10"/>
  <c r="BM6" i="10"/>
  <c r="BK6" i="10"/>
  <c r="BI6" i="10"/>
  <c r="BG6" i="10"/>
  <c r="BE6" i="10"/>
  <c r="BC6" i="10"/>
  <c r="BA6" i="10"/>
  <c r="AY6" i="10"/>
  <c r="AW6" i="10"/>
  <c r="AN6" i="10"/>
  <c r="AL6" i="10"/>
  <c r="AJ6" i="10"/>
  <c r="AH6" i="10"/>
  <c r="AF6" i="10"/>
  <c r="AD6" i="10"/>
  <c r="AB6" i="10"/>
  <c r="Z6" i="10"/>
  <c r="V6" i="10"/>
  <c r="T6" i="10"/>
  <c r="R6" i="10"/>
  <c r="H6" i="10"/>
  <c r="F6" i="10"/>
  <c r="CC5" i="10"/>
  <c r="CB5" i="10"/>
  <c r="X5" i="10"/>
  <c r="X60" i="10" s="1"/>
  <c r="J5" i="10"/>
  <c r="I5" i="10"/>
  <c r="CF25" i="10" l="1"/>
  <c r="CF53" i="10"/>
  <c r="CC26" i="10"/>
  <c r="CF26" i="10" s="1"/>
  <c r="CC30" i="10"/>
  <c r="CF30" i="10" s="1"/>
  <c r="CF33" i="10"/>
  <c r="CF34" i="10"/>
  <c r="CC39" i="10"/>
  <c r="CF39" i="10" s="1"/>
  <c r="CC41" i="10"/>
  <c r="CC7" i="10"/>
  <c r="CC9" i="10"/>
  <c r="CC11" i="10"/>
  <c r="CC24" i="10"/>
  <c r="CF27" i="10"/>
  <c r="CF28" i="10"/>
  <c r="CF31" i="10"/>
  <c r="CC38" i="10"/>
  <c r="CF38" i="10" s="1"/>
  <c r="CF42" i="10"/>
  <c r="J56" i="10"/>
  <c r="J24" i="10"/>
  <c r="CC37" i="10"/>
  <c r="CF40" i="10"/>
  <c r="CF41" i="10"/>
  <c r="CC43" i="10"/>
  <c r="CF43" i="10" s="1"/>
  <c r="AP60" i="10"/>
  <c r="CF60" i="10" s="1"/>
  <c r="J6" i="10"/>
  <c r="J8" i="10"/>
  <c r="J10" i="10"/>
  <c r="CC15" i="10"/>
  <c r="CC19" i="10"/>
  <c r="CF19" i="10" s="1"/>
  <c r="CC23" i="10"/>
  <c r="CF23" i="10" s="1"/>
  <c r="CC6" i="10"/>
  <c r="CC8" i="10"/>
  <c r="CC10" i="10"/>
  <c r="J13" i="10"/>
  <c r="CF14" i="10"/>
  <c r="CC17" i="10"/>
  <c r="CF20" i="10"/>
  <c r="J7" i="10"/>
  <c r="J9" i="10"/>
  <c r="J11" i="10"/>
  <c r="CC13" i="10"/>
  <c r="CC16" i="10"/>
  <c r="CF22" i="10"/>
  <c r="CF18" i="10"/>
  <c r="X35" i="10"/>
  <c r="AP35" i="10" s="1"/>
  <c r="X36" i="10"/>
  <c r="AP36" i="10" s="1"/>
  <c r="X46" i="10"/>
  <c r="AP46" i="10" s="1"/>
  <c r="X57" i="10"/>
  <c r="AP57" i="10" s="1"/>
  <c r="X17" i="10"/>
  <c r="AP17" i="10" s="1"/>
  <c r="X47" i="10"/>
  <c r="AP47" i="10" s="1"/>
  <c r="X58" i="10"/>
  <c r="AP58" i="10" s="1"/>
  <c r="X6" i="10"/>
  <c r="AP6" i="10" s="1"/>
  <c r="X9" i="10"/>
  <c r="AP9" i="10" s="1"/>
  <c r="X10" i="10"/>
  <c r="AP10" i="10" s="1"/>
  <c r="X11" i="10"/>
  <c r="AP11" i="10" s="1"/>
  <c r="X13" i="10"/>
  <c r="AP13" i="10" s="1"/>
  <c r="X15" i="10"/>
  <c r="AP15" i="10" s="1"/>
  <c r="X37" i="10"/>
  <c r="AP37" i="10" s="1"/>
  <c r="X48" i="10"/>
  <c r="AP48" i="10" s="1"/>
  <c r="AP5" i="10"/>
  <c r="X7" i="10"/>
  <c r="AP7" i="10" s="1"/>
  <c r="X8" i="10"/>
  <c r="AP8" i="10" s="1"/>
  <c r="X16" i="10"/>
  <c r="AP16" i="10" s="1"/>
  <c r="X21" i="10"/>
  <c r="AP21" i="10" s="1"/>
  <c r="CF21" i="10" s="1"/>
  <c r="X45" i="10"/>
  <c r="AP45" i="10" s="1"/>
  <c r="X55" i="10"/>
  <c r="AP55" i="10" s="1"/>
  <c r="X56" i="10"/>
  <c r="AP56" i="10" s="1"/>
  <c r="CF56" i="10" s="1"/>
  <c r="CF6" i="10" l="1"/>
  <c r="CF24" i="10"/>
  <c r="CF11" i="10"/>
  <c r="CF8" i="10"/>
  <c r="CF10" i="10"/>
  <c r="CF17" i="10"/>
  <c r="CF7" i="10"/>
  <c r="CF15" i="10"/>
  <c r="CF9" i="10"/>
  <c r="CF16" i="10"/>
  <c r="CF13" i="10"/>
  <c r="CF46" i="10"/>
  <c r="CF55" i="10"/>
  <c r="CF45" i="10"/>
  <c r="CF36" i="10"/>
  <c r="CF37" i="10"/>
  <c r="CF47" i="10"/>
  <c r="CF35" i="10"/>
  <c r="CF48" i="10"/>
  <c r="CF58" i="10"/>
  <c r="CF57" i="10"/>
  <c r="G1207" i="1" l="1"/>
  <c r="E8" i="9"/>
  <c r="G987" i="1" l="1"/>
  <c r="G986" i="1"/>
  <c r="G985" i="1"/>
  <c r="G984" i="1"/>
  <c r="G983" i="1"/>
  <c r="G982" i="1"/>
  <c r="G981" i="1"/>
  <c r="G980" i="1"/>
  <c r="G979" i="1"/>
  <c r="G978" i="1"/>
  <c r="G977" i="1"/>
  <c r="G976" i="1"/>
  <c r="G975" i="1"/>
  <c r="G974" i="1"/>
  <c r="G973" i="1"/>
  <c r="G972" i="1"/>
  <c r="G971" i="1"/>
  <c r="G970" i="1"/>
  <c r="G969" i="1"/>
  <c r="G968" i="1"/>
  <c r="G967" i="1"/>
  <c r="G966" i="1"/>
  <c r="G965" i="1"/>
  <c r="G964" i="1"/>
  <c r="G963" i="1"/>
  <c r="G962" i="1"/>
  <c r="G961" i="1"/>
  <c r="G960" i="1"/>
  <c r="G959" i="1"/>
  <c r="G958" i="1"/>
  <c r="G957" i="1"/>
  <c r="G956" i="1"/>
  <c r="G955" i="1"/>
  <c r="G954" i="1"/>
  <c r="G953" i="1"/>
  <c r="G952" i="1"/>
  <c r="G951" i="1"/>
  <c r="G950" i="1"/>
  <c r="G949" i="1"/>
  <c r="G948" i="1"/>
  <c r="G947" i="1"/>
  <c r="G946" i="1"/>
  <c r="G945" i="1"/>
  <c r="G847" i="1"/>
  <c r="G1162" i="1" l="1"/>
  <c r="G1147" i="1"/>
  <c r="G1148" i="1"/>
  <c r="G1149" i="1"/>
  <c r="G1150" i="1"/>
  <c r="G1151" i="1"/>
  <c r="G1152" i="1"/>
  <c r="G1153" i="1"/>
  <c r="G1154" i="1"/>
  <c r="G1155" i="1"/>
  <c r="G1156" i="1"/>
  <c r="G1157" i="1"/>
  <c r="G1158" i="1"/>
  <c r="G1159" i="1"/>
  <c r="G1160" i="1"/>
  <c r="G1161" i="1"/>
  <c r="G1163" i="1"/>
  <c r="G1164" i="1"/>
  <c r="G1165" i="1"/>
  <c r="G1166" i="1"/>
  <c r="G1167" i="1"/>
  <c r="G1146" i="1"/>
  <c r="G1143" i="1"/>
  <c r="G1144" i="1"/>
  <c r="G1145" i="1"/>
  <c r="G1114" i="1" l="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0" i="1"/>
  <c r="G1141" i="1"/>
  <c r="G1142" i="1"/>
  <c r="G1111" i="1"/>
  <c r="G1112" i="1"/>
  <c r="G1113" i="1"/>
  <c r="G1106" i="1"/>
  <c r="G1107" i="1"/>
  <c r="G1108" i="1"/>
  <c r="G1109" i="1"/>
  <c r="G1110" i="1"/>
  <c r="G1102" i="1"/>
  <c r="G1103" i="1"/>
  <c r="G1104" i="1"/>
  <c r="G1105" i="1"/>
  <c r="G1101" i="1"/>
  <c r="G1100" i="1"/>
  <c r="G1098" i="1"/>
  <c r="G1099" i="1"/>
  <c r="G1097" i="1"/>
  <c r="G212" i="1" l="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11" i="1"/>
  <c r="F1625" i="1" l="1"/>
  <c r="F1626" i="1"/>
  <c r="F1627" i="1"/>
  <c r="F1628" i="1"/>
  <c r="F1629" i="1"/>
  <c r="F1630" i="1"/>
  <c r="F1631" i="1"/>
  <c r="F1632" i="1"/>
  <c r="F1633" i="1"/>
  <c r="F1634" i="1"/>
  <c r="F1635" i="1"/>
  <c r="F1636" i="1"/>
  <c r="F1637" i="1"/>
  <c r="F1624" i="1"/>
  <c r="G1623" i="1"/>
  <c r="G1622" i="1"/>
  <c r="G1621" i="1"/>
  <c r="G1620" i="1"/>
  <c r="G1619" i="1"/>
  <c r="G1618" i="1"/>
  <c r="G1617" i="1"/>
  <c r="G1616" i="1"/>
  <c r="G1615" i="1"/>
  <c r="G1614" i="1"/>
  <c r="G1613" i="1"/>
  <c r="G1612" i="1"/>
  <c r="G1611" i="1"/>
  <c r="G1610" i="1"/>
  <c r="G1609" i="1"/>
  <c r="G1608" i="1"/>
  <c r="G1607" i="1"/>
  <c r="G1606" i="1"/>
  <c r="G1605" i="1"/>
  <c r="G1597" i="1"/>
  <c r="G1596" i="1"/>
  <c r="G1595" i="1"/>
  <c r="G1594" i="1"/>
  <c r="G1593" i="1"/>
  <c r="G1592" i="1"/>
  <c r="G1591" i="1"/>
  <c r="G1590" i="1"/>
  <c r="G1589" i="1"/>
  <c r="G1588" i="1"/>
  <c r="G1587" i="1"/>
  <c r="G1586" i="1"/>
  <c r="G1585" i="1"/>
  <c r="G1584" i="1"/>
  <c r="G1583" i="1"/>
  <c r="G1582" i="1"/>
  <c r="G1581" i="1"/>
  <c r="G1580" i="1"/>
  <c r="G1579" i="1"/>
  <c r="G1578" i="1"/>
  <c r="G1577" i="1"/>
  <c r="G1576" i="1"/>
  <c r="G1575" i="1"/>
  <c r="G1574" i="1"/>
  <c r="G1573" i="1"/>
  <c r="G1572" i="1"/>
  <c r="G1568" i="1"/>
  <c r="G1567" i="1"/>
  <c r="G1566" i="1"/>
  <c r="G1565" i="1"/>
  <c r="G1564" i="1"/>
  <c r="G1562" i="1"/>
  <c r="G1561" i="1"/>
  <c r="G1555" i="1"/>
  <c r="G1554" i="1"/>
  <c r="G1553" i="1"/>
  <c r="F1553" i="1" s="1"/>
  <c r="G1552" i="1"/>
  <c r="F1552" i="1" s="1"/>
  <c r="G1551" i="1"/>
  <c r="F1551" i="1" s="1"/>
  <c r="G1550" i="1"/>
  <c r="F1550" i="1" s="1"/>
  <c r="G1549" i="1"/>
  <c r="F1549" i="1" s="1"/>
  <c r="G1548" i="1"/>
  <c r="F1548" i="1" s="1"/>
  <c r="G1547" i="1"/>
  <c r="F1547" i="1" s="1"/>
  <c r="G1546" i="1"/>
  <c r="F1546" i="1" s="1"/>
  <c r="G1545" i="1"/>
  <c r="F1545" i="1" s="1"/>
  <c r="G1544" i="1"/>
  <c r="F1544" i="1" s="1"/>
  <c r="G1448" i="1"/>
  <c r="G1447" i="1"/>
  <c r="G1446" i="1"/>
  <c r="G1445" i="1"/>
  <c r="G1444" i="1"/>
  <c r="G1443" i="1"/>
  <c r="G1442" i="1"/>
  <c r="G1441" i="1"/>
  <c r="G1440" i="1"/>
  <c r="G1439" i="1"/>
  <c r="G1438" i="1"/>
  <c r="G1437" i="1"/>
  <c r="G1436" i="1"/>
  <c r="G1435" i="1"/>
  <c r="G1434" i="1"/>
  <c r="G1433" i="1"/>
  <c r="G1431" i="1"/>
  <c r="G1404" i="1"/>
  <c r="G1403" i="1"/>
  <c r="G1402" i="1"/>
  <c r="G1401" i="1"/>
  <c r="G1400" i="1"/>
  <c r="G1399" i="1"/>
  <c r="G1398" i="1"/>
  <c r="G1397" i="1"/>
  <c r="G1396" i="1"/>
  <c r="G1395" i="1"/>
  <c r="G1394" i="1"/>
  <c r="G1393" i="1"/>
  <c r="G1392" i="1"/>
  <c r="G1391" i="1"/>
  <c r="G1390" i="1"/>
  <c r="G1389" i="1"/>
  <c r="G1388" i="1"/>
  <c r="G1387" i="1"/>
  <c r="G1386" i="1"/>
  <c r="G1385" i="1"/>
  <c r="G1384" i="1"/>
  <c r="G1383" i="1"/>
  <c r="G1382" i="1"/>
  <c r="G1381" i="1"/>
  <c r="G1380" i="1"/>
  <c r="G1379" i="1"/>
  <c r="G1378" i="1"/>
  <c r="G1377" i="1"/>
  <c r="G1376" i="1"/>
  <c r="G1375" i="1"/>
  <c r="G1374" i="1"/>
  <c r="G1373" i="1"/>
  <c r="G1372" i="1"/>
  <c r="G1371" i="1"/>
  <c r="G1370" i="1"/>
  <c r="G1369" i="1"/>
  <c r="G1368" i="1"/>
  <c r="G1367" i="1"/>
  <c r="G1366" i="1"/>
  <c r="G1365" i="1"/>
  <c r="G1364" i="1"/>
  <c r="G1363" i="1"/>
  <c r="G1362" i="1"/>
  <c r="G1361" i="1"/>
  <c r="G1360" i="1"/>
  <c r="G1359" i="1"/>
  <c r="G1358" i="1"/>
  <c r="G1357" i="1"/>
  <c r="G1356" i="1"/>
  <c r="F1310" i="1"/>
  <c r="F1311" i="1"/>
  <c r="F1312" i="1"/>
  <c r="F1313" i="1"/>
  <c r="F1314" i="1"/>
  <c r="F1315" i="1"/>
  <c r="F1316" i="1"/>
  <c r="F1317" i="1"/>
  <c r="F1318" i="1"/>
  <c r="F1319" i="1"/>
  <c r="F1320" i="1"/>
  <c r="F1321" i="1"/>
  <c r="F1322" i="1"/>
  <c r="F1323" i="1"/>
  <c r="F1324" i="1"/>
  <c r="F1325" i="1"/>
  <c r="F1326" i="1"/>
  <c r="F1327" i="1"/>
  <c r="F1328" i="1"/>
  <c r="F1329" i="1"/>
  <c r="F1330" i="1"/>
  <c r="F1331" i="1"/>
  <c r="F1332" i="1"/>
  <c r="F1333" i="1"/>
  <c r="F1334" i="1"/>
  <c r="F1335" i="1"/>
  <c r="F1336" i="1"/>
  <c r="F1337" i="1"/>
  <c r="F1338" i="1"/>
  <c r="F1339" i="1"/>
  <c r="F1340" i="1"/>
  <c r="F1341" i="1"/>
  <c r="F1342" i="1"/>
  <c r="F1343" i="1"/>
  <c r="F1344" i="1"/>
  <c r="F1345" i="1"/>
  <c r="F1346" i="1"/>
  <c r="F1347" i="1"/>
  <c r="F1348" i="1"/>
  <c r="F1349" i="1"/>
  <c r="F1350" i="1"/>
  <c r="F1351" i="1"/>
  <c r="F1352" i="1"/>
  <c r="F1353" i="1"/>
  <c r="F1354" i="1"/>
  <c r="F1355" i="1"/>
  <c r="F1309" i="1"/>
  <c r="G1304" i="1" l="1"/>
  <c r="G1303" i="1"/>
  <c r="G1302" i="1"/>
  <c r="G1301" i="1"/>
  <c r="G1300" i="1"/>
  <c r="G1299" i="1"/>
  <c r="G1298" i="1"/>
  <c r="G1297" i="1"/>
  <c r="G1296" i="1"/>
  <c r="G1295" i="1"/>
  <c r="G1294" i="1"/>
  <c r="G1293" i="1"/>
  <c r="G1292" i="1"/>
  <c r="G1291" i="1"/>
  <c r="G1290" i="1"/>
  <c r="G1289" i="1"/>
  <c r="G1288" i="1"/>
  <c r="G1287" i="1"/>
  <c r="G1286" i="1"/>
  <c r="G1285" i="1"/>
  <c r="G1284" i="1"/>
  <c r="G1283" i="1"/>
  <c r="G1282" i="1"/>
  <c r="G1281" i="1"/>
  <c r="G1280" i="1"/>
  <c r="G1279" i="1"/>
  <c r="G1278" i="1"/>
  <c r="G1277" i="1"/>
  <c r="G1276" i="1"/>
  <c r="G1275" i="1"/>
  <c r="G1274" i="1"/>
  <c r="G1273" i="1"/>
  <c r="G1272" i="1"/>
  <c r="G1271" i="1"/>
  <c r="G1270" i="1"/>
  <c r="G1269" i="1"/>
  <c r="G1268" i="1"/>
  <c r="G1267" i="1"/>
  <c r="G1266" i="1"/>
  <c r="G1265" i="1"/>
  <c r="G1264" i="1"/>
  <c r="F1263" i="1"/>
  <c r="G1263" i="1" s="1"/>
  <c r="F1262" i="1"/>
  <c r="G1262" i="1" s="1"/>
  <c r="G1261" i="1"/>
  <c r="G1260" i="1"/>
  <c r="G1259" i="1"/>
  <c r="G1258" i="1"/>
  <c r="G1257" i="1"/>
  <c r="G1256" i="1"/>
  <c r="G1255" i="1"/>
  <c r="G1254" i="1"/>
  <c r="G1253" i="1"/>
  <c r="G1252" i="1"/>
  <c r="G1251" i="1"/>
  <c r="G1250" i="1"/>
  <c r="G1249" i="1"/>
  <c r="G1248" i="1"/>
  <c r="G1247" i="1"/>
  <c r="G1246" i="1"/>
  <c r="G1245" i="1"/>
  <c r="G1244" i="1"/>
  <c r="G1243" i="1"/>
  <c r="G1242" i="1"/>
  <c r="G1241" i="1"/>
  <c r="G1240" i="1"/>
  <c r="G1239" i="1"/>
  <c r="G1238" i="1"/>
  <c r="G1237" i="1"/>
  <c r="G1236" i="1"/>
  <c r="G1235" i="1"/>
  <c r="G1234" i="1"/>
  <c r="G1233" i="1"/>
  <c r="G1232" i="1"/>
  <c r="G1231" i="1"/>
  <c r="G1230" i="1"/>
  <c r="G1229" i="1"/>
  <c r="G1228" i="1"/>
  <c r="G1227" i="1"/>
  <c r="G1226" i="1"/>
  <c r="G1225" i="1"/>
  <c r="G1224" i="1"/>
  <c r="G1223" i="1"/>
  <c r="G1222" i="1"/>
  <c r="G1221" i="1"/>
  <c r="G1220" i="1"/>
  <c r="G1219" i="1"/>
  <c r="G1218" i="1"/>
  <c r="G1217" i="1"/>
  <c r="G1216" i="1"/>
  <c r="G1215" i="1"/>
  <c r="G1214" i="1"/>
  <c r="G1213" i="1"/>
  <c r="G1212" i="1"/>
  <c r="G1211" i="1"/>
  <c r="G1210" i="1"/>
  <c r="G1209" i="1"/>
  <c r="G1208" i="1"/>
  <c r="G1206" i="1"/>
  <c r="G1205" i="1"/>
  <c r="G1192" i="1"/>
  <c r="G1191" i="1"/>
  <c r="G1190" i="1"/>
  <c r="G1189" i="1"/>
  <c r="G1188" i="1"/>
  <c r="G1187" i="1"/>
  <c r="G1186" i="1"/>
  <c r="G1185" i="1"/>
  <c r="G1184" i="1"/>
  <c r="G1183" i="1"/>
  <c r="G1182" i="1"/>
  <c r="G1181" i="1"/>
  <c r="G1180" i="1"/>
  <c r="G1179" i="1"/>
  <c r="G1178" i="1"/>
  <c r="G1177" i="1"/>
  <c r="G1176" i="1"/>
  <c r="G1175" i="1"/>
  <c r="G1174" i="1"/>
  <c r="G1173" i="1"/>
  <c r="G1172" i="1"/>
  <c r="G1171" i="1"/>
  <c r="G1170" i="1"/>
  <c r="G1169" i="1"/>
  <c r="G1168" i="1"/>
  <c r="G1096" i="1"/>
  <c r="F1095" i="1"/>
  <c r="G1095" i="1" s="1"/>
  <c r="F1094" i="1"/>
  <c r="G1094" i="1" s="1"/>
  <c r="G1093" i="1"/>
  <c r="G1092" i="1"/>
  <c r="G1091" i="1"/>
  <c r="G1090" i="1"/>
  <c r="G1089" i="1"/>
  <c r="G1088" i="1"/>
  <c r="G1087" i="1"/>
  <c r="G1086" i="1"/>
  <c r="G1085" i="1"/>
  <c r="G1084" i="1"/>
  <c r="G1083" i="1"/>
  <c r="G1082" i="1"/>
  <c r="G1081" i="1"/>
  <c r="G1080" i="1"/>
  <c r="G1079" i="1"/>
  <c r="G1078" i="1"/>
  <c r="G1077" i="1"/>
  <c r="G1076" i="1"/>
  <c r="G1075" i="1"/>
  <c r="G1074" i="1"/>
  <c r="G1073" i="1"/>
  <c r="G1072" i="1"/>
  <c r="G1071" i="1"/>
  <c r="G1070" i="1"/>
  <c r="G1069" i="1"/>
  <c r="G1068" i="1"/>
  <c r="G1067" i="1"/>
  <c r="G1066" i="1"/>
  <c r="G1065" i="1"/>
  <c r="G1064" i="1"/>
  <c r="G1063" i="1"/>
  <c r="G1062" i="1"/>
  <c r="G1061" i="1"/>
  <c r="G1060" i="1"/>
  <c r="G1059" i="1"/>
  <c r="G1058" i="1"/>
  <c r="G1057" i="1"/>
  <c r="G1056" i="1"/>
  <c r="G1055" i="1"/>
  <c r="G1054" i="1"/>
  <c r="G1053" i="1"/>
  <c r="G1052" i="1"/>
  <c r="G1051" i="1"/>
  <c r="G1050" i="1"/>
  <c r="G1049" i="1"/>
  <c r="G1048" i="1"/>
  <c r="G1047" i="1"/>
  <c r="G1046" i="1"/>
  <c r="G1045" i="1"/>
  <c r="G1044" i="1"/>
  <c r="G1043" i="1"/>
  <c r="G1042" i="1"/>
  <c r="G1041" i="1"/>
  <c r="G1040" i="1"/>
  <c r="G1039" i="1"/>
  <c r="G1038"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F1012" i="1"/>
  <c r="G1012" i="1" s="1"/>
  <c r="F1011" i="1"/>
  <c r="G1011" i="1" s="1"/>
  <c r="G1010" i="1"/>
  <c r="G1009" i="1"/>
  <c r="G1008" i="1"/>
  <c r="G1007" i="1"/>
  <c r="G1006" i="1"/>
  <c r="G1005" i="1"/>
  <c r="G1004" i="1"/>
  <c r="G1003" i="1"/>
  <c r="G1002" i="1"/>
  <c r="G1001" i="1"/>
  <c r="G1000" i="1"/>
  <c r="G999" i="1"/>
  <c r="G998" i="1"/>
  <c r="G997" i="1"/>
  <c r="G996" i="1"/>
  <c r="G995" i="1"/>
  <c r="G994" i="1"/>
  <c r="G993" i="1"/>
  <c r="G992" i="1"/>
  <c r="G991" i="1"/>
  <c r="G990" i="1"/>
  <c r="G989" i="1"/>
  <c r="G988" i="1"/>
  <c r="G944" i="1"/>
  <c r="G943" i="1"/>
  <c r="G942" i="1"/>
  <c r="G941" i="1"/>
  <c r="G940" i="1"/>
  <c r="G939" i="1"/>
  <c r="G938" i="1"/>
  <c r="G937" i="1"/>
  <c r="G936" i="1"/>
  <c r="G935" i="1"/>
  <c r="G934" i="1"/>
  <c r="G933" i="1"/>
  <c r="G932" i="1"/>
  <c r="G931" i="1"/>
  <c r="G930" i="1"/>
  <c r="G929" i="1"/>
  <c r="G928" i="1"/>
  <c r="G927" i="1"/>
  <c r="G926" i="1"/>
  <c r="G925" i="1"/>
  <c r="G924" i="1"/>
  <c r="G923" i="1"/>
  <c r="G922" i="1"/>
  <c r="G921" i="1"/>
  <c r="G920" i="1"/>
  <c r="G919" i="1"/>
  <c r="G918" i="1"/>
  <c r="G917" i="1"/>
  <c r="G916" i="1"/>
  <c r="G915"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5" i="1"/>
  <c r="G814" i="1"/>
  <c r="G813" i="1"/>
  <c r="G812" i="1"/>
  <c r="G811" i="1"/>
  <c r="G810" i="1"/>
  <c r="G809" i="1"/>
  <c r="G808" i="1"/>
  <c r="G807" i="1"/>
  <c r="G806" i="1"/>
  <c r="G805" i="1"/>
  <c r="G804" i="1"/>
  <c r="G803" i="1"/>
  <c r="G802" i="1"/>
  <c r="G801" i="1"/>
  <c r="G800" i="1"/>
  <c r="G799" i="1"/>
  <c r="G798" i="1"/>
  <c r="G797" i="1"/>
  <c r="G796" i="1"/>
  <c r="G795" i="1"/>
  <c r="G794" i="1"/>
  <c r="G793" i="1"/>
  <c r="G792" i="1"/>
  <c r="G791" i="1"/>
  <c r="G790" i="1"/>
  <c r="G789" i="1"/>
  <c r="G788" i="1"/>
  <c r="G787" i="1"/>
  <c r="G786" i="1"/>
  <c r="G785" i="1"/>
  <c r="G784" i="1"/>
  <c r="G783" i="1"/>
  <c r="G782" i="1"/>
  <c r="G781" i="1"/>
  <c r="G780" i="1"/>
  <c r="G779" i="1"/>
  <c r="G778" i="1"/>
  <c r="G777" i="1"/>
  <c r="G776" i="1"/>
  <c r="G775" i="1"/>
  <c r="G774" i="1"/>
  <c r="G773" i="1"/>
  <c r="G772" i="1"/>
  <c r="G771" i="1"/>
  <c r="G770" i="1"/>
  <c r="G769" i="1"/>
  <c r="G768" i="1"/>
  <c r="G767" i="1"/>
  <c r="G766" i="1"/>
  <c r="F765" i="1"/>
  <c r="G765" i="1" s="1"/>
  <c r="F764" i="1"/>
  <c r="G764" i="1" s="1"/>
  <c r="G763" i="1"/>
  <c r="G762" i="1"/>
  <c r="G761" i="1"/>
  <c r="G760" i="1"/>
  <c r="G759" i="1"/>
  <c r="G758" i="1"/>
  <c r="G757" i="1"/>
  <c r="G756" i="1"/>
  <c r="G755" i="1"/>
  <c r="G754" i="1"/>
  <c r="G753" i="1"/>
  <c r="G752" i="1"/>
  <c r="G751" i="1"/>
  <c r="G750" i="1"/>
  <c r="G749" i="1"/>
  <c r="G748" i="1"/>
  <c r="G747" i="1"/>
  <c r="G746" i="1"/>
  <c r="G745" i="1"/>
  <c r="G744" i="1"/>
  <c r="G743" i="1"/>
  <c r="G742" i="1"/>
  <c r="G741" i="1"/>
  <c r="G740" i="1"/>
  <c r="G739" i="1"/>
  <c r="G738" i="1"/>
  <c r="G737" i="1"/>
  <c r="G736" i="1"/>
  <c r="G735" i="1"/>
  <c r="G734" i="1"/>
  <c r="G733" i="1"/>
  <c r="G732" i="1"/>
  <c r="G731" i="1"/>
  <c r="G730" i="1"/>
  <c r="G729" i="1"/>
  <c r="G728" i="1"/>
  <c r="G727" i="1"/>
  <c r="G726" i="1"/>
  <c r="G725" i="1"/>
  <c r="G724" i="1"/>
  <c r="G723" i="1"/>
  <c r="G722" i="1"/>
  <c r="G721" i="1"/>
  <c r="G720" i="1"/>
  <c r="G719" i="1"/>
  <c r="G718" i="1"/>
  <c r="G717" i="1"/>
  <c r="G716" i="1"/>
  <c r="G715" i="1"/>
  <c r="G714" i="1"/>
  <c r="G713" i="1"/>
  <c r="F712" i="1"/>
  <c r="G712" i="1" s="1"/>
  <c r="F711" i="1"/>
  <c r="G711" i="1" s="1"/>
  <c r="G710" i="1"/>
  <c r="G709" i="1"/>
  <c r="G708" i="1"/>
  <c r="G707" i="1"/>
  <c r="G706"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9" i="1"/>
  <c r="G678" i="1"/>
  <c r="G677" i="1"/>
  <c r="G676" i="1"/>
  <c r="G675" i="1"/>
  <c r="G674" i="1"/>
  <c r="G673" i="1"/>
  <c r="G672" i="1"/>
  <c r="G671" i="1"/>
  <c r="G670" i="1"/>
  <c r="G669" i="1"/>
  <c r="G668" i="1"/>
  <c r="G667" i="1"/>
  <c r="G666" i="1"/>
  <c r="G665" i="1"/>
  <c r="G664" i="1"/>
  <c r="F653" i="1"/>
  <c r="G653" i="1" s="1"/>
  <c r="G652" i="1"/>
  <c r="G651" i="1"/>
  <c r="G650" i="1"/>
  <c r="G649" i="1"/>
  <c r="G648" i="1"/>
  <c r="G647" i="1"/>
  <c r="G646" i="1"/>
  <c r="G645" i="1"/>
  <c r="G644" i="1"/>
  <c r="G643" i="1"/>
  <c r="G642" i="1"/>
  <c r="G641" i="1"/>
  <c r="G640" i="1"/>
  <c r="G639" i="1"/>
  <c r="G638" i="1"/>
  <c r="G637" i="1"/>
  <c r="G636" i="1"/>
  <c r="G635" i="1"/>
  <c r="G634" i="1"/>
  <c r="G633" i="1"/>
  <c r="G632" i="1"/>
  <c r="G631" i="1"/>
  <c r="G630" i="1"/>
  <c r="G629" i="1"/>
  <c r="G628" i="1"/>
  <c r="G627" i="1"/>
  <c r="G626" i="1"/>
  <c r="G625" i="1"/>
  <c r="G616" i="1"/>
  <c r="G615" i="1"/>
  <c r="G614" i="1"/>
  <c r="G613" i="1"/>
  <c r="G612" i="1"/>
  <c r="G611" i="1"/>
  <c r="G610" i="1"/>
  <c r="G609" i="1"/>
  <c r="G608" i="1"/>
  <c r="G607" i="1"/>
  <c r="G606" i="1"/>
  <c r="G605" i="1"/>
  <c r="G604" i="1"/>
  <c r="G603" i="1"/>
  <c r="G602" i="1"/>
  <c r="G601" i="1"/>
  <c r="F600" i="1"/>
  <c r="G600" i="1" s="1"/>
  <c r="F599" i="1"/>
  <c r="G599" i="1" s="1"/>
  <c r="G598" i="1"/>
  <c r="G597" i="1"/>
  <c r="G596" i="1"/>
  <c r="G595" i="1"/>
  <c r="G594" i="1"/>
  <c r="G593" i="1"/>
  <c r="G592" i="1"/>
  <c r="G591" i="1"/>
  <c r="G590" i="1"/>
  <c r="G589" i="1"/>
  <c r="G588" i="1"/>
  <c r="G587" i="1"/>
  <c r="G586" i="1"/>
  <c r="G585"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F537" i="1"/>
  <c r="G537" i="1" s="1"/>
  <c r="F536" i="1"/>
  <c r="G536" i="1" s="1"/>
  <c r="G535" i="1"/>
  <c r="G534" i="1"/>
  <c r="G533" i="1"/>
  <c r="G532" i="1"/>
  <c r="G531" i="1"/>
  <c r="G530" i="1"/>
  <c r="G529" i="1"/>
  <c r="G528" i="1"/>
  <c r="G527" i="1"/>
  <c r="G526"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F500" i="1"/>
  <c r="G500" i="1" s="1"/>
  <c r="F499" i="1"/>
  <c r="G499" i="1" s="1"/>
  <c r="G498" i="1"/>
  <c r="F497" i="1"/>
  <c r="G497" i="1" s="1"/>
  <c r="F496" i="1"/>
  <c r="G496" i="1" s="1"/>
  <c r="G495" i="1"/>
  <c r="G494" i="1"/>
  <c r="G493" i="1"/>
  <c r="G492" i="1"/>
  <c r="G491" i="1"/>
  <c r="G490" i="1"/>
  <c r="G489" i="1"/>
  <c r="G488" i="1"/>
  <c r="G487" i="1"/>
  <c r="G486" i="1"/>
  <c r="G485" i="1"/>
  <c r="G484" i="1"/>
  <c r="G483" i="1"/>
  <c r="G482" i="1"/>
  <c r="G481" i="1"/>
  <c r="G480" i="1"/>
  <c r="G479" i="1"/>
  <c r="G478" i="1"/>
  <c r="G477" i="1"/>
  <c r="G476" i="1"/>
  <c r="G475" i="1"/>
  <c r="G474" i="1"/>
  <c r="G473" i="1"/>
  <c r="G472" i="1"/>
  <c r="G471" i="1"/>
  <c r="G470" i="1"/>
  <c r="G463" i="1" l="1"/>
  <c r="G462"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68" i="1"/>
  <c r="F368" i="1"/>
  <c r="G343" i="1"/>
  <c r="G342" i="1"/>
  <c r="G341" i="1"/>
  <c r="G340" i="1"/>
  <c r="G339" i="1"/>
  <c r="G338" i="1"/>
  <c r="G337" i="1"/>
  <c r="G336" i="1"/>
  <c r="G335" i="1"/>
  <c r="G334" i="1"/>
  <c r="G333" i="1"/>
  <c r="G332" i="1"/>
  <c r="G331" i="1"/>
  <c r="G330" i="1"/>
  <c r="G329" i="1"/>
  <c r="G328" i="1"/>
  <c r="G327" i="1"/>
  <c r="G326" i="1"/>
  <c r="G325" i="1"/>
  <c r="G303" i="1"/>
  <c r="G302" i="1"/>
  <c r="G301" i="1"/>
  <c r="G300" i="1"/>
  <c r="G299" i="1"/>
  <c r="G298" i="1"/>
  <c r="G297" i="1"/>
  <c r="G296" i="1"/>
  <c r="G278" i="1"/>
  <c r="G277" i="1"/>
  <c r="F276" i="1"/>
  <c r="G276" i="1" s="1"/>
  <c r="F275" i="1"/>
  <c r="G275" i="1" s="1"/>
  <c r="G274" i="1"/>
  <c r="G273" i="1"/>
  <c r="G272" i="1"/>
  <c r="F1543" i="1" l="1"/>
  <c r="F1538" i="1"/>
  <c r="F1542" i="1"/>
  <c r="F154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Dita Heiberga</author>
  </authors>
  <commentList>
    <comment ref="B41" authorId="0" shapeId="0" xr:uid="{D8381D0B-5A56-4DE2-9086-C70AA3877AFE}">
      <text>
        <r>
          <rPr>
            <b/>
            <sz val="9"/>
            <color indexed="81"/>
            <rFont val="Tahoma"/>
            <family val="2"/>
            <charset val="186"/>
          </rPr>
          <t>Dita Heiberga:</t>
        </r>
        <r>
          <rPr>
            <sz val="9"/>
            <color indexed="81"/>
            <rFont val="Tahoma"/>
            <family val="2"/>
            <charset val="186"/>
          </rPr>
          <t xml:space="preserve">
 (tai skaitā 89 jaundzimušo gultas)</t>
        </r>
      </text>
    </comment>
    <comment ref="D41" authorId="0" shapeId="0" xr:uid="{F205F3D7-684A-46C9-A680-9003C34F86A5}">
      <text>
        <r>
          <rPr>
            <b/>
            <sz val="9"/>
            <color indexed="81"/>
            <rFont val="Tahoma"/>
            <family val="2"/>
            <charset val="186"/>
          </rPr>
          <t>Dita Heiberga:</t>
        </r>
        <r>
          <rPr>
            <sz val="9"/>
            <color indexed="81"/>
            <rFont val="Tahoma"/>
            <family val="2"/>
            <charset val="186"/>
          </rPr>
          <t xml:space="preserve">
 (jaundzimušo gultas izņemtas no kopējā gultu skaita)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Uldis Jaspers</author>
    <author>Autors</author>
  </authors>
  <commentList>
    <comment ref="D29" authorId="0" shapeId="0" xr:uid="{5221FA31-5A0D-46BF-9453-4A63EFB26A9D}">
      <text>
        <r>
          <rPr>
            <b/>
            <sz val="9"/>
            <color indexed="81"/>
            <rFont val="Tahoma"/>
            <family val="2"/>
            <charset val="186"/>
          </rPr>
          <t>Uldis Jaspers:</t>
        </r>
        <r>
          <rPr>
            <sz val="9"/>
            <color indexed="81"/>
            <rFont val="Tahoma"/>
            <family val="2"/>
            <charset val="186"/>
          </rPr>
          <t xml:space="preserve">
Atkārtojas</t>
        </r>
      </text>
    </comment>
    <comment ref="D30" authorId="0" shapeId="0" xr:uid="{A0F10F49-71CA-4CE1-895C-C2C983E8FC87}">
      <text>
        <r>
          <rPr>
            <b/>
            <sz val="9"/>
            <color indexed="81"/>
            <rFont val="Tahoma"/>
            <family val="2"/>
            <charset val="186"/>
          </rPr>
          <t>Uldis Jaspers:</t>
        </r>
        <r>
          <rPr>
            <sz val="9"/>
            <color indexed="81"/>
            <rFont val="Tahoma"/>
            <family val="2"/>
            <charset val="186"/>
          </rPr>
          <t xml:space="preserve">
Atkārtojas nr 20</t>
        </r>
      </text>
    </comment>
    <comment ref="D34" authorId="0" shapeId="0" xr:uid="{549CABDA-A634-4D2A-90D4-132D85789C31}">
      <text>
        <r>
          <rPr>
            <b/>
            <sz val="9"/>
            <color indexed="81"/>
            <rFont val="Tahoma"/>
            <family val="2"/>
            <charset val="186"/>
          </rPr>
          <t>Uldis Jaspers:</t>
        </r>
        <r>
          <rPr>
            <sz val="9"/>
            <color indexed="81"/>
            <rFont val="Tahoma"/>
            <family val="2"/>
            <charset val="186"/>
          </rPr>
          <t xml:space="preserve">
Atkārtojas</t>
        </r>
      </text>
    </comment>
    <comment ref="D35" authorId="0" shapeId="0" xr:uid="{76E11FE2-C4E2-434C-AA5D-BF8453F19B5C}">
      <text>
        <r>
          <rPr>
            <b/>
            <sz val="9"/>
            <color indexed="81"/>
            <rFont val="Tahoma"/>
            <family val="2"/>
            <charset val="186"/>
          </rPr>
          <t>Uldis Jaspers:</t>
        </r>
        <r>
          <rPr>
            <sz val="9"/>
            <color indexed="81"/>
            <rFont val="Tahoma"/>
            <family val="2"/>
            <charset val="186"/>
          </rPr>
          <t xml:space="preserve">
Atkārtojas</t>
        </r>
      </text>
    </comment>
    <comment ref="D40" authorId="0" shapeId="0" xr:uid="{026E0556-3BB4-4512-A714-16AAAD6DB3FD}">
      <text>
        <r>
          <rPr>
            <b/>
            <sz val="9"/>
            <color indexed="81"/>
            <rFont val="Tahoma"/>
            <family val="2"/>
            <charset val="186"/>
          </rPr>
          <t>Uldis Jaspers:</t>
        </r>
        <r>
          <rPr>
            <sz val="9"/>
            <color indexed="81"/>
            <rFont val="Tahoma"/>
            <family val="2"/>
            <charset val="186"/>
          </rPr>
          <t xml:space="preserve">
Atkārtojas</t>
        </r>
      </text>
    </comment>
    <comment ref="D45" authorId="0" shapeId="0" xr:uid="{6FB3C01C-B5C4-4F9B-9DB1-BA1C301132E7}">
      <text>
        <r>
          <rPr>
            <b/>
            <sz val="9"/>
            <color indexed="81"/>
            <rFont val="Tahoma"/>
            <family val="2"/>
            <charset val="186"/>
          </rPr>
          <t>Uldis Jaspers:</t>
        </r>
        <r>
          <rPr>
            <sz val="9"/>
            <color indexed="81"/>
            <rFont val="Tahoma"/>
            <family val="2"/>
            <charset val="186"/>
          </rPr>
          <t xml:space="preserve">
Atkā</t>
        </r>
      </text>
    </comment>
    <comment ref="D1409" authorId="0" shapeId="0" xr:uid="{D0DF001E-396D-4378-A262-B9274D0DC189}">
      <text>
        <r>
          <rPr>
            <b/>
            <sz val="9"/>
            <color indexed="81"/>
            <rFont val="Tahoma"/>
            <family val="2"/>
            <charset val="186"/>
          </rPr>
          <t>Uldis Jaspers:</t>
        </r>
        <r>
          <rPr>
            <sz val="9"/>
            <color indexed="81"/>
            <rFont val="Tahoma"/>
            <family val="2"/>
            <charset val="186"/>
          </rPr>
          <t xml:space="preserve">
Darba stacija ir papildus aprīkojums bet vitālo parametru monitori ir med iekārta</t>
        </r>
      </text>
    </comment>
    <comment ref="E1568" authorId="1" shapeId="0" xr:uid="{2B13C40A-CC77-4BAC-9C72-75AC380EED68}">
      <text>
        <r>
          <rPr>
            <b/>
            <sz val="9"/>
            <color indexed="81"/>
            <rFont val="Tahoma"/>
            <family val="2"/>
            <charset val="186"/>
          </rPr>
          <t>Autors:</t>
        </r>
        <r>
          <rPr>
            <sz val="9"/>
            <color indexed="81"/>
            <rFont val="Tahoma"/>
            <family val="2"/>
            <charset val="186"/>
          </rPr>
          <t xml:space="preserve">
aprēķins uz 8 slimnīcas liftiem</t>
        </r>
      </text>
    </comment>
  </commentList>
</comments>
</file>

<file path=xl/sharedStrings.xml><?xml version="1.0" encoding="utf-8"?>
<sst xmlns="http://schemas.openxmlformats.org/spreadsheetml/2006/main" count="10684" uniqueCount="1238">
  <si>
    <t>Iekārta mākslīgai elpināšanai</t>
  </si>
  <si>
    <t>Asinsgāzu analizators</t>
  </si>
  <si>
    <t>Hemodinamikas monitors ar aprīkojumu</t>
  </si>
  <si>
    <t>Iekārta dialīzes (hroniskās)</t>
  </si>
  <si>
    <t>Zonde transezofagiālā</t>
  </si>
  <si>
    <t>Video laringoskops ar piederumiem</t>
  </si>
  <si>
    <t>Perfuzori  6gab, + turētājskapis</t>
  </si>
  <si>
    <t>Iekārta mazgāšanai/ dezinfekcijai sanitāriem priekšmetiem</t>
  </si>
  <si>
    <t>Defibrilators</t>
  </si>
  <si>
    <t>Portatīvs fibrooptiskais intubāciju bronhoskops</t>
  </si>
  <si>
    <t>Mākslīgā plaušu ventilācijas iekārta (Transporta)</t>
  </si>
  <si>
    <t>Inhalators ultraskaņas</t>
  </si>
  <si>
    <t>Gulta funkcionālā slimnieku</t>
  </si>
  <si>
    <t>Infūzijas šķīdumu sildītājs</t>
  </si>
  <si>
    <t>Matracis pretizgulējumu dinamiskais</t>
  </si>
  <si>
    <t>Vakuuma sūknis ar piederumiem</t>
  </si>
  <si>
    <t>Aizsargaizslietnis rtg, mobils</t>
  </si>
  <si>
    <t>Galdiņš ar hidrauliku</t>
  </si>
  <si>
    <t>medikamentu škidruma dozators, infuzors</t>
  </si>
  <si>
    <t>Aizslietnis pacientu norobežošanai</t>
  </si>
  <si>
    <t>Sūknis zema vakuma</t>
  </si>
  <si>
    <t>monitors ar hemodinamikas monitoru un piederumiem</t>
  </si>
  <si>
    <t>Defibrilators ar moduli</t>
  </si>
  <si>
    <t>Matracis, pretizgulējumu, dinamiskais</t>
  </si>
  <si>
    <t>Perfuzors un zāļu kalkulācijai</t>
  </si>
  <si>
    <t>Rati stumjami procedūru</t>
  </si>
  <si>
    <t>Infuzomats</t>
  </si>
  <si>
    <t>Laringoskops (rokturis un spoguļi)</t>
  </si>
  <si>
    <t>Nosaukums</t>
  </si>
  <si>
    <t>Mērvienība (m2/gab)</t>
  </si>
  <si>
    <t>Cena</t>
  </si>
  <si>
    <t>Kopā</t>
  </si>
  <si>
    <t>Cēsu klīnika</t>
  </si>
  <si>
    <t>Trombelastogrāfs</t>
  </si>
  <si>
    <t>Augstfrekvences ventilātors ar piederumiem</t>
  </si>
  <si>
    <t>Sirds izsviedes rādītāju monitors</t>
  </si>
  <si>
    <t>Medikamentu šķīdumu dozātors</t>
  </si>
  <si>
    <t>Intravenozo šķidrumu sildīšanas iekārta</t>
  </si>
  <si>
    <t>Ultrasonogrāfs, portatīvs</t>
  </si>
  <si>
    <t>Mazgāšanas-dezinficēšanas iekārta ar statīvu un piederumiem</t>
  </si>
  <si>
    <t>Gulta ar piederumiem un  matraci</t>
  </si>
  <si>
    <t>Elektrokardiostimulātors  ārējās stimulācijai</t>
  </si>
  <si>
    <t>Dobeles un apkārtnes slimnīca</t>
  </si>
  <si>
    <t>Endoskopu mazgāšanas un dezinfekcijas mašīna</t>
  </si>
  <si>
    <t>Asins plazmas atkausētājs</t>
  </si>
  <si>
    <t>Ledusskapis medicīniskais</t>
  </si>
  <si>
    <t xml:space="preserve">Inkubātors - termoskapis </t>
  </si>
  <si>
    <t>Transporta ventilators</t>
  </si>
  <si>
    <t>Termoskapis</t>
  </si>
  <si>
    <t>Preiļu slimnīca</t>
  </si>
  <si>
    <t>Krāslavas slimnīca</t>
  </si>
  <si>
    <t>Divkambaru ārējais  elektrokardiostimulātors</t>
  </si>
  <si>
    <t>Skābekļa nodrošināšana sistēma</t>
  </si>
  <si>
    <t>Biokapsula</t>
  </si>
  <si>
    <t>Plazmas dezinfekcijas iekārta</t>
  </si>
  <si>
    <t>Portatīvs RTG</t>
  </si>
  <si>
    <t>RTG aizsargtērpu (priekšauts, vairogdziedzera aizsargs, sejas aizsargs/brilles) komplekts</t>
  </si>
  <si>
    <t>Medikamentu skapis</t>
  </si>
  <si>
    <t>Medikamentu galdiņš</t>
  </si>
  <si>
    <t>Aprūpes rati</t>
  </si>
  <si>
    <t>Pacienta aktīva sildīšanas/dzesēšanas iekārta</t>
  </si>
  <si>
    <t>Balvu un Gulbenes slimnīcu apvienība</t>
  </si>
  <si>
    <t>funkcionālās gultas ar pretizgulējuma matraci</t>
  </si>
  <si>
    <t>Manipulāciju galdiņi</t>
  </si>
  <si>
    <t>Pacientu novērošanas monitori</t>
  </si>
  <si>
    <t>Perfuzori</t>
  </si>
  <si>
    <t>Vakuma sūkņi</t>
  </si>
  <si>
    <t>Tukuma slimnīca</t>
  </si>
  <si>
    <t>Dezinfekcijas iekārta</t>
  </si>
  <si>
    <t>Mitrinātāji pie mākslīgās plaušu ventilācijas aparāta</t>
  </si>
  <si>
    <t>Augstas plūsmas skābekļa terapijas funkcijas nodrošinātājs</t>
  </si>
  <si>
    <t>Jūrmalas slimnīca</t>
  </si>
  <si>
    <t>Asins recēšanas monitors</t>
  </si>
  <si>
    <t>Ekstrakorporālā nieru aizstājējterapija</t>
  </si>
  <si>
    <t>Augstas plūsmas skābekļa terapijas funkcijas nodrošinātājs (centralizēti piegādātām MPV)</t>
  </si>
  <si>
    <t>Automātiskā virsmu dezinfekcijas iekārta ar kontroles stripiem (100) un programmēšanas ierīci</t>
  </si>
  <si>
    <t>UVC germicīda lampa ar skaitītāju, pārvietojamā</t>
  </si>
  <si>
    <t>Telpu norobežojošie aizkari (Aizsargslūžas) ar divpusēju rāvējslēdzēju, mazgājami, dezinficējami</t>
  </si>
  <si>
    <t>Alūksnes slimnīca</t>
  </si>
  <si>
    <t>Kuldīgas slimnīca</t>
  </si>
  <si>
    <t>Funkcionālās gultas + matrači</t>
  </si>
  <si>
    <t>Pacientu skapīši</t>
  </si>
  <si>
    <t>Infūziju statīvi</t>
  </si>
  <si>
    <t>Perfuzoru turētājskapis ar statīvu (1 uz 3 perfuzoriem)</t>
  </si>
  <si>
    <t>Komplekts 12 pacientu nov.monitori ar centrālo staciju</t>
  </si>
  <si>
    <t>Pulsa oksimetri (ar lādētāju)</t>
  </si>
  <si>
    <t>Ziemeļkurzemes slimnīca- Ventspils</t>
  </si>
  <si>
    <t>Konteiners medicīniskajiem atkritumiem</t>
  </si>
  <si>
    <t>Bīstamo atkritumu statīvs</t>
  </si>
  <si>
    <t>Uzkopšanas rati</t>
  </si>
  <si>
    <t>Veļas mazgājamā mašīna</t>
  </si>
  <si>
    <t>Rati pacientu pārvadāšanai (sēdrati)</t>
  </si>
  <si>
    <t>Ledusskapis slēdzams</t>
  </si>
  <si>
    <t>Infūzijas šķīduma sildītājs</t>
  </si>
  <si>
    <t xml:space="preserve">Automātiskās virsmu dezinfekcijas iekārta </t>
  </si>
  <si>
    <t>elektrokardiogrāfs</t>
  </si>
  <si>
    <t xml:space="preserve">slēgtā tipa baktericīdā lampa </t>
  </si>
  <si>
    <t>intensīvās terapijas pacientu gultas</t>
  </si>
  <si>
    <t>pārvietojamie ratiņi</t>
  </si>
  <si>
    <t>pārvietojamie medicīnas skapji</t>
  </si>
  <si>
    <t>Slūžas</t>
  </si>
  <si>
    <t>Infūzu statīvi</t>
  </si>
  <si>
    <t>neinvazīvā ventilācijas maska</t>
  </si>
  <si>
    <t xml:space="preserve">Codan invazīvā asinspiediena piederumi </t>
  </si>
  <si>
    <t>Ziemeļkurzemes slimnīca- Talsi</t>
  </si>
  <si>
    <t>Perfuzors</t>
  </si>
  <si>
    <t>Pacientu monitori ar statīvu</t>
  </si>
  <si>
    <t>Vakuumsūkņi ar piederumiem</t>
  </si>
  <si>
    <t>Funkcionālās gultas ar skapīti</t>
  </si>
  <si>
    <t>Baktericīdās lampas</t>
  </si>
  <si>
    <t>Pacientu novērošanas kameras ar piederumiem un monitoriem</t>
  </si>
  <si>
    <t>Sābekļa sistēmas uzlabošanas darbi (jau uzsākti, bet rēķins nav saņemts)</t>
  </si>
  <si>
    <t>Norobežojošo slūžu izdevumi</t>
  </si>
  <si>
    <t>Digitālais RTG aparāts ar 2 detektoriem, stacionārais</t>
  </si>
  <si>
    <t>Portatīvais US aparāts ar 2 zondēm</t>
  </si>
  <si>
    <t>Pacientu gultas</t>
  </si>
  <si>
    <t>Matrači</t>
  </si>
  <si>
    <t>Pacientu galdiņi</t>
  </si>
  <si>
    <t>Pacientu aizslietņi</t>
  </si>
  <si>
    <t>Pacientu sēdrati (nogādāšanai uz manipulācijām)</t>
  </si>
  <si>
    <t>Vakuumsūknis</t>
  </si>
  <si>
    <t>Medicīniskie perfuzori</t>
  </si>
  <si>
    <t>Kardiomonitori</t>
  </si>
  <si>
    <t>Bauskas slimnīca</t>
  </si>
  <si>
    <t>Mobilais ultrasonogrāfs</t>
  </si>
  <si>
    <t>Vitālo funkciju monitoru stacija</t>
  </si>
  <si>
    <t>Monitori ar invazīvā spiediena mērīšanas moduli</t>
  </si>
  <si>
    <t>Pulsa oksimetri</t>
  </si>
  <si>
    <t>Fonendoskopi</t>
  </si>
  <si>
    <t>Tonometri</t>
  </si>
  <si>
    <t>Skābekļa plūsmas regulatori</t>
  </si>
  <si>
    <t>monitors</t>
  </si>
  <si>
    <t>Portatīvais USG</t>
  </si>
  <si>
    <t>darba stacija</t>
  </si>
  <si>
    <t>gultas</t>
  </si>
  <si>
    <t>Funkcionālās gultas</t>
  </si>
  <si>
    <t>Gāzu analizators</t>
  </si>
  <si>
    <t>Pacientu monitori</t>
  </si>
  <si>
    <t>Pulsoksimetri</t>
  </si>
  <si>
    <t>Videonovērošanas sistēma 6 vietām</t>
  </si>
  <si>
    <t>Skābekļa analizators</t>
  </si>
  <si>
    <t>Pacientu monitoru komplekti</t>
  </si>
  <si>
    <t>Pacientu monitoru stacijas/sistēmas (komplekts)</t>
  </si>
  <si>
    <t>Mākslīgās plaušu ventilācijas iekārtas</t>
  </si>
  <si>
    <t>Augstas plūsmas iekārtas</t>
  </si>
  <si>
    <t xml:space="preserve"> Neinvazīvas pozitīva spiediena plaušu ventilācijas iekārtas</t>
  </si>
  <si>
    <t>Mobilā USG iekārta</t>
  </si>
  <si>
    <t>Medicīniskie sūkņi</t>
  </si>
  <si>
    <t>Perfūzijas iekārtas</t>
  </si>
  <si>
    <t>Infūzijas iekārtas</t>
  </si>
  <si>
    <t>Akūtā nieru aizstājeējterapijas iekārta</t>
  </si>
  <si>
    <t>Skābekļa ražošanas stacija (papildus, rezervē, lai varam nodrošināt lielāku kapacitāti)</t>
  </si>
  <si>
    <t xml:space="preserve">Elektriskās impendances tomogrāfs </t>
  </si>
  <si>
    <t xml:space="preserve"> Pacientu termoregulācijas vadības sistēma</t>
  </si>
  <si>
    <t xml:space="preserve"> Inhalācijas anestētiķu sedācijas iekārta </t>
  </si>
  <si>
    <t>Pozicionēšanas balstu sistēma (spilveni)</t>
  </si>
  <si>
    <t>Endoskopu mazgājamā mašīna (FBS)</t>
  </si>
  <si>
    <t>Endoskopu uzglabāšanas skapis (FBS)</t>
  </si>
  <si>
    <t>Videolaringoskopi</t>
  </si>
  <si>
    <t>Enterālas barošanas iekārtas</t>
  </si>
  <si>
    <t>Virsmu dezinfekcijas iekārta</t>
  </si>
  <si>
    <t>Personāla telpu gaisa dezinfekcija</t>
  </si>
  <si>
    <t>Anestēzijas iekārta</t>
  </si>
  <si>
    <t>Pabeigt skābekļa padeves līnijas izbūvi</t>
  </si>
  <si>
    <t>Pacientu monitoru novērošanas stacijas ar riteņiem un statīviem</t>
  </si>
  <si>
    <t>Mobilā RTG iekārta (pārvietojama)</t>
  </si>
  <si>
    <t>Liela apjoma dezinfekcijas iekārta</t>
  </si>
  <si>
    <t xml:space="preserve">Neinvazīvais portatīvais ventilators  </t>
  </si>
  <si>
    <t>3 veida maskas (M, L, XL), 2 no katra</t>
  </si>
  <si>
    <t>Skābekļa ģenerators (koncentrators)</t>
  </si>
  <si>
    <t>Skābekļa koncentrācijas detektors</t>
  </si>
  <si>
    <t>Pacientu attālināta monitoringa izveidošana 55 palātās ar monitoringa staciju(5 gab.) katras nodaļas māsu postenī</t>
  </si>
  <si>
    <t>Rīgas 2.slimnīca</t>
  </si>
  <si>
    <t>Pacientu monitori ar pulsoksimetriem, ar asinsspiediena automātisko mērīšanu un EKG</t>
  </si>
  <si>
    <t>Sūkņi</t>
  </si>
  <si>
    <t>Pretizgulējuma matrači</t>
  </si>
  <si>
    <t>ELEKTROKARDIOGRĀFS</t>
  </si>
  <si>
    <t>Starpsienas telpas nodalīšanai (zonu nodalīšanai)</t>
  </si>
  <si>
    <t>Aizslietņi</t>
  </si>
  <si>
    <t>Priekules slimnīca</t>
  </si>
  <si>
    <t>Aktīvais pretizgulējumu matracis ar kompresoru</t>
  </si>
  <si>
    <t>Elektrokardiogrāfs</t>
  </si>
  <si>
    <t>Skābekļa koncentrators</t>
  </si>
  <si>
    <t>Digaitālais rentgens</t>
  </si>
  <si>
    <t>multifunkcionālās reanimācijas gulta, elektriska</t>
  </si>
  <si>
    <t>pacenta skapīti ar statīviem</t>
  </si>
  <si>
    <t>procedūru rati</t>
  </si>
  <si>
    <t>mākslīgās plaušu ventilācijas aparāti (NIVA, APST, INV)</t>
  </si>
  <si>
    <t>vitālo rādītāju moniori</t>
  </si>
  <si>
    <t>Māsu novērošanas postenis un kameras pacientu novērošanai</t>
  </si>
  <si>
    <t>enterālās barošanas sūknis</t>
  </si>
  <si>
    <t>Jēkabpils slimnīca</t>
  </si>
  <si>
    <t>Perfūzijas sūkņi</t>
  </si>
  <si>
    <t>Mākslīgā plaušu ventilācijas iekārta</t>
  </si>
  <si>
    <t>Baktericīdais gaisa caurplūdes recirkulators</t>
  </si>
  <si>
    <t>Augstas plūsmas skābekļa terapijas iekārtas</t>
  </si>
  <si>
    <t>Hipoksijas – hiperoksijas terapijas ierīce</t>
  </si>
  <si>
    <t>Kardiotokogrāfs</t>
  </si>
  <si>
    <t>Mobila ultrasonogrāfijas iekārta</t>
  </si>
  <si>
    <t>Funkcionālās gultas (ar pasīviem pretizgulējumu matračiem)</t>
  </si>
  <si>
    <t>Instrumentu un manipulāciju galdiņi</t>
  </si>
  <si>
    <t>Asins kultūru analizators</t>
  </si>
  <si>
    <t>Medicīniskais ledusskapis</t>
  </si>
  <si>
    <t>Centrifūga</t>
  </si>
  <si>
    <t>Pacientu pārvietošanas aprīkojums</t>
  </si>
  <si>
    <t>Līķu rati</t>
  </si>
  <si>
    <t>Ūdens sagatavošanas sistēma</t>
  </si>
  <si>
    <t>Skābekļa terapijas ierīces</t>
  </si>
  <si>
    <t>Enterālās barošanas sūkņi</t>
  </si>
  <si>
    <t>Vidzemes slimnīca</t>
  </si>
  <si>
    <t>Mākslīgās plaušu ventilācijas iekārtas (neinvazīvas)</t>
  </si>
  <si>
    <t>Skābekļa centrālās pievada pārbūve</t>
  </si>
  <si>
    <t>Pārvietojamais vitālo funkciju kardiomonitors</t>
  </si>
  <si>
    <t>Infūzijas šķīduma uzsildāmais skapis</t>
  </si>
  <si>
    <t>Pārvietojamais rentgena aparāts</t>
  </si>
  <si>
    <t>Madonas slimnīca</t>
  </si>
  <si>
    <t>Vitālo funkciju monitori</t>
  </si>
  <si>
    <t>Skābekļa koncentratori</t>
  </si>
  <si>
    <t>UV lampas gaisa attīrīšanai</t>
  </si>
  <si>
    <t>Procedūru galdiņi</t>
  </si>
  <si>
    <t>Pārvietošanas palīgierīce ( slīddēlis)</t>
  </si>
  <si>
    <t>Podkrēsls</t>
  </si>
  <si>
    <t>Skābekļa plūsmas mērītājs ar mitrinātāja trauku</t>
  </si>
  <si>
    <t>Infūzijas statīvi</t>
  </si>
  <si>
    <t>Funkcionālie rati pacientu pārvietošanai</t>
  </si>
  <si>
    <t>Sēdkrēsli pacientu pārvietošanai</t>
  </si>
  <si>
    <t>Pretizgulējumu matrači</t>
  </si>
  <si>
    <t>funkcionālās gultas ar matračiem</t>
  </si>
  <si>
    <t>Limbažu slimnīca</t>
  </si>
  <si>
    <t>kosoles sadalītāji</t>
  </si>
  <si>
    <t>Aizkraukles slimnīca</t>
  </si>
  <si>
    <t>6 skābekļa ligzdu  renovācija un to izvietojuma maiņa</t>
  </si>
  <si>
    <t>Papildus nepieciešamo vitālo funkciju monitoru skaits</t>
  </si>
  <si>
    <t>Papildus nepieciešamo vitālo funkciju monitoru staciju skaits</t>
  </si>
  <si>
    <t>Pārvietojamais rentgens</t>
  </si>
  <si>
    <t>Portatīvs ultrasonogrāfs</t>
  </si>
  <si>
    <t>Inhalators</t>
  </si>
  <si>
    <t>Slimnieku pacelšanas ierīce (līdz 250 kg)</t>
  </si>
  <si>
    <t>Statīvi infūzijām</t>
  </si>
  <si>
    <t>Vakuuma sūknis</t>
  </si>
  <si>
    <t>Pacientu vitālo funkciju monitors</t>
  </si>
  <si>
    <t>Guļrati</t>
  </si>
  <si>
    <t>Podkrēsli</t>
  </si>
  <si>
    <t>Funkcionālie galdiņi (pie pacientu gultām)</t>
  </si>
  <si>
    <t>Portatīvais EKG aparāts</t>
  </si>
  <si>
    <t>Portatīvais RTG aparāts</t>
  </si>
  <si>
    <t>SIA "Sanare - KRC Jaunķemeri"</t>
  </si>
  <si>
    <t>Irlavas Sarkanā krusta slimnīca</t>
  </si>
  <si>
    <t>Pacientu skapīši (COVID nodaļa)</t>
  </si>
  <si>
    <t>Ventilācijas sistēmu darbības efektivitātes pārbaude, regulēšana un to pasu izstrāde</t>
  </si>
  <si>
    <t>Ventilācijas AHU webserver pieslēgšana</t>
  </si>
  <si>
    <t>HEPA filtru nomaiņa (35 gb.)</t>
  </si>
  <si>
    <t xml:space="preserve">Augstas veiktspējas gaisa attīrīšanas iekārta </t>
  </si>
  <si>
    <t>Augstas plūsmas skābekļa terapijas iekārta</t>
  </si>
  <si>
    <t>Jelgavas pilsētas slimnīca</t>
  </si>
  <si>
    <r>
      <t>O</t>
    </r>
    <r>
      <rPr>
        <vertAlign val="subscript"/>
        <sz val="11"/>
        <color rgb="FF201F1E"/>
        <rFont val="Times New Roman"/>
        <family val="1"/>
        <charset val="186"/>
      </rPr>
      <t>2</t>
    </r>
    <r>
      <rPr>
        <sz val="11"/>
        <color rgb="FF201F1E"/>
        <rFont val="Times New Roman"/>
        <family val="1"/>
        <charset val="186"/>
      </rPr>
      <t> mitrinātāja pudeles</t>
    </r>
  </si>
  <si>
    <t>Iestādes nosaukums</t>
  </si>
  <si>
    <t>Piešķīruma datums</t>
  </si>
  <si>
    <t>Papildaprīkojums</t>
  </si>
  <si>
    <t>Iekārtas, kas atzīstamas kā valsts īpašums</t>
  </si>
  <si>
    <t>Rīkojuma Nr./MK protokols</t>
  </si>
  <si>
    <t>MK81</t>
  </si>
  <si>
    <t>11.02.2021.</t>
  </si>
  <si>
    <t>Pacienta monitors (lielais)</t>
  </si>
  <si>
    <t>EKG ierīce</t>
  </si>
  <si>
    <t>Asinsgāzu analizators ar vienreizlietojamiem kartridžiem</t>
  </si>
  <si>
    <t>Pacienta transportēšanas monitors</t>
  </si>
  <si>
    <t xml:space="preserve">Tonometri </t>
  </si>
  <si>
    <t>Pulsa oksimetri bez baterijas</t>
  </si>
  <si>
    <t>Stetoskopi Rapport</t>
  </si>
  <si>
    <t>05.01.2021.</t>
  </si>
  <si>
    <t>MK2</t>
  </si>
  <si>
    <t>Plazmas gaisa dezinfekcijas ierīce AernoviR Premium (sn 1081)</t>
  </si>
  <si>
    <t>Plazmas gaisa dezinfekcijas ierīce AernoviR Premium (sn 1086)</t>
  </si>
  <si>
    <t>Plazmas gaisa dezinfekcijas ierīce AernoviR Basic Mobile (sn 001112)</t>
  </si>
  <si>
    <t>Baktericīdais recirkulators NEXA Prolux G30WA</t>
  </si>
  <si>
    <t>Baktericīdais recirkulators NEXA Prolux G M30WA ar statīvu (izolators)</t>
  </si>
  <si>
    <t>Baktericīdais recirkulators NEXA Prolux G M110WA ar statīvu</t>
  </si>
  <si>
    <t>Glikometri</t>
  </si>
  <si>
    <t>Defibrilatori</t>
  </si>
  <si>
    <t>Elektrokardiogrāfi</t>
  </si>
  <si>
    <t>Mākslīgās plaušu ventilācijas ierīce Philips V60 Plus Ventilator</t>
  </si>
  <si>
    <t>Transporta monitors</t>
  </si>
  <si>
    <t>perfuzori</t>
  </si>
  <si>
    <t>Vakumsūkņi (ķirurģiskais)</t>
  </si>
  <si>
    <t>Infrastruktūras izveides ieguldījumi - 50% līdzfinansējums</t>
  </si>
  <si>
    <t>Mākslīgās plaušas ventilācijas iekārtas gaisa sildītājs un mitrinātājs (centralizēti piegādātiem)</t>
  </si>
  <si>
    <t>Piederumi mākslīgās plaušu ventilācijas iekārtām (neinvazīvas) - centralizēti iepērk Nacionālais veselības dienests</t>
  </si>
  <si>
    <t>PICiX centrālā novērošanas stacija. Iekļauts: dators, programmatūra (licences uz 15 gultām).</t>
  </si>
  <si>
    <t>Perfūzijas  sūknis tipa Space</t>
  </si>
  <si>
    <t>Mākslīgās plaušu ventilācijas ierīce paredzēta neinvazīvai pacienta plaušu ventilācijai ar masku un invazīvai pacienta plaušu ventilāciju caur endotraheālo vai trahejas cauruli tipa Respironics Trilogy 202</t>
  </si>
  <si>
    <t>Baktericīdas lapmas  slegta tipa (plūsmas tipa) tipa Dezar 5</t>
  </si>
  <si>
    <t>Reanimācijas gulta tipa ELEGANZA 1 LE</t>
  </si>
  <si>
    <t>Transportēšanas kapsula tipa BIO-SOMA EBV-30/40IN-CH</t>
  </si>
  <si>
    <t>Defibrilators tipa PRIMEDIC DefiMonitor XD100 (līdz 360J)</t>
  </si>
  <si>
    <t xml:space="preserve">Autklavējams mitrinātājs, tilpuma 200 ml ar vītnes pievienojumu </t>
  </si>
  <si>
    <t>Skābekļa plūsmas selektors ar plūsmu 0-25l/min un ar vītnies pievienojumu mitrināšanas traukam, tipa Mediflow Ultra II</t>
  </si>
  <si>
    <t xml:space="preserve">Vakuumsūknis tipa Laerdal LSU </t>
  </si>
  <si>
    <t>Transporta rati tipa BS1504</t>
  </si>
  <si>
    <t>Daugavpils reģionālā slimnīca</t>
  </si>
  <si>
    <t>Izolācijas "biokapsula" COVID-19 inficēto pacientu transportēšanai</t>
  </si>
  <si>
    <t>Baktericīdas lampas slēgta tipa (plūsmas tipa) tipa Dezar 5</t>
  </si>
  <si>
    <t>Pacientu funkcionālās gultas ar matračiem gultu fonda paplašināšanai</t>
  </si>
  <si>
    <t>Nepārtrauktās nieru aizstājterapijas iekārta (paplašinoties RAN un ITN vienību gultas profilam un nodrošinot triju pacientu plūsmu ārstēšanu – inficētie, ar aizdomām par inficēšanos un ar Covid-19 vīrusu neinficētie pacienti)</t>
  </si>
  <si>
    <t>Pārvietojamā palātas rentgeniekārta ar jaudu ne mazāk kā 32 kW, ar kopējo svars ne vairāk kā 200 kg., ar maksimālo detektora svara slodze ni mazāk kā 150  kg., ar viegli maināmiem  akumulatoriem</t>
  </si>
  <si>
    <t xml:space="preserve">Pārvietojamās USI iekārtas akūto pacientu izmeklēšanai papildus izveidotas RAN un ITN vienībās, kā arī atsevišķi izveidotas ar Covid-19 inficēto pacientu ar ķirurģiskām komplikācijām dinamiskai novērošanai. Pašlaik tam nolūkam tiek izmantota ierīce, ko pēc tam dezinficē un pielieto “tīrā” RAN, ITN, Inazīvās kardioloģijas un Operāciju bloka telpās. </t>
  </si>
  <si>
    <t>Rūpnieciski ražotie dzīvojamie moduļi slimnīcas tranzīt vienības un observācijas vienību gultas fonda paplašināšanai, uzstādot tos slimnīcas teritorijā (ar tamburu speciālistu pārģērbšanai ienākot potenciāli sarkanā zonā, ar atsevišķo WC un dušas telpu katrā; linolejs, siltināti ar PAROCC vati, regipsa griesti, krāsotas tapetēs, metālā durvis, plastika logi, + lampas un rozetes), 3m uz 10 m, līdz  5 pacientu izvietošanai katrā.</t>
  </si>
  <si>
    <t>Pārvietojamā palātas rentgeniekārta struktūrvienības “Plaušu slimību un tuberkulozes centrs” Covid-19 vienību un ITN vajadzībām</t>
  </si>
  <si>
    <t>LOXM Medicīniskaā sašķidrinātaa skābekļa padeves sistēmas (6 m3 tilpums) tvertnes ar iztvaicēšanas sistēmu uzstādīšana, struktūrvienībā Plaušu slimību un tuberkulozes centrā, ar mērķi palielināt SIA “Daugavpils reģionālajā Slimnīca” medicīniskā skābekļa rezerves un nodrošināt pilnvērtīgu Covid-19 inficēto pacientu ārstēšanu</t>
  </si>
  <si>
    <t>Būvdarbi – betona platformas un pamatnes izbūvei LOXM gāzu padeves sistēmas tvertnes uzstādīšanai</t>
  </si>
  <si>
    <t>Piekļuves kontroles sistēmas slimnīcas durvīm iestādes iekšējo pacientu plūsmu atdalīšanai un kontrolei</t>
  </si>
  <si>
    <t>Pacienta vitālo funkciju parametru monitori (komplektācija)  ar piederumiem
(Philips, IntelliVue X3, 2020.gads)</t>
  </si>
  <si>
    <t>Centrālā novērošanas sistēma (koplektācija) (Philips, Information Center iX, 2020.gads)</t>
  </si>
  <si>
    <t>Mākslīgās plaušu ventilācijas ierīce tipa Hamilton C1</t>
  </si>
  <si>
    <t>Mākslīgās plaušu ventilācijas ierīce tipa Hamilton C6</t>
  </si>
  <si>
    <t>PICiX centrālā novērošanas stacija, struktūrvienības "Plaušu slimību un tuberkulozes centrs" Covid-19 ITN nodaļas vajadzībām</t>
  </si>
  <si>
    <t>Dozācijas sūkni struktūrvienības “Plaušu un tuberkulozes centrā” Covid-19 vienību vajadzībām</t>
  </si>
  <si>
    <t>Ventilācijas un kondicionēšanas sistēmas izveide jaunizveidotās Covid-19 vienības telpā</t>
  </si>
  <si>
    <t>Flovmetra konektori (30 gab.)</t>
  </si>
  <si>
    <t>Grunts rakšana priekš pamatiem</t>
  </si>
  <si>
    <t>Stabveida pamatu ierīkošana</t>
  </si>
  <si>
    <t>Labiekārtošanas darbi</t>
  </si>
  <si>
    <t>Moduļa pieslēgšana pie elektroinženiertikļiem</t>
  </si>
  <si>
    <t>Palīg apgaismojumu ierīkošana</t>
  </si>
  <si>
    <t>Ūdensvada un kanalizācijas tiklu ierīkošana un pieslēgšana</t>
  </si>
  <si>
    <t>Saspiesta med.skabekļa padošanas sistēma</t>
  </si>
  <si>
    <t>Ugunsgrēka atklāšanas un trauksmes signalizācijas sistēma</t>
  </si>
  <si>
    <t>Videonoverošanas sistēmas montāža</t>
  </si>
  <si>
    <t>Med.personāla izsaukšanas sistēma (5 gultasviet.)</t>
  </si>
  <si>
    <t>Pacientu monitorēšanas sistēmas montāža (5 gultasviet.)</t>
  </si>
  <si>
    <t>Mēbeles (skapji, krēsli u.c.)</t>
  </si>
  <si>
    <t>NOCOSPREY dezinfekcijas aparāts</t>
  </si>
  <si>
    <t>Roku dezinfekcijas aparāti</t>
  </si>
  <si>
    <t xml:space="preserve">Medicīniskais UltraHD monitors </t>
  </si>
  <si>
    <t>Skabekļa sistēmas pārveida  lielas plūsmas vajadzībām. T.sk. Papildus ievadi, reduktoru maiņas, papildus tranšejas</t>
  </si>
  <si>
    <t>Videonovērošanas kameras</t>
  </si>
  <si>
    <t>Videolaringoskops ( 50 reižu lietošanai)</t>
  </si>
  <si>
    <t>Pretizgulējumu matracis</t>
  </si>
  <si>
    <t>Pārvietojamais medicīniskais aizslietnis 3-daļīgs</t>
  </si>
  <si>
    <t>Conoxia 15 L baloni</t>
  </si>
  <si>
    <t>Conoxia 50 L baloni</t>
  </si>
  <si>
    <t>Noslēdzamu boksu izveide Covid19 procedūru nodrošināšanai (bīdāmās durvis)</t>
  </si>
  <si>
    <t>Observācijas saspiestā gaisa sistēmas remonts</t>
  </si>
  <si>
    <t>Skābekļa centrāles uzlabošana</t>
  </si>
  <si>
    <t>Vakuumsūknis (50l/min)</t>
  </si>
  <si>
    <t>Ratiņi slimnieku kopšanai</t>
  </si>
  <si>
    <t>Instrumentu/procedūru galdiņi</t>
  </si>
  <si>
    <t>Videobronhoskops (daudzreizlietojams)</t>
  </si>
  <si>
    <t>Elektrokardiogrāfijas iekārta</t>
  </si>
  <si>
    <t>RTG aizsargsiena</t>
  </si>
  <si>
    <t>Palātas mobilā rentgena iekārta</t>
  </si>
  <si>
    <t>Aerogen miglošanas komplekts</t>
  </si>
  <si>
    <t>Mobils tualetes krēsls</t>
  </si>
  <si>
    <t>Dušas guļrati</t>
  </si>
  <si>
    <t>Pacientu novērošanas monitors</t>
  </si>
  <si>
    <t>Perfūzijas sūknis</t>
  </si>
  <si>
    <t>Hemodialīzes iekārta</t>
  </si>
  <si>
    <t>Ultrasonogrāfijas iekārta</t>
  </si>
  <si>
    <t xml:space="preserve">Datortomogrāfijas iekārta </t>
  </si>
  <si>
    <t>Pacientu ratiņkrēsli</t>
  </si>
  <si>
    <t>Pacientu transporta rati</t>
  </si>
  <si>
    <t>Instrumentu mazgāšanas-dezinfekcijas iekārta</t>
  </si>
  <si>
    <t>Paplāte/trauku komplekts</t>
  </si>
  <si>
    <t>Durvju automātikas iegāde un uzstādīšana</t>
  </si>
  <si>
    <t>Grīdas mazgājamā mašīna</t>
  </si>
  <si>
    <t xml:space="preserve">Hemodialīzes nodaļas izolatora izbūve </t>
  </si>
  <si>
    <t>Gultas veļas komplekts</t>
  </si>
  <si>
    <t>Ventilācijas sistēmas aprīkošana, pārprojektēšana, atsevišķi nosūces gaisa un pretspiediena risinājumi</t>
  </si>
  <si>
    <t>Nepārtrauktās neatkarīgās elektro barošanas sistēmas papildināšana</t>
  </si>
  <si>
    <t>Māsu izsaukuma sistēma uzlabošana</t>
  </si>
  <si>
    <t>Darbstaciju iegāde</t>
  </si>
  <si>
    <t>Medikamentu norakstīšanai skaneris</t>
  </si>
  <si>
    <t>WEB kameras</t>
  </si>
  <si>
    <t>Papildus videonovērošanas kameras</t>
  </si>
  <si>
    <t>Teleskopiskais aizslietnis</t>
  </si>
  <si>
    <t>Intensīvās terapijas pacientu gulta ar matraci</t>
  </si>
  <si>
    <t>perfūzijas sūkņi</t>
  </si>
  <si>
    <t>infūzijas sūkņi</t>
  </si>
  <si>
    <t>stacija</t>
  </si>
  <si>
    <t>Infūzijas statīvs</t>
  </si>
  <si>
    <t>Hemofiltrācijas/hemodiafiltrācijas ierīce</t>
  </si>
  <si>
    <t>Slimnieku kopšanas rati</t>
  </si>
  <si>
    <t>Procedūru/manipulāciju galdiņi</t>
  </si>
  <si>
    <t>Gaisa attīrīšanas iekārta (lielas jaudas)</t>
  </si>
  <si>
    <t>Gaisa attīrīšanas iekārta (zemākas jaudas)</t>
  </si>
  <si>
    <t>Rati miruša ķermeņa transportēšanai</t>
  </si>
  <si>
    <t>Centrālās pacientu novērošanas stacijas paplašināšana RAN papildus licences un pieslēgumi, integrācija ar esoši sistēmu</t>
  </si>
  <si>
    <t>Centrālās skābekļa sistēmas cauruļvadu un komunikāciju pilnveidošana lielākas plūsmas nodrošināšanai RAN UN COVID nodaļām, skābekļa pateriņs pieaudzis 8 reizes!</t>
  </si>
  <si>
    <t>Ierobežojošo aizkaru/durvju uzstādīšana, remontmateriāliem un remontdarbiem, ugunsdrošibas risinājumu pārvietošanai arī  RAN IT Covid nodaļai</t>
  </si>
  <si>
    <t>B korpusa sabrukušā siltummezgla un komunikāciju atjaunošana, lai varētu pilnvērtīgi nodrošināt siltumu RAN, COVID 19 IT nodaļai, COVID stacionārās  nodaļās kā arī NMP uzņemšanā, jo ēka nav renovēta un aukstā laikā ir problēmas nodrošināt visās telpās atbilstošu temperatūru, esošais siltummezgls nespēj arī vairs nodrošināt nepieciešamo jaudu</t>
  </si>
  <si>
    <t>Veļas mazgājamā mašīna infekciozai gultasveļai un kalandrs</t>
  </si>
  <si>
    <t>Mitrinātāji centralizēti iegādātām mākslīgās plaušu ventilācijas iekārtām</t>
  </si>
  <si>
    <t>Augstas plūsmas skābekļa terapijas funkcijas nodrošinātājs (centralizēti piegādātām mākslīgās plaušu ventilācijas iekārtām)</t>
  </si>
  <si>
    <t>Fibrobronhoskops</t>
  </si>
  <si>
    <t>Plaušu ventilācijas iekārta</t>
  </si>
  <si>
    <t>Elpceļu sekrētu aizvadīšanas iekārta</t>
  </si>
  <si>
    <t>skābekļa plūsmas mērītājs ar mitrinātāju</t>
  </si>
  <si>
    <t>Skābekļa ražošanas stacija, t.sk.:
1) Skābekļa ģenerators - 2 gab
2) Skrūves tipa gaisa kompresors - 2gab
3) Skābekļa un gaisa resīveri - 4 gab
4) filtri un oglekļa kolonna - kmpl.</t>
  </si>
  <si>
    <t>Pacientu monitoringa sistēma</t>
  </si>
  <si>
    <t>Mākslīgās plaušu ventilācijas (MPV) iekārtas</t>
  </si>
  <si>
    <t xml:space="preserve">Darba stacijas (perfuzoriem, infuzomātiem) </t>
  </si>
  <si>
    <t>Infuzomāti</t>
  </si>
  <si>
    <t>Intrakraniāla spiediena monitorings</t>
  </si>
  <si>
    <t>Pretizgulējumu matrači (aktīvie)</t>
  </si>
  <si>
    <t>KPR ierīce  - Netiešās sirds masāžas dēlis</t>
  </si>
  <si>
    <t>EKG iekārta</t>
  </si>
  <si>
    <t>IT gultas</t>
  </si>
  <si>
    <t>Transporta rati (RAN zāles)</t>
  </si>
  <si>
    <t>Transporta rati (parastie)</t>
  </si>
  <si>
    <t>Transporta sēdkrēsls</t>
  </si>
  <si>
    <t>Mobila rentgena iekārta</t>
  </si>
  <si>
    <t>COVID nodaļas pacientu temperatūras sensori, oksimetri un pieslēgšana monitorēšanas stacijai (distancēta nepārtraukta novērošana)</t>
  </si>
  <si>
    <t>Mesh-membrānas inhalatori</t>
  </si>
  <si>
    <t>MPV kontūras ( vent. iekārtām - daudzreiz lietojamas)</t>
  </si>
  <si>
    <t>EKG iekārtas vadu komplekts</t>
  </si>
  <si>
    <t>Pacienta monitoringa iekārta (uzņemšanas nodaļa)</t>
  </si>
  <si>
    <t xml:space="preserve">Pacienta monitoringa vadu komplekti </t>
  </si>
  <si>
    <t>Gaisa dezinfekcijas iekārta (ozona ģeneratori)</t>
  </si>
  <si>
    <t>Skābekļa koncentrācijas mērītājs (centrālā nodaļai)</t>
  </si>
  <si>
    <t>Liepājas reģionālā slimnīca</t>
  </si>
  <si>
    <t>Asinsspiediena mērītāji (monitori)</t>
  </si>
  <si>
    <t>Mazgāšanas, dezinfekcijas iekārtas</t>
  </si>
  <si>
    <t xml:space="preserve">Ūdeņraža peroksīda miglotājs </t>
  </si>
  <si>
    <t>Portatīva gaisa un telpas attīrīšans iekārta</t>
  </si>
  <si>
    <t>Ultraskaņas inhalators</t>
  </si>
  <si>
    <t xml:space="preserve">Endoskopijas iekārtas  + zondes (bronhoskopijas). Mazgājamā mašīna  </t>
  </si>
  <si>
    <t>Mobilā rentgenogrāfijas iekārta</t>
  </si>
  <si>
    <t>Vitālo parametru novērošanas monitors</t>
  </si>
  <si>
    <t>Infuzomati</t>
  </si>
  <si>
    <t>Termostati infūzijas šķīdumam</t>
  </si>
  <si>
    <t>Vēnu biovizualizācijas iekārta</t>
  </si>
  <si>
    <t>Stetoskops</t>
  </si>
  <si>
    <t>Portatīvā ultrasonogrāfijas ierīce</t>
  </si>
  <si>
    <t>Ultravioletā starojuma lampas</t>
  </si>
  <si>
    <t>Šībermašīna</t>
  </si>
  <si>
    <t>Endoskopu uzglabāšanas/ Žāvēšanas skapis</t>
  </si>
  <si>
    <t>Bezkontakta termometrs</t>
  </si>
  <si>
    <t>Ģenerators</t>
  </si>
  <si>
    <t>Medikamentu ratus ar datoriem specializētus māsu darbam</t>
  </si>
  <si>
    <t>Portatīvais elektrokardiogrāfs ar DICOM funkciju</t>
  </si>
  <si>
    <t>Pacientu pacēlājs</t>
  </si>
  <si>
    <t>Rēzeknes slimnīca</t>
  </si>
  <si>
    <t>Augstas plūsmas skābekļa terapijas sistēma</t>
  </si>
  <si>
    <t>Statīvi (perfuzoriem)</t>
  </si>
  <si>
    <t>Pretizgulējuma matracis</t>
  </si>
  <si>
    <t xml:space="preserve">Aizslietnis divdaļīgs </t>
  </si>
  <si>
    <t xml:space="preserve">CO2 un skābekļa telpas monitoru sistēma (bāzes stacijas un komutācijas iekārtas) </t>
  </si>
  <si>
    <t>Transportēšanas guļrati</t>
  </si>
  <si>
    <t>Sēžamrati</t>
  </si>
  <si>
    <t>Portatīvā tualete</t>
  </si>
  <si>
    <t>Termoss (2l)</t>
  </si>
  <si>
    <t>Ekstrakorporālā nieru aizstājējterapijas iekārta</t>
  </si>
  <si>
    <t>Datortomogrāfs</t>
  </si>
  <si>
    <t>Medicīniskā saspiestā gaisa sistēmas izbūve</t>
  </si>
  <si>
    <t>Augstākas caurplūdes skābekļa padeves cauruļvadu sistēmas izbūve starp centrālo tvertni, intensīvās terapijas nodaļu un ifekcijas nodaļu</t>
  </si>
  <si>
    <t>Pacientu monitoru sistēmas centralizēta slēguma izveide</t>
  </si>
  <si>
    <t>Infūzijas maisu sildītājs</t>
  </si>
  <si>
    <t>Medicīniskās konsoles</t>
  </si>
  <si>
    <t>Piederumi mākslīgās plaušu ventilācijas iekārtām (invazīvas) mitrinātāji</t>
  </si>
  <si>
    <t>Piederumi mākslīgās plaušu ventilācijas iekārtām (neinvazīvas) mitrinātāji</t>
  </si>
  <si>
    <t>Gulta un matracis dinamiskais</t>
  </si>
  <si>
    <t>skābekļa koncentrators</t>
  </si>
  <si>
    <t>inhalators</t>
  </si>
  <si>
    <t>automātiskā sistēma ar pārslēgšanu un ziņošanu</t>
  </si>
  <si>
    <t>Pārvietojama palātas RTG iekārta</t>
  </si>
  <si>
    <t>Pacientu svarīgo dzīvības funkciju novērošanas monitors</t>
  </si>
  <si>
    <t>Skābekļa padeves plūsmas mērītājs ar mitrinātāju</t>
  </si>
  <si>
    <t>Infūzijas sūknis</t>
  </si>
  <si>
    <t>Portatīva mākslīgas plaušu ventilācijas iekārta</t>
  </si>
  <si>
    <t>Medicīniskais saspiesta gaisa kompresors</t>
  </si>
  <si>
    <t>Telpu dezinfēkcijas iekārta</t>
  </si>
  <si>
    <t xml:space="preserve">Pacientu transportēšanas rati </t>
  </si>
  <si>
    <t>Ludzas medicīnas centrs</t>
  </si>
  <si>
    <t>Ogres rajona slimnīca</t>
  </si>
  <si>
    <t>A3 printeris, medicīnas vēstures drukai</t>
  </si>
  <si>
    <t>Norobežojošo sienu izveide</t>
  </si>
  <si>
    <t>Liftu, telpu, grīdu marķēšana, covid ierobežojumu paziņojumi</t>
  </si>
  <si>
    <t>Ūdenī šķīstošie atkritumu maisi (120-150l)</t>
  </si>
  <si>
    <t>Atkritumu tvertnes ar pedāli (50l)</t>
  </si>
  <si>
    <t>Līķu maisi</t>
  </si>
  <si>
    <t>Transporta MPV iekārtas</t>
  </si>
  <si>
    <t>Portatīvie pacientu monitori ar statīvu</t>
  </si>
  <si>
    <t>Infūzijas sūkņi</t>
  </si>
  <si>
    <t>Barošanas sūkņi</t>
  </si>
  <si>
    <t>Vakuumsūkņi</t>
  </si>
  <si>
    <t>Portatīvs elektrokardiogrāfs</t>
  </si>
  <si>
    <t>Pārvietojama, digitāla rentgeniekārta</t>
  </si>
  <si>
    <t>Flovmetri ar mitrinātāju</t>
  </si>
  <si>
    <t>Ledusskapji medikamentiem</t>
  </si>
  <si>
    <t>Asins gāzu analizators</t>
  </si>
  <si>
    <t>Saspiestā gaisa pievads</t>
  </si>
  <si>
    <t>Skābekļa izvada izveide piepacienta gultas</t>
  </si>
  <si>
    <t>Papildus guļrati</t>
  </si>
  <si>
    <t>Papildus sēdrati</t>
  </si>
  <si>
    <t>Vienreizlietojamās medicīnas piederumi</t>
  </si>
  <si>
    <t>Laringoskopijas komplekts ar dažāda izmēra laringoskopijas spoguļiem</t>
  </si>
  <si>
    <t>Rīgas 1.slimnīca</t>
  </si>
  <si>
    <t>Mākslīgās plaušu ventilācijas (MPV) iekārtas ar neinvazīvās ventilācijas režīmu un High flow režīmu</t>
  </si>
  <si>
    <t>Skābekļa izvada izveide pie pacienta gultas</t>
  </si>
  <si>
    <t>UPS barošanas iekārta</t>
  </si>
  <si>
    <t>Bezvadu tīkla iekārta:</t>
  </si>
  <si>
    <t>Tīkla komutators</t>
  </si>
  <si>
    <t xml:space="preserve">Multifunkcionālā drukas iekārta </t>
  </si>
  <si>
    <t>Datortīkla ierīkošanas materiāli (kabeļi, konektori, adapteri u.c.)</t>
  </si>
  <si>
    <t>Radiotelefons</t>
  </si>
  <si>
    <t>Nerūsējoša tērauda ratiņi ar ritenīšiem</t>
  </si>
  <si>
    <t>Higēnisko priekšmetu mazgāšanas-dezinfekcijas iekārta</t>
  </si>
  <si>
    <t>Pacientu skapīši ar ēdināšanas dēli</t>
  </si>
  <si>
    <t>Funkcionālā pacientu gulta</t>
  </si>
  <si>
    <t>Pasīvais pretizgulējumu matracis</t>
  </si>
  <si>
    <t>Aktīvais pretizgulējumu matracis</t>
  </si>
  <si>
    <t>Pacienta transporta rati</t>
  </si>
  <si>
    <t>Bronhoskops</t>
  </si>
  <si>
    <t>Aktīvais/pasīvais trenažieris</t>
  </si>
  <si>
    <t>Alumīnija siena operāciju blokā</t>
  </si>
  <si>
    <t>Durvju zvans - bezvada</t>
  </si>
  <si>
    <t>Video novērošanas kameras palātās</t>
  </si>
  <si>
    <t>Video ieraksta servera dators, ekrāns</t>
  </si>
  <si>
    <t>Darbinieku atpūtas telpas iekārtošana</t>
  </si>
  <si>
    <t>Māsu posteņa aizsargstikls</t>
  </si>
  <si>
    <t>Palātu / Pacientu informatīvais sienas monitors (māsu postenis)</t>
  </si>
  <si>
    <t>Ventilācijas iekārta</t>
  </si>
  <si>
    <t>Grīdas uzkopšanas mašīna</t>
  </si>
  <si>
    <t>Spilvens</t>
  </si>
  <si>
    <t>Sega</t>
  </si>
  <si>
    <t>Matraču aizsargs</t>
  </si>
  <si>
    <t>Dušas krēsls</t>
  </si>
  <si>
    <t>Slīddēlis</t>
  </si>
  <si>
    <t>Galvas mazgāšanas vanna</t>
  </si>
  <si>
    <t>Mikroviļņu krāsns</t>
  </si>
  <si>
    <t>Automātiskās virsmu dezinfekcijas iekārtas</t>
  </si>
  <si>
    <t>Inhalācijas aparāts</t>
  </si>
  <si>
    <t>Inhalācijas aprāts</t>
  </si>
  <si>
    <t>4 Monitori vitālo rādītāju noteikšanai_sistēma_ar programmatūru</t>
  </si>
  <si>
    <t>Skābekļa plūsmas mērītāji</t>
  </si>
  <si>
    <t>Augsta plūsmas skābekļa terapijas iekārta</t>
  </si>
  <si>
    <t>vakuuma sūknis (sūknis-ežektors)</t>
  </si>
  <si>
    <t>Ultrasonogrāfijas aparāts</t>
  </si>
  <si>
    <t>Slēgtā tipa bahtericīdā lampa</t>
  </si>
  <si>
    <t xml:space="preserve">Pacientu skapītis pie gultas </t>
  </si>
  <si>
    <t xml:space="preserve">Funkcionālās gultas </t>
  </si>
  <si>
    <t>Intensīvās terapijas pacientu gultas</t>
  </si>
  <si>
    <t>Pretizgulējumu matrači + pārvalki</t>
  </si>
  <si>
    <t>Platforma Covid-19 pacientu pacelšanai iegāde un uzstādīšana</t>
  </si>
  <si>
    <t>Pārvietojamais medikamentu un medicīnisko preču skapis</t>
  </si>
  <si>
    <t>Ziemeļkurzemes reģionālā slimnīca</t>
  </si>
  <si>
    <t>Vakuuma sūknis - atsūcējs</t>
  </si>
  <si>
    <t>10 pacientu novērošanas monitori ar kronšteinu+ mērījumu serveris ar programmatūru un centrālo staciju</t>
  </si>
  <si>
    <t>Pārvietojamaie ratiņi (procedūru galdiņš)</t>
  </si>
  <si>
    <t xml:space="preserve">Pulsa oksimetrs </t>
  </si>
  <si>
    <t>Skābekļa plūsmas mērītāji ar mitrinātāju</t>
  </si>
  <si>
    <t>Automātiskās virsmu dezinfekcijas iekārta</t>
  </si>
  <si>
    <t>Dezinfekcijas un gaisa attīrīšanas iekārta</t>
  </si>
  <si>
    <t>Bīstamo atkritumu konteineru statīvi</t>
  </si>
  <si>
    <t>Konteineri bīstamajiem atkritumiem ar vāku</t>
  </si>
  <si>
    <t>Portatīvais pulsa oksimetrs triecienizturīgs</t>
  </si>
  <si>
    <t>Defibrilators ar monitoru</t>
  </si>
  <si>
    <t>Funkcionālās gulta- izolatorā pirms ITN</t>
  </si>
  <si>
    <t xml:space="preserve">Mitrinātājs plaušu mākslīgās ventilācijas iekārtai ar sildīšanas kabeli un temperatūras plūsmas zondi </t>
  </si>
  <si>
    <t>EKG aparāti</t>
  </si>
  <si>
    <t>Pārvietojamie med.preču skapji</t>
  </si>
  <si>
    <t>Centrālā darba stacija ar  6 monitoriem Infekciju nodaļā (1.stāvā)</t>
  </si>
  <si>
    <t>Centrālā darba stacija ar  12 monitoriem Infekciju nodaļā (2.stāvā)</t>
  </si>
  <si>
    <t>Centrālā stacija ar 4 monitoriem pārceltajai Observācijas palātai</t>
  </si>
  <si>
    <t>Gultas funkcionālās</t>
  </si>
  <si>
    <t>Termo kastes ēdienu transportēšanai</t>
  </si>
  <si>
    <t>Veļas mazgājamā mašīna 27 kg.</t>
  </si>
  <si>
    <t>Mopu mazgājamā mašīna 11 kg</t>
  </si>
  <si>
    <t>Uzkopšanas drānu mazgājamā mašīna 6 kg.</t>
  </si>
  <si>
    <t>Gultas veļas (t.sk.segu) komplekti</t>
  </si>
  <si>
    <t>Dušas krēsli</t>
  </si>
  <si>
    <t>Evakuācijas palagi</t>
  </si>
  <si>
    <t>Uzkopšanas inventārs, mopi, kāti, pēdas, lupatiņas (komplekts)</t>
  </si>
  <si>
    <t>Siltie halāti</t>
  </si>
  <si>
    <t>Staiguļi</t>
  </si>
  <si>
    <t>Tualetes krēsli</t>
  </si>
  <si>
    <t>Dezinfekcijas līdzekļu statīvi</t>
  </si>
  <si>
    <t>Slēdzamie ledusskapji</t>
  </si>
  <si>
    <t>Durvju nomaiņa Infekciju nodaļas palātās 2 stāvos</t>
  </si>
  <si>
    <t>DNS/RNS UV attīrīšanas bokss Covid-19 eksprestestu iekārtai</t>
  </si>
  <si>
    <t>Rentgenu komplekts plūsmu nodalīšanai (stacionārais rentgens un mobilais ar savstarpēji aizvietojamiem detektoriem)</t>
  </si>
  <si>
    <t>Kardiopulmonālās slodzes testa iekārta</t>
  </si>
  <si>
    <t>Videobronhoskopijas komplekts</t>
  </si>
  <si>
    <t>HFOT opcija MPV iekārtām</t>
  </si>
  <si>
    <t>Transporta rati</t>
  </si>
  <si>
    <t>Med.ledusskapis</t>
  </si>
  <si>
    <t>Neinvazīvā ventilācijas maska</t>
  </si>
  <si>
    <t>Ehokardiogrāfs</t>
  </si>
  <si>
    <t>Inžekcijas sūkņi</t>
  </si>
  <si>
    <t>Fosforplates radioloģijas nodaļai</t>
  </si>
  <si>
    <t>DICOM Worklist licence fosforplašu attīstītāja darba stacijai</t>
  </si>
  <si>
    <t>Perfuzors (infūzijas šļirču sūknis)</t>
  </si>
  <si>
    <t>Automātiskās virmu dezinfekcijas ielārtas</t>
  </si>
  <si>
    <t>augstas plūsmas deguna kanulas</t>
  </si>
  <si>
    <t>Medikamentu trollis</t>
  </si>
  <si>
    <t>monitoru manšetes; M-4; L-4; XL-4</t>
  </si>
  <si>
    <t>pacientu aprūpes galdi</t>
  </si>
  <si>
    <t>procedūru galdiņš</t>
  </si>
  <si>
    <t>Gulta, tai skaiā intensīvā terapija</t>
  </si>
  <si>
    <t>Pozicionēšanas spilveni, ķīļi, ruļļi: rulli 125x20 - 6; atbalsta ķļilis - 6; daudzfunkcionāls spilvens - 6</t>
  </si>
  <si>
    <t xml:space="preserve">Spilvendrāna </t>
  </si>
  <si>
    <t xml:space="preserve">Spilvens </t>
  </si>
  <si>
    <t>veļas savākšanas rati</t>
  </si>
  <si>
    <t>uzkopšanas rati ar aprīkojumu</t>
  </si>
  <si>
    <t>atkritumu tvertnes ar vāku un pedāli</t>
  </si>
  <si>
    <t>fiksācijas saites komplekti (roku, kāju komplekti ar klipšiem)</t>
  </si>
  <si>
    <t>Krokši</t>
  </si>
  <si>
    <t>Aizslietnis Ķirurģijā koka (depo)</t>
  </si>
  <si>
    <t>Sienas stiprinājums (Aj)</t>
  </si>
  <si>
    <t>Vēja - gaisa aizkari (Atspulgs logiem)</t>
  </si>
  <si>
    <t>Atkritumu konteineri parastie (Depo)</t>
  </si>
  <si>
    <t>Aizskari</t>
  </si>
  <si>
    <t>Infekciozo atkritumu kontieneris ar pedāli</t>
  </si>
  <si>
    <t>Filtri maskām (Tamrex)</t>
  </si>
  <si>
    <t>Aizslietņu metāla konstrukcijas un koka konstrukcijas</t>
  </si>
  <si>
    <t>Nomāts instruments (Ramirent)</t>
  </si>
  <si>
    <t>Monitori (liela izmēra) līdz 40collas</t>
  </si>
  <si>
    <t>Kameras (reanimācijas un intensīvo, izolatora, boksa gultu novērošana)</t>
  </si>
  <si>
    <t>Jēkabpils reģionālā slimnīca</t>
  </si>
  <si>
    <t>Pacientu vitālo funkciju novērošanas monitori</t>
  </si>
  <si>
    <t>Vakuuma sūknis (sūknis-ežektors)</t>
  </si>
  <si>
    <t>Perfuzora bloks</t>
  </si>
  <si>
    <t>Pacientu multifunkcionālās intensīvās terapijas gultas</t>
  </si>
  <si>
    <t>Defibrilators ar transtorakālās stimulācijas funkciju</t>
  </si>
  <si>
    <t>Vakumsūknis elektriskais ar statīvu</t>
  </si>
  <si>
    <t>Plaukti medicīnas precēm, aprīkojumam pārģērbšanās zonā</t>
  </si>
  <si>
    <t>Pacienta skapītis pie gultas</t>
  </si>
  <si>
    <t>Pacientu aprūpes galdiņi</t>
  </si>
  <si>
    <t>Procedūru galdiņš</t>
  </si>
  <si>
    <t>Atkritumu tvertnes ar vāku un pedāli</t>
  </si>
  <si>
    <t>HFOT opcija priekš Bellavista MPV iekārtas* - augstas plūsmas skābekļa terapijas nodrošināšanai</t>
  </si>
  <si>
    <t>Plūsmas sensoru iepakojums Bellavista ventilatoram</t>
  </si>
  <si>
    <t>Aizsargspilvendrānas</t>
  </si>
  <si>
    <t>Augstas plūsmas O2 aparāts</t>
  </si>
  <si>
    <t>Rokas elpināšanas maisi daudzreiz lietojami</t>
  </si>
  <si>
    <t>Portatīvā anestēzijas-sedācijas manuālās elpošanas kontūras ierīce</t>
  </si>
  <si>
    <t xml:space="preserve">Videolaringoskopijas sistēma </t>
  </si>
  <si>
    <t>Grūtās intubācijas procedūru galds</t>
  </si>
  <si>
    <t>Darba apavu pāri (piemēram krokši)</t>
  </si>
  <si>
    <t>Ēdienu sadales rati</t>
  </si>
  <si>
    <t>Pacientu multifunkcionālās gultas</t>
  </si>
  <si>
    <t>Gultas veļas komplekts (spilvendrāna, palags, puspalags, pārvalks)</t>
  </si>
  <si>
    <t>Infūziju sistēmu statīvi</t>
  </si>
  <si>
    <t>Pacientu aprūpes galdiņš</t>
  </si>
  <si>
    <t>Pacientu monitori  vitālo funkciju novērošanai ar statīvu un grozu</t>
  </si>
  <si>
    <t>Pacientu  vitālo funkciju centrālās novērošanas stacija ar licenzēm</t>
  </si>
  <si>
    <t>Pacientu multifunkcionāli transportēšanas rati</t>
  </si>
  <si>
    <t>Pacientu transportkrēsli</t>
  </si>
  <si>
    <t>Perfuzoru bloks (4 perfuzoru ievietošanai)</t>
  </si>
  <si>
    <t>Plaukti medicīnas precēm/aprīkojumam pārģērbšanā zonā</t>
  </si>
  <si>
    <t>Procedūru galds ar atvilknēm un plauktiem</t>
  </si>
  <si>
    <t>Pacientu segas</t>
  </si>
  <si>
    <t>Pacientu skapītis pie gultas</t>
  </si>
  <si>
    <t>Pacientu spilveni</t>
  </si>
  <si>
    <t>Veļas savākšanas rati</t>
  </si>
  <si>
    <t xml:space="preserve">Kabineta remontdarbi </t>
  </si>
  <si>
    <t xml:space="preserve">Pacientu multifunkcionālās gultas </t>
  </si>
  <si>
    <t>Novērošanas kameras</t>
  </si>
  <si>
    <t>Pacientu informatīvais sienas monitors</t>
  </si>
  <si>
    <t>Intraaortālā balona kontrapulsācijas sistēma</t>
  </si>
  <si>
    <t>Noliktavas telpu kvadratūra kvm</t>
  </si>
  <si>
    <t xml:space="preserve">Plauktu sistēmas </t>
  </si>
  <si>
    <t>Preču transportēšanas elektropacēlājs</t>
  </si>
  <si>
    <t>Darbinieku telpas ventilācijas sistēmas izbūve</t>
  </si>
  <si>
    <t>12.03.2021.</t>
  </si>
  <si>
    <t>MK161</t>
  </si>
  <si>
    <t>Slūžas 2 gab.</t>
  </si>
  <si>
    <t>Skābekļa pievāds pie gultas</t>
  </si>
  <si>
    <t>Skābekļa līnijas paplašināšana</t>
  </si>
  <si>
    <t>Māsu posteņa aizsardzība, 3 gab</t>
  </si>
  <si>
    <t>Elektrības jaudas nodrošināšana</t>
  </si>
  <si>
    <t>Māsu izsaukumu sistēmas nomaiņa</t>
  </si>
  <si>
    <t>Nerūsējoša tērauda ratiņi ar ritenīšiem 50 gab</t>
  </si>
  <si>
    <t>Higiēnisko priekšmetu mazgāšanas-dezinfekcijas iekārta. 2 gab</t>
  </si>
  <si>
    <t>Aktīvais pretizgulējumu matracis. 10 gab</t>
  </si>
  <si>
    <t>Pacienta transporta rati. 4 gab.</t>
  </si>
  <si>
    <t>Video novērošana</t>
  </si>
  <si>
    <t>Video ieraksta servera dators</t>
  </si>
  <si>
    <t>Spilvens 240</t>
  </si>
  <si>
    <t>Sega 240</t>
  </si>
  <si>
    <t>Matraču aizsargs 120</t>
  </si>
  <si>
    <t>Dušas guļrati 1 gab</t>
  </si>
  <si>
    <t>Slīddēlis, 4</t>
  </si>
  <si>
    <t>Galvas mazgašanas vanna, 6 gab</t>
  </si>
  <si>
    <t>Teleskopiskais aizslietnis, 20</t>
  </si>
  <si>
    <t>Noliktavas plaukti, 50</t>
  </si>
  <si>
    <t>Aprūpes rati, 4</t>
  </si>
  <si>
    <t>Padubes mašīna, 2 gab</t>
  </si>
  <si>
    <t>Mazgāšanas rati, 15</t>
  </si>
  <si>
    <t>Miskastes ar pedāli, 100</t>
  </si>
  <si>
    <t>Ēdiena transporta rati, 4 gab.</t>
  </si>
  <si>
    <t>Transporta MPV iekārtas 2 gab</t>
  </si>
  <si>
    <t>Pacienta monitori pārvietojami 30 gab.</t>
  </si>
  <si>
    <t>Pacienta monitori stacionāri 4 gab.</t>
  </si>
  <si>
    <t>Centrālā monitoringa stacija 2 gab</t>
  </si>
  <si>
    <t>Defibrilators, 4 gab</t>
  </si>
  <si>
    <t>Infūzijas sūkņi. 15 gab.</t>
  </si>
  <si>
    <t>Infūzijas statīvi, 80 gab.</t>
  </si>
  <si>
    <t>Vakumsūknis, portatīvs, 4 gab</t>
  </si>
  <si>
    <t>Perfūzijas sūkņi, 20 gab.</t>
  </si>
  <si>
    <t>Pulsa oksimetri 20 gab.</t>
  </si>
  <si>
    <t>Flovmetri ar mitrinātāju 120 gab.</t>
  </si>
  <si>
    <t>Portatīvais USG ar EHO</t>
  </si>
  <si>
    <t>EKG iekārtas, 2 gab.</t>
  </si>
  <si>
    <t>Sēdrati 10 gab</t>
  </si>
  <si>
    <t>Gultas + matracis 140 gab</t>
  </si>
  <si>
    <t>Pacientu skapīši 140 gab.</t>
  </si>
  <si>
    <t>Fizioterapijas piederumi</t>
  </si>
  <si>
    <t>Ledusskapis med.uzglabāšanai 4 gab</t>
  </si>
  <si>
    <t>Reanimācijas rati, 3 gab.</t>
  </si>
  <si>
    <t>Skābekļa koncentrācijas mērīšanas iekārtas. 6 gab.</t>
  </si>
  <si>
    <t>Monitors pacientu vitālo funkciju novērošanas ar ratiem</t>
  </si>
  <si>
    <t>Neinvazīva mākslīgās plaušas ventilācijas iekārta</t>
  </si>
  <si>
    <t>Mobīla palātas digitāla rentgena iekārta</t>
  </si>
  <si>
    <t>Defibrilātors</t>
  </si>
  <si>
    <t>Portatīvs pulsa oksimetrs</t>
  </si>
  <si>
    <t>Enterālās barošanas sūknis</t>
  </si>
  <si>
    <t>Krūšu kurvja portatīvā vakuuma iekārta</t>
  </si>
  <si>
    <t>Videolaringoskops</t>
  </si>
  <si>
    <t>Pulsoksitometrs, pirksta, portatīvs</t>
  </si>
  <si>
    <t>Elektrokardiogrāfs, mobils ar DICOM funkciju (WiFe)</t>
  </si>
  <si>
    <t>Skābekļa mitrinātāja trauks ar dozimetru</t>
  </si>
  <si>
    <t>Gulta pacientu, funkcionāla, elektriska</t>
  </si>
  <si>
    <t>Pacienta nakts skapītis vismaz ar 2 atvilknēm un papildus paceļamu funkcionālu ēdināšanas dēli</t>
  </si>
  <si>
    <t>Kušete, hidrauliskas ar augstuma regulāciju</t>
  </si>
  <si>
    <t>Guļrati uzņemšanai</t>
  </si>
  <si>
    <t>Pacienta guļrati nodaļai</t>
  </si>
  <si>
    <t>Pacienu pacēlājs</t>
  </si>
  <si>
    <t>Aizslietnis, divdaļīgs, uz ritentiņiem, salokāms</t>
  </si>
  <si>
    <t>Pacientu sēdrati</t>
  </si>
  <si>
    <t>Statīvi (infūzijām, ar 4 zariem)</t>
  </si>
  <si>
    <t>Slīdmatrači pacienta pārvietošanai</t>
  </si>
  <si>
    <t>Nebulaizeri</t>
  </si>
  <si>
    <t>Pārvietojamie galdiņi, 2 līmeņu, uz ritentiņiem</t>
  </si>
  <si>
    <t>Termo kastes ēdiena pārvedāšanai, dezinficējamas</t>
  </si>
  <si>
    <t>Papildus rati ēdiena pārvadāšanai</t>
  </si>
  <si>
    <t>Aparāts bahilām, automātisks</t>
  </si>
  <si>
    <t>Gultas veļas komplekti (virspalags, spilvendrāna, palags, puspalags), veļas maisi, spilveni, flaneļa segas</t>
  </si>
  <si>
    <t>Pacientu krekli</t>
  </si>
  <si>
    <t>Ultravioletā (UV) starojuma baktericīdas lampas</t>
  </si>
  <si>
    <t>Veļas žāvētājs</t>
  </si>
  <si>
    <t>Veļas rullis</t>
  </si>
  <si>
    <t>Netīrās veļas rati ar noslēgtām malām, 1 nolaižamu</t>
  </si>
  <si>
    <t>Atkritumu rati ar 4 riteņiem, nolaižamu malu</t>
  </si>
  <si>
    <t>Atkritumu tvertnes (kājas pedālis vāka pacelšanai) 100l</t>
  </si>
  <si>
    <t>Atkritumu tvertnes (kājas pedālis vāka pacelšanai) 200l</t>
  </si>
  <si>
    <t>Automātiskās dezinfekcijas iekārta rokām</t>
  </si>
  <si>
    <t>Aukstuma iekārtu uzstādīšana pagrabstāva morgā</t>
  </si>
  <si>
    <t>Noliktavas konteiners medicīnas preču uzglabāšanai, izm. 6,058 x 2,438 x 2,591 mm</t>
  </si>
  <si>
    <t>Platformu ratiņi, alumīnija, ar noņemamiem rokturiem, kravnesību vismaz 300 kg</t>
  </si>
  <si>
    <t>Mediciniskā skābekļa automātiskas pārslēgšanas stacija aprikota ar LCD ekranu, SMS moduli. Darba jauda 50 m3/h</t>
  </si>
  <si>
    <t xml:space="preserve">Dublējošās avārijas apgādes ar medicīnisko skābekli remontdarbi, montāža un izbūve (60 m) </t>
  </si>
  <si>
    <t xml:space="preserve">Skābekļa koncentrators (Skābekļa ražošanas iekārtu piegāde un uzstādīšana)  ar ražību 15 Nm3/h, glabāšanas konteiners </t>
  </si>
  <si>
    <t>Skābekļa saišķu uzglabāšanas nojumes izbūve</t>
  </si>
  <si>
    <t>Astoņu pacientu novērošanas centrālā darba stacija intensīvās terapijas pacientiem un 8 pacientu novērošanas monitori</t>
  </si>
  <si>
    <t>Specializētas intensīvās terapijas gultas</t>
  </si>
  <si>
    <t>Intensīvās terapijas gultu aktīvie pretzigulējumu matrači</t>
  </si>
  <si>
    <t>Nieru aiztājējterapijas iekārta (intensīvās terapijas pacientiem)</t>
  </si>
  <si>
    <t>Datortomogrāfs (64-slāņu)</t>
  </si>
  <si>
    <t>Videolaringoskops (intensīvās terapijas pacientiem)</t>
  </si>
  <si>
    <t>Medicīniskie attēlu apskates monitori</t>
  </si>
  <si>
    <t>Stacionārais RTG aparāts Radioloģijas nodaļā COVID pacientu izmeklēšanai</t>
  </si>
  <si>
    <t>Digitālā palātas RTG iekārta Covid nodaļai</t>
  </si>
  <si>
    <t>Portatīva ultrasonogrāfijas iekārta (Uzņemšanas nodaāli, COVID nodaļai)</t>
  </si>
  <si>
    <t>Tvaika tīrīšanas un dezinfekcijas iekārta</t>
  </si>
  <si>
    <t>Kardiogrāfs ar statīvu COVID nodaļai</t>
  </si>
  <si>
    <t>Statīvs kardiogrāfam COVID nodaļai</t>
  </si>
  <si>
    <t>Vakuumsūkņi ar statīvu COVID nodaļai</t>
  </si>
  <si>
    <t>Stacionārais USG aparāts COVID pacientu izmeklēšanai</t>
  </si>
  <si>
    <t>Guļrati (Uzņemšanas nodala, pacientu transportēšanai)</t>
  </si>
  <si>
    <t>Piekļuves kontroles sistēma slimnīcai</t>
  </si>
  <si>
    <t>03.11.2021.</t>
  </si>
  <si>
    <t>MK799</t>
  </si>
  <si>
    <t>Sevoflurāna iztvaikotājs anestēzijas iekārtai</t>
  </si>
  <si>
    <t>Plaukti un skapji medikamentu un med preču glabāšanai</t>
  </si>
  <si>
    <t>Plastamas kastes medikamentu pārvesanai</t>
  </si>
  <si>
    <t>Dators un programmatūra</t>
  </si>
  <si>
    <t>qr sekenris? Ja nu preci ved pa tiešo?</t>
  </si>
  <si>
    <t>Printeris</t>
  </si>
  <si>
    <t>Galds</t>
  </si>
  <si>
    <t>Datorskrēsls</t>
  </si>
  <si>
    <t>Mob. Telefons</t>
  </si>
  <si>
    <t>Ledusskapis +2-8 un arī saldētavas nodalījums -20</t>
  </si>
  <si>
    <t>Seifs parastais un arī ledusskapim (diazepeks), vai sledzama atseviska telpa ar signalizāciju un ledusskapi. Narkotikām</t>
  </si>
  <si>
    <t>rohla paletēm / kombinzoniem/halātiem/ vieta kur var glabāt vismaz 20 paletes (cimdi,bahilas,kombinz,halati,Nacl)</t>
  </si>
  <si>
    <t>medikamentu rati ar platformu</t>
  </si>
  <si>
    <t>kondicionieris temp uzturesanai telpā</t>
  </si>
  <si>
    <t>medikamentu pārvadājamie ratiņi ar 2 vai 3 plauktiem</t>
  </si>
  <si>
    <t>Putoplasta kaste vai aukstuma soma termolabilu medik pārvadāšanai. Ietilpība 30litri??</t>
  </si>
  <si>
    <t>leduskapis 15-20</t>
  </si>
  <si>
    <t>Aptieka Jugla</t>
  </si>
  <si>
    <t>Sašķidrinātā medicīniskā skābekļa uzglabāšanas tvertne</t>
  </si>
  <si>
    <t>Iztvaicētājs</t>
  </si>
  <si>
    <t>Plūsmas mērītāju komplekts</t>
  </si>
  <si>
    <t xml:space="preserve">Iekšējās medicīniskā skābekļa apgādes sistēmas atjaunošana </t>
  </si>
  <si>
    <t>Skābekļa padeves sistēmas kapacitātes palielināšana un modernizēšana, t.sk. centrāle ar sms modeli, stabilizācijas bloks, un izejas kolektors</t>
  </si>
  <si>
    <t>Risinājums medicīniskā skābekļa kontūru segmentēšanai (noplūžu fiksēšanai)</t>
  </si>
  <si>
    <t>Viena punkta rezerves barošana ar platformu</t>
  </si>
  <si>
    <t>Medicīniskā saspiestā gaisa apgādes sistēmas atjaunošana</t>
  </si>
  <si>
    <t>Risinājums medicīniskā saspiestā gaisa kontūru segmentēšanai (noplūžu fiksēšanai)</t>
  </si>
  <si>
    <t>Nieru aizstājējterapijas iekārta</t>
  </si>
  <si>
    <t>Pacientu transportēšanas guļrati</t>
  </si>
  <si>
    <t>Portatīvās tualetes</t>
  </si>
  <si>
    <t>Ūdeņraža peroksīda miglotājs</t>
  </si>
  <si>
    <t>Portatīvā gaisa un telpu attīrīšanas iekārta</t>
  </si>
  <si>
    <t>Portatīvo elektrokardiogrāfs</t>
  </si>
  <si>
    <t>Sanācijas bronhoskops 2. līmeņa ITN vajadzībām</t>
  </si>
  <si>
    <t>Pacientu ventilācijas iekārtas 1. līmeņa ITN vajadzībām neinvazīvās ventilācijas nodrošināšanai</t>
  </si>
  <si>
    <t>HFNC iekārta</t>
  </si>
  <si>
    <t>Fischer -Paykel mitrinātāji ventilātoriem</t>
  </si>
  <si>
    <t>Videolaringoskops 2. līmeņa ITN vajadzībām</t>
  </si>
  <si>
    <t xml:space="preserve">Medicīniskie sukņi </t>
  </si>
  <si>
    <t>Termostats infūziju šķidrumu sildīšanai 1. līmeņa ITN vajadzībām</t>
  </si>
  <si>
    <t>Asins gāzu analizātors 1.līmeņa ITN vajadzībām</t>
  </si>
  <si>
    <t>Pacientu perfuzori ar turētāju un barošanas kabeli</t>
  </si>
  <si>
    <t>Pacientu infuzomati ar turētāju un barošanas kabeli</t>
  </si>
  <si>
    <t>Automātiskā iekārta NOCOSPRAY 2  - pielietojama telpu un iekārtu dezinfekcijai pēc bīstamām infekcijām</t>
  </si>
  <si>
    <t>Dezinfekcijas līdzeklis NOCOLYSE ONE SHOT 1L</t>
  </si>
  <si>
    <t>Dezinfekcijas līdzeklis NOCOLYSE ONE SHOT 5L</t>
  </si>
  <si>
    <t>Gaisa dezinfekcijas iekārta, kuru var lietot cilvēkam atrodoties telpā (kā uzņemšanas nodaļā)</t>
  </si>
  <si>
    <t>Lifta dezinfekcijas iekārta,pastāvīgi uzstādīta, kuru var lietot cilvēkam atrodoties telpā</t>
  </si>
  <si>
    <t>Traumatoloģijas un ortopēdijas slimnīca</t>
  </si>
  <si>
    <t>02.11.2021.</t>
  </si>
  <si>
    <t>Prot73</t>
  </si>
  <si>
    <t>Skābekļa apgādes sistēmas rekonstrukcija</t>
  </si>
  <si>
    <t>Skābekļa plūsmas sadalītājs</t>
  </si>
  <si>
    <t>Slūžu aizkari</t>
  </si>
  <si>
    <r>
      <t xml:space="preserve">Piederumi mākslīgās plaušu ventilācijas iekārtām (invazīvas) </t>
    </r>
    <r>
      <rPr>
        <u/>
        <sz val="11"/>
        <color theme="1"/>
        <rFont val="Times New Roman"/>
        <family val="1"/>
        <charset val="186"/>
      </rPr>
      <t>- centralizēti iepērk Nacionālais veselības dienests</t>
    </r>
  </si>
  <si>
    <r>
      <t>Pacienta vitālo funkciju parametru monitori (komplektācija)  ar piederumiem 
(</t>
    </r>
    <r>
      <rPr>
        <i/>
        <sz val="11"/>
        <rFont val="Times New Roman"/>
        <family val="1"/>
        <charset val="186"/>
      </rPr>
      <t>Philips, IntelliVue X3, 2020.gads, EKG, SpO2, NBP, IBP (līdz 2 kanāliem),
Resp, Temperatūra, 5 novadījumu EKG kabelis, SpO2 sensors,
2 izmēru manžetes u.t.t</t>
    </r>
    <r>
      <rPr>
        <sz val="11"/>
        <rFont val="Times New Roman"/>
        <family val="1"/>
        <charset val="186"/>
      </rPr>
      <t>.) Uzņemšanas nodaļā un Covid-19 vienībā</t>
    </r>
  </si>
  <si>
    <r>
      <t>Pacienta vitālo funkciju parametru monitori (komplektācija)  ar piederumiem 
(</t>
    </r>
    <r>
      <rPr>
        <i/>
        <sz val="11"/>
        <rFont val="Times New Roman"/>
        <family val="1"/>
        <charset val="186"/>
      </rPr>
      <t>Philips, IntelliVue X3, 2020.gads, EKG, SpO2, NBP, IBP (līdz 2 kanāliem),
Resp, Temperatūra, 5 novadījumu EKG kabelis, SpO2 sensors,
2 izmēru manžetes u.t.t.</t>
    </r>
    <r>
      <rPr>
        <sz val="11"/>
        <rFont val="Times New Roman"/>
        <family val="1"/>
        <charset val="186"/>
      </rPr>
      <t>) Observācijas vienību un Covid-19 ITN nodaļas vajadzībām</t>
    </r>
  </si>
  <si>
    <t>Dezinficējams skapītis pie gultas</t>
  </si>
  <si>
    <t>Vitālo funkciju novērošanas monitors</t>
  </si>
  <si>
    <t>vitālo funkciju monitorēšanai</t>
  </si>
  <si>
    <t>pulsoksimetrs</t>
  </si>
  <si>
    <t>papildus 6 skābekļa padeves ligzdu ierīkošana</t>
  </si>
  <si>
    <t>funkcionālās gultas</t>
  </si>
  <si>
    <t>Saldus medicīnas centrs</t>
  </si>
  <si>
    <t>Dubultais skābekļa plūsmas regulators (15l/min)</t>
  </si>
  <si>
    <t>Augstas plūsmas skābekļa regulators (25l/min)</t>
  </si>
  <si>
    <t>Pacientu vitāli svarīgo dzīvības funkciju novērošanas monitors</t>
  </si>
  <si>
    <t>Portatīva MPV iekārta ar neinvazīvo ventilācijas funkciju</t>
  </si>
  <si>
    <t>Aizslietnis 2 daļīgs</t>
  </si>
  <si>
    <t>Aizslietnis 1 daļīgs</t>
  </si>
  <si>
    <t>Pulsa oksimetrs ar iznesamo sensoru</t>
  </si>
  <si>
    <t>Gultas</t>
  </si>
  <si>
    <t>Statīvi</t>
  </si>
  <si>
    <t>Baktericīdā mašīna</t>
  </si>
  <si>
    <t>transportēšanas rati</t>
  </si>
  <si>
    <t xml:space="preserve">Vākumsūkņi </t>
  </si>
  <si>
    <t>O2 koncentrātori</t>
  </si>
  <si>
    <t>Miskastes turētāji</t>
  </si>
  <si>
    <t>Neinvazīvais ventilators ar CO2 funkciju</t>
  </si>
  <si>
    <t xml:space="preserve">Pacientu vitālo funkciju monitors </t>
  </si>
  <si>
    <t xml:space="preserve">Pulsa oksimetri ar neinvazīvo asisspiediena mērīšanu </t>
  </si>
  <si>
    <t xml:space="preserve">Perfuzori </t>
  </si>
  <si>
    <t>Laringoskopa komplekts COVD 19 pacientiem</t>
  </si>
  <si>
    <t>Skābekļa sistēmas izveide papildus 24. gultām. </t>
  </si>
  <si>
    <t>Latvijas Jūras medicīnas centrs</t>
  </si>
  <si>
    <t>Palātu / pacientu informatīvais sienas monitors (māsu postenis)</t>
  </si>
  <si>
    <t>Rācijas</t>
  </si>
  <si>
    <t>Asins gāzu analizatoru šļirce</t>
  </si>
  <si>
    <t>Gāzes analizatoru kārtridži</t>
  </si>
  <si>
    <t>Miskastes ar pedāli</t>
  </si>
  <si>
    <t>Pacientu monitors</t>
  </si>
  <si>
    <t>14m2</t>
  </si>
  <si>
    <t xml:space="preserve">Elektriski regulējama dzemdību gulta-galds </t>
  </si>
  <si>
    <t xml:space="preserve">Perfuzors – infūzijas sūknis dozētai medikamentu ievadei </t>
  </si>
  <si>
    <t xml:space="preserve">Termostats infūziju šķīdumu sildīšanai </t>
  </si>
  <si>
    <t xml:space="preserve">Pacienta vitālo funkciju novērošanas monitors </t>
  </si>
  <si>
    <t xml:space="preserve">Virsmu dezinfekcijas iekārta automātiskai virsmu dezinfekcijai </t>
  </si>
  <si>
    <t xml:space="preserve">Kardiotokogrāfs (bezvadu) </t>
  </si>
  <si>
    <t xml:space="preserve">Elektriskā gaisa attīrīšanas ierīce </t>
  </si>
  <si>
    <t>Izmeklējumu lampa LED uz statīva</t>
  </si>
  <si>
    <t>Elektrokoagulators ar nepieciešamajiem aksesuāriem</t>
  </si>
  <si>
    <t xml:space="preserve">Elektroniskie zīdaiņu (jaundzimušo) medicīniskie svari </t>
  </si>
  <si>
    <t xml:space="preserve">Galdiņš (procedūru) medikamentu, materiāla un aprūpes priekšmetu novietošanai </t>
  </si>
  <si>
    <t>Anestēzijas darba stacija ar pacienta novērošanas monitoru</t>
  </si>
  <si>
    <t>Augstas plūsmas skābekļa padeves iekārta</t>
  </si>
  <si>
    <t>Rīgas Dzemdību nams</t>
  </si>
  <si>
    <r>
      <t>Ķirurģiskais vakuumsūknis</t>
    </r>
    <r>
      <rPr>
        <sz val="11"/>
        <color rgb="FFFF0000"/>
        <rFont val="Times New Roman"/>
        <family val="1"/>
        <charset val="186"/>
      </rPr>
      <t xml:space="preserve"> </t>
    </r>
  </si>
  <si>
    <t>26.11.2021.</t>
  </si>
  <si>
    <t>Prot21-TA-1278</t>
  </si>
  <si>
    <t>funkcionālā gulta ELEGANZA 1</t>
  </si>
  <si>
    <t>pacienta galds ar ēdināšanas dēli ELEGANZA CLASSIC</t>
  </si>
  <si>
    <t>matracis pretizgulējuma PRIMACARE 20</t>
  </si>
  <si>
    <t>Telpu dezinfektors NOCOSPRAY</t>
  </si>
  <si>
    <t>pacienta monitors IntelliVue X3</t>
  </si>
  <si>
    <t>pulsooksimetrs portatīvais LittleDoctor</t>
  </si>
  <si>
    <t>medicīniskais sūknis Askir 30</t>
  </si>
  <si>
    <t>ventilators ar skābekļa terapiju V60 Plus:
- iekārta V60 Plus;
- mitrinātājs Airniva Wilamed;
maska AF531 M NIV mutes-deguna</t>
  </si>
  <si>
    <r>
      <t xml:space="preserve">UV pārvietojama lampa NEXA PROLUX G® M220W/SPDO </t>
    </r>
    <r>
      <rPr>
        <i/>
        <sz val="11"/>
        <rFont val="Times New Roman"/>
        <family val="1"/>
        <charset val="186"/>
      </rPr>
      <t>(ieteicamā telpas platība (griestiem 2,5 m) - 80 m</t>
    </r>
    <r>
      <rPr>
        <i/>
        <vertAlign val="superscript"/>
        <sz val="11"/>
        <rFont val="Times New Roman"/>
        <family val="1"/>
        <charset val="186"/>
      </rPr>
      <t>2</t>
    </r>
    <r>
      <rPr>
        <i/>
        <sz val="11"/>
        <rFont val="Times New Roman"/>
        <family val="1"/>
        <charset val="186"/>
      </rPr>
      <t>; spuldžu darbības ilgums -18000 st.).</t>
    </r>
  </si>
  <si>
    <r>
      <t xml:space="preserve">portatīvais EKG aparāts Mortara Rscribe 6:
- programmatūra (licences);
- programmatūra arhivācijas sistēma;
- portatīvais dators ar kuru savienojas bezvadu EKG kabeļa modulis </t>
    </r>
    <r>
      <rPr>
        <i/>
        <sz val="11"/>
        <rFont val="Times New Roman"/>
        <family val="1"/>
        <charset val="186"/>
      </rPr>
      <t>(Windows 10pro + MS Office Home&amp;Bussines licences)</t>
    </r>
  </si>
  <si>
    <r>
      <t xml:space="preserve">asins gāzes analizātors GEM 5000 </t>
    </r>
    <r>
      <rPr>
        <i/>
        <sz val="11"/>
        <rFont val="Times New Roman"/>
        <family val="1"/>
        <charset val="186"/>
      </rPr>
      <t>(pH, pCO</t>
    </r>
    <r>
      <rPr>
        <i/>
        <vertAlign val="subscript"/>
        <sz val="11"/>
        <rFont val="Times New Roman"/>
        <family val="1"/>
        <charset val="186"/>
      </rPr>
      <t>2</t>
    </r>
    <r>
      <rPr>
        <i/>
        <sz val="11"/>
        <rFont val="Times New Roman"/>
        <family val="1"/>
        <charset val="186"/>
      </rPr>
      <t>, pO</t>
    </r>
    <r>
      <rPr>
        <i/>
        <vertAlign val="subscript"/>
        <sz val="11"/>
        <rFont val="Times New Roman"/>
        <family val="1"/>
        <charset val="186"/>
      </rPr>
      <t>2</t>
    </r>
    <r>
      <rPr>
        <i/>
        <sz val="11"/>
        <rFont val="Times New Roman"/>
        <family val="1"/>
        <charset val="186"/>
      </rPr>
      <t>, Na</t>
    </r>
    <r>
      <rPr>
        <i/>
        <vertAlign val="superscript"/>
        <sz val="11"/>
        <rFont val="Times New Roman"/>
        <family val="1"/>
        <charset val="186"/>
      </rPr>
      <t>+</t>
    </r>
    <r>
      <rPr>
        <i/>
        <sz val="11"/>
        <rFont val="Times New Roman"/>
        <family val="1"/>
        <charset val="186"/>
      </rPr>
      <t>, K</t>
    </r>
    <r>
      <rPr>
        <i/>
        <vertAlign val="superscript"/>
        <sz val="11"/>
        <rFont val="Times New Roman"/>
        <family val="1"/>
        <charset val="186"/>
      </rPr>
      <t>+</t>
    </r>
    <r>
      <rPr>
        <i/>
        <sz val="11"/>
        <rFont val="Times New Roman"/>
        <family val="1"/>
        <charset val="186"/>
      </rPr>
      <t>, Ca</t>
    </r>
    <r>
      <rPr>
        <i/>
        <vertAlign val="superscript"/>
        <sz val="11"/>
        <rFont val="Times New Roman"/>
        <family val="1"/>
        <charset val="186"/>
      </rPr>
      <t>++</t>
    </r>
    <r>
      <rPr>
        <i/>
        <sz val="11"/>
        <rFont val="Times New Roman"/>
        <family val="1"/>
        <charset val="186"/>
      </rPr>
      <t>, Cl</t>
    </r>
    <r>
      <rPr>
        <i/>
        <vertAlign val="superscript"/>
        <sz val="11"/>
        <rFont val="Times New Roman"/>
        <family val="1"/>
        <charset val="186"/>
      </rPr>
      <t>-</t>
    </r>
    <r>
      <rPr>
        <i/>
        <sz val="11"/>
        <rFont val="Times New Roman"/>
        <family val="1"/>
        <charset val="186"/>
      </rPr>
      <t>, Glu, Lac, Hct, tHb, O</t>
    </r>
    <r>
      <rPr>
        <i/>
        <vertAlign val="subscript"/>
        <sz val="11"/>
        <rFont val="Times New Roman"/>
        <family val="1"/>
        <charset val="186"/>
      </rPr>
      <t>2</t>
    </r>
    <r>
      <rPr>
        <i/>
        <sz val="11"/>
        <rFont val="Times New Roman"/>
        <family val="1"/>
        <charset val="186"/>
      </rPr>
      <t>Hb, COHb, MetHb, HHb, tBili, sO</t>
    </r>
    <r>
      <rPr>
        <i/>
        <vertAlign val="subscript"/>
        <sz val="11"/>
        <rFont val="Times New Roman"/>
        <family val="1"/>
        <charset val="186"/>
      </rPr>
      <t>2</t>
    </r>
    <r>
      <rPr>
        <i/>
        <sz val="11"/>
        <rFont val="Times New Roman"/>
        <family val="1"/>
        <charset val="186"/>
      </rPr>
      <t xml:space="preserve"> u.c. kalkulējamie parametri):
- iekārta GEM 5000;</t>
    </r>
    <r>
      <rPr>
        <sz val="11"/>
        <rFont val="Times New Roman"/>
        <family val="1"/>
        <charset val="186"/>
      </rPr>
      <t xml:space="preserve">
- kasetes ar reaģentiem (4 gab.)</t>
    </r>
  </si>
  <si>
    <t>X</t>
  </si>
  <si>
    <t>Medicīniskās iekārtas/ medicīniskās ierīces</t>
  </si>
  <si>
    <t>Skābekļa terapija</t>
  </si>
  <si>
    <t>Papildaprīkojums pacientu aprūpei</t>
  </si>
  <si>
    <t>Papildaprīkojums epidemioloģisko prasību ievērošanai</t>
  </si>
  <si>
    <t>Infrastuktūras ieguldījumi</t>
  </si>
  <si>
    <t>Papildus iekārtas medicīniskām iekārtām</t>
  </si>
  <si>
    <t>Invitro iekārtas</t>
  </si>
  <si>
    <r>
      <t>Portatīvais p</t>
    </r>
    <r>
      <rPr>
        <sz val="11"/>
        <color rgb="FFFF0000"/>
        <rFont val="Times New Roman"/>
        <family val="1"/>
        <charset val="186"/>
      </rPr>
      <t>u</t>
    </r>
    <r>
      <rPr>
        <sz val="11"/>
        <rFont val="Times New Roman"/>
        <family val="1"/>
        <charset val="186"/>
      </rPr>
      <t>lsa oksimetrs triecienizturīgs</t>
    </r>
  </si>
  <si>
    <t>Rīgas Austrumu klīniskā universitātes slimnīca</t>
  </si>
  <si>
    <t>Mehāniskais krūšu kompresijas iekārta</t>
  </si>
  <si>
    <t>Ultrasonogrāfijas ierīce (ITN)</t>
  </si>
  <si>
    <t>Fibrobronhoskopi</t>
  </si>
  <si>
    <t>Mākslīgās plaušu ventilācijas iekārta ar mitrinātāju</t>
  </si>
  <si>
    <t>Intensīvās terapijas gultas</t>
  </si>
  <si>
    <t>Pretizgulējuma matracis ITN gultai (SWL ne mazāk par 200kg)</t>
  </si>
  <si>
    <t>Gaisa attīrīšanas iekārtas  (lielā)</t>
  </si>
  <si>
    <t>Perifēro vēnu meklētājs (navigators)</t>
  </si>
  <si>
    <t xml:space="preserve">Defibrilatori </t>
  </si>
  <si>
    <t>Ežekcijas sūknis</t>
  </si>
  <si>
    <t>Ķirurģiskais atsūcējs krēpu atsūkšanai</t>
  </si>
  <si>
    <t>Portatīvais palātu rentgens (30kW)</t>
  </si>
  <si>
    <t>Transporta guļrati</t>
  </si>
  <si>
    <t>Sēdrati</t>
  </si>
  <si>
    <t>Stacionārā RTG iekārta (digitālā)</t>
  </si>
  <si>
    <t>Endoskopu mazgāšanas un dezinfekcijas iekārta</t>
  </si>
  <si>
    <t xml:space="preserve">Nepārtrauktās nieru aizstājēj terap.iekārta </t>
  </si>
  <si>
    <t>Hemodinamikas/pacientu monitors</t>
  </si>
  <si>
    <t>Centrālā pacientu novērošanas sistēma</t>
  </si>
  <si>
    <t>Perfūzijas/infūzijas sūkņu stacija (8 perfuzoriem/infūzijas sūkņiem) ar statīvu</t>
  </si>
  <si>
    <t>Sanitāro priekšmetu mazgāšanas-dezinfekcijas iekārta</t>
  </si>
  <si>
    <t>Zema vakuuma sūknis (torokālām drenām)</t>
  </si>
  <si>
    <t>RTG aizsargaizslietnis</t>
  </si>
  <si>
    <t>Ledusskapis (medikamentu) (min 300L) ar stikla durvīm</t>
  </si>
  <si>
    <t>Medicīnas mēbeļu komplekts (Instrumentu galdiņi, pacientu aprūpes rati, medikamentu sadales rati, atkritumu savākšanas rati, atkritumu maisu turētāji.u.c)</t>
  </si>
  <si>
    <t>Medikamentu šķidumu dozators</t>
  </si>
  <si>
    <t>Termostats/inkubators</t>
  </si>
  <si>
    <t>Paula Stradiņa klīniskā universitātes slimnīca</t>
  </si>
  <si>
    <t>Aktīvais pretizgulējuma matracis</t>
  </si>
  <si>
    <t>Augsta Vakuuma iekārta</t>
  </si>
  <si>
    <t>Galdiņš hidrauliskais</t>
  </si>
  <si>
    <t xml:space="preserve">Gela pacienta pozicionēšanas komplekts </t>
  </si>
  <si>
    <t>Hemodinamikas CO, SvO2, EDV, SVR parametru monitors</t>
  </si>
  <si>
    <t xml:space="preserve">Hemodinamikas vitālo parametru monitors </t>
  </si>
  <si>
    <t xml:space="preserve">Iekārta mākslīgai elpināšanai </t>
  </si>
  <si>
    <t>Infūzijas iekārta</t>
  </si>
  <si>
    <t xml:space="preserve">Inhalators ultraskaņas </t>
  </si>
  <si>
    <t xml:space="preserve">Intravenozo šķidrumu sildīšanas iekārta </t>
  </si>
  <si>
    <t xml:space="preserve">Multifunkcionālie māsu procedūru rati </t>
  </si>
  <si>
    <t>Pacienta galds skapītis</t>
  </si>
  <si>
    <t>Parenteriālās barošanas iekārta</t>
  </si>
  <si>
    <t>Perfuzoru turētājskapis uz portīva statīva</t>
  </si>
  <si>
    <t>Perfūzijas šprices iekārta</t>
  </si>
  <si>
    <t>Procedūru rati</t>
  </si>
  <si>
    <t>Reanimācijas pacienta gulta</t>
  </si>
  <si>
    <t>VSIA "Paula Stradiņa klīniskā universitātes slimnīca"</t>
  </si>
  <si>
    <t>Picco 2 monitors</t>
  </si>
  <si>
    <t>Portatīvais polsa oksimetrs triecienizturīgs</t>
  </si>
  <si>
    <t xml:space="preserve">Nazālā Kanile APST </t>
  </si>
  <si>
    <t>Pāreja no 22 uz 16 mm</t>
  </si>
  <si>
    <t>Elpošanas kontūrs APST</t>
  </si>
  <si>
    <t>Slēgtā tipa atsūkšanas sistēmas</t>
  </si>
  <si>
    <t>Akūta nepātraukta nieru aizstājterapijas iekārta</t>
  </si>
  <si>
    <t xml:space="preserve">Plazmas atkausētājs </t>
  </si>
  <si>
    <t>Netiešā kalorimetrija</t>
  </si>
  <si>
    <t>Jaundzimušo reanimācijas galds ar CipAP</t>
  </si>
  <si>
    <t>Kardiotohogrāfs dvīņu versija</t>
  </si>
  <si>
    <t>Gela pozicionēšanas spilvenu komplekts</t>
  </si>
  <si>
    <t>Koagulators LOR manipulācijām</t>
  </si>
  <si>
    <t>Medicīniskais leduskapis 200l ar stikla durvīm</t>
  </si>
  <si>
    <t>Termiska plazmas mikrobu, vīrusu un baktēriju attīrīšanas iekārta</t>
  </si>
  <si>
    <t>Portatīvais MPV</t>
  </si>
  <si>
    <t>Defibrilators portatīvs</t>
  </si>
  <si>
    <t>Lieljaudas vakuuma sūknis</t>
  </si>
  <si>
    <t>Aizslietis portatīvs trīsdaļīgs</t>
  </si>
  <si>
    <t>Mazgāšanas dezinfekcijas iekārta</t>
  </si>
  <si>
    <t>Portatīvais ultrasonogrāfs</t>
  </si>
  <si>
    <t>Bronhoskopijas tornis ar 4 videobronhoskopiem</t>
  </si>
  <si>
    <t>Ātra bronhoskopu dezinfekcijas iekārta</t>
  </si>
  <si>
    <t>Elpošanas kontūrs INV</t>
  </si>
  <si>
    <t>Portatīvais digitālais rtg</t>
  </si>
  <si>
    <t>Medicīniskais sīkinventārs un med mēbeles</t>
  </si>
  <si>
    <t xml:space="preserve">Getinge MPV INV APST funkcijas nodrošinājums </t>
  </si>
  <si>
    <t xml:space="preserve">Perifērijas iekārtas </t>
  </si>
  <si>
    <t>Pacienta sildošā sega</t>
  </si>
  <si>
    <t>Holtera pacientu monitors</t>
  </si>
  <si>
    <t>Spirometrs</t>
  </si>
  <si>
    <t>Pacientu pozicionēšanas komplekts</t>
  </si>
  <si>
    <t>Transporta plaušu ventilācijas iekārta (kopā ar skābekļa balona turētāju)</t>
  </si>
  <si>
    <t>Skābekļa un gaisa mikseris augstas plūsmas terapijai</t>
  </si>
  <si>
    <t>Perfuzijas torņa paplašināšinas modulis</t>
  </si>
  <si>
    <t>Vakuumterapijas iekārta torokālām manipulācijām</t>
  </si>
  <si>
    <t>Automātiskā krūšu drenāžas sistēma</t>
  </si>
  <si>
    <t xml:space="preserve">Videolaringoskops </t>
  </si>
  <si>
    <t>Aizslietnis</t>
  </si>
  <si>
    <t>Gaisa attīrīšanas iekārtas  (vidējā)</t>
  </si>
  <si>
    <t>Pacientu centrāle savietojama ar slimnīcā esošiem monitoriem</t>
  </si>
  <si>
    <t>Pārcelšanas nestuves</t>
  </si>
  <si>
    <t>Portatīva EEG iekārta</t>
  </si>
  <si>
    <t>Portatīvais pulsa oksimetrs</t>
  </si>
  <si>
    <t>Ekstrakorporālās oksigenācijas sistēma</t>
  </si>
  <si>
    <t>Vienreizlietojams oksigenatora komplekts plaušu un sirds darbības atbalstam (oksigenators, divu lūmenu kanula, ievades komplekts)</t>
  </si>
  <si>
    <t>Datortomogrāfijas iekārta</t>
  </si>
  <si>
    <t>Medikamentu Ordinēšanas sistēma</t>
  </si>
  <si>
    <t>Mākslīgās plaušas ventilācijas iekārtas gaisa sildītājs un mitrinātājs</t>
  </si>
  <si>
    <t>Perfūzijas šprices sūknis</t>
  </si>
  <si>
    <t xml:space="preserve">Visu medikamentu portatīvais postenis </t>
  </si>
  <si>
    <t>Multifunkcionālais galdiņš</t>
  </si>
  <si>
    <t xml:space="preserve">Vitālo parametru pacienta monitors </t>
  </si>
  <si>
    <t xml:space="preserve">VYAIRE MEDICAL MPV Belavista 1000 INV APST funkcijas nodrošinājums </t>
  </si>
  <si>
    <t xml:space="preserve">ACT analizators </t>
  </si>
  <si>
    <t>Videointubācijas sistēma uz statīva</t>
  </si>
  <si>
    <t>Pacientu vitālo paramateru monitori (vidējā klases)</t>
  </si>
  <si>
    <t>Pacientu vitālo paramateru monitori (transportēšanas)</t>
  </si>
  <si>
    <t>Pretizgulējuma matracis ITN gultai</t>
  </si>
  <si>
    <t>Portatīvais palātu rentgens</t>
  </si>
  <si>
    <t>Pretizgulējuma matracis stacionāra gultai</t>
  </si>
  <si>
    <t>Digititālā RTG iekārta ar griestu piekari</t>
  </si>
  <si>
    <t>64 slāņu datortomogrāfijas iekārta ar specializēto modulārās sistēmas konteineri</t>
  </si>
  <si>
    <t>64 slāņu datortomogrāfijas iekārta</t>
  </si>
  <si>
    <t>Pacienta vitālo funkciju parametru monitori (komplektācija)  ar piederumiem 
(Philips, IntelliVue X3, 2020.gads, EKG, SpO2, NBP, IBP (līdz 2 kanāliem),
Resp, Temperatūra, 5 novadījumu EKG kabelis, SpO2 sensors,
2 izmēru manžetes u.t.t.) Uzņemšanas nodaļā un Covid-19 vienībā</t>
  </si>
  <si>
    <t>Pacienta vitālo funkciju parametru monitori (komplektācija)  ar piederumiem 
(Philips, IntelliVue X3, 2020.gads, EKG, SpO2, NBP, IBP (līdz 2 kanāliem),
Resp, Temperatūra, 5 novadījumu EKG kabelis, SpO2 sensors,
2 izmēru manžetes u.t.t.) Observācijas vienību un Covid-19 ITN nodaļas vajadzībām</t>
  </si>
  <si>
    <t>4. LĪMENIS</t>
  </si>
  <si>
    <t>III. Līmeņa ITN nodaļa (12 gultas)</t>
  </si>
  <si>
    <t>RAKUS</t>
  </si>
  <si>
    <t>PSKUS</t>
  </si>
  <si>
    <t>Pavisam kopā slimnīcās</t>
  </si>
  <si>
    <t>Valsts rezerve</t>
  </si>
  <si>
    <t>II. Līmeņa ITN nodaļa (12 gultas)</t>
  </si>
  <si>
    <t xml:space="preserve"> Jēkabpils reģionālā slimnīca</t>
  </si>
  <si>
    <t>SIA "Balvu un Gulbenes slimnīcu apvienība"</t>
  </si>
  <si>
    <t>SIA "Tukuma slimnīca"</t>
  </si>
  <si>
    <t>SIA "Kuldīgas slimnīca"</t>
  </si>
  <si>
    <t>I. Līmeņa ITN nodaļa (12 gultas)</t>
  </si>
  <si>
    <t>SIA "Cēsu klīnika"</t>
  </si>
  <si>
    <t>SIA "Rīgas 1. slimnīca"</t>
  </si>
  <si>
    <t>SIA "Alūksnes slimnīca"</t>
  </si>
  <si>
    <t>SIA "Krāslavas slimnīca"</t>
  </si>
  <si>
    <t>SIA "Jūrmalas slimnīca"</t>
  </si>
  <si>
    <t>Pavisam kopā slimnīcās I, II un III līmenis</t>
  </si>
  <si>
    <t>Apjoms, kas tika pieprasīts no LNG iegādāties</t>
  </si>
  <si>
    <t>Starpība</t>
  </si>
  <si>
    <t>N.p.k.</t>
  </si>
  <si>
    <t>Kritiskais minimums</t>
  </si>
  <si>
    <t>Optimālais daudzums (lai nodrošinātu ierīču remontu, dezinfekciju, pacientu pārvietošanu)</t>
  </si>
  <si>
    <t>NODAĻAS</t>
  </si>
  <si>
    <t>Kopējais gultu skaits</t>
  </si>
  <si>
    <t>ITK gulta daudzfunkcionāla ar svariem un sānu sasveri</t>
  </si>
  <si>
    <t xml:space="preserve">ITK gulta daudzfunkcionāla </t>
  </si>
  <si>
    <t>Aktīvais pretizgulējumu matracis (pcienta svaram ne mazāk 200 kg)</t>
  </si>
  <si>
    <t>Statīvs āķveida, fiksējams pie gultas</t>
  </si>
  <si>
    <t>Stanga gultai (pacientam)</t>
  </si>
  <si>
    <t>Slimnieka galdiņš</t>
  </si>
  <si>
    <t>Monitors (augstākās klases)</t>
  </si>
  <si>
    <t>Monitors (Vidējā klase)</t>
  </si>
  <si>
    <t>Monitors (Basic konfigurācija)</t>
  </si>
  <si>
    <t>Monitoru darba stacija (ārstu istabā, māsu postenids novērošanas telpā)</t>
  </si>
  <si>
    <t>atkarīgs no telpu plānojuma</t>
  </si>
  <si>
    <t>Mākslīgās plaušu Ventilācijas iekārta (Augstākā klases)</t>
  </si>
  <si>
    <t>Mākslīgās plaušu Ventilācijas iekārta (Vidējā klase)</t>
  </si>
  <si>
    <t>Mākslīgās plaušu Ventilācijas iekārta (BASIC)</t>
  </si>
  <si>
    <t>Griestu Konsole: elektrības ligzdas (8 – MPV, gultai, perfuzoru stacijai, enteromatam, papildus perfuzori, hemodialīzes aparātam, sildāmais aparāts, 1 rezervē), saspiestais gaiss (3), skābeklis (3)</t>
  </si>
  <si>
    <t>Griestu Konsole: elektrības ligzdas (8 – MPV, gultai, perfuzoru stacijai, enteromatam, papildus perfuzori, hemodialīzes aparātam, sildāmais aparāts, 1 rezervē), saspiestais gaiss (2), skābeklis (2)</t>
  </si>
  <si>
    <t>Sienas Konsole: elektrības ligzdas (6 – MPV, gultai, perfuzoru stacijai, enteromatam, papildus perfuzori, sildāmais aparāts, 1 rezervē), saspiestais gaiss (2), skābeklis (2)</t>
  </si>
  <si>
    <t>Perfuzoru stacija ar statīvu (8 perfuzoriem, 1 infuzomatam)</t>
  </si>
  <si>
    <t>Perfuzoru stacija ar statīvu (4 perfuzoriem, 1 infuzomatam)</t>
  </si>
  <si>
    <t>Perfuzoru stacija ar statīvu (3 perfuzoriem, 1 infuzomatam)</t>
  </si>
  <si>
    <t>Enteromats</t>
  </si>
  <si>
    <t>Tvertne atkritumiem ar vāku un pedāli</t>
  </si>
  <si>
    <t>Pārejas invazīva AT un CVP mērīšanai</t>
  </si>
  <si>
    <t>Fonendoskops</t>
  </si>
  <si>
    <t>Manžete ar manometru šķidrumu saspiešanai (infūzijai)</t>
  </si>
  <si>
    <t>Defibrilators palātai</t>
  </si>
  <si>
    <t>Postenis (darba virsma) māsai</t>
  </si>
  <si>
    <t>Pārsienamais galds</t>
  </si>
  <si>
    <t>Intubācijas galds</t>
  </si>
  <si>
    <t>Gaisa attīrīšanas iekārta (1/80 m2)</t>
  </si>
  <si>
    <t>Šībera mazgājamā mašīna</t>
  </si>
  <si>
    <t>Kapnometrs (ja nav monitora funkcija)</t>
  </si>
  <si>
    <t>Sanitārais mezgls (tualete, skapīši sanitāram aprūpes materiālam)</t>
  </si>
  <si>
    <t>EKG</t>
  </si>
  <si>
    <t>Galdiņš asins gāzu analizatoram</t>
  </si>
  <si>
    <t>Pulsoksimetrs ar mtHb noteikšanas iespēju</t>
  </si>
  <si>
    <t>Nakts apgaismojums gultai</t>
  </si>
  <si>
    <r>
      <t>EKG</t>
    </r>
    <r>
      <rPr>
        <sz val="11"/>
        <color rgb="FFFF0000"/>
        <rFont val="Calibri"/>
        <family val="2"/>
        <charset val="186"/>
        <scheme val="minor"/>
      </rPr>
      <t xml:space="preserve"> (ja nav integrēts vitālo parametru monitorā)</t>
    </r>
  </si>
  <si>
    <t>Ķirurģiskā lampa</t>
  </si>
  <si>
    <t>Portatīvais rtg aparāts</t>
  </si>
  <si>
    <t>Seifs</t>
  </si>
  <si>
    <t>Automātiskā netiešā sirds masāžas ierīce (Lukas)</t>
  </si>
  <si>
    <t>Ledusskapis</t>
  </si>
  <si>
    <t>Slēdzama dzelzs kaste (Diazepams)</t>
  </si>
  <si>
    <t>Saimniecības rati</t>
  </si>
  <si>
    <t>Medikamentu rati</t>
  </si>
  <si>
    <t>Pacientu aprūpes rati (sanitārie atkritumi, netīrā veļa)</t>
  </si>
  <si>
    <t>Dezinfekcijas līdzekļu dozators virsmas apstrādei</t>
  </si>
  <si>
    <t>Ultra sonogrāfijas iekārta (BASIC)</t>
  </si>
  <si>
    <t>Ķirurģiskais atsūcējs</t>
  </si>
  <si>
    <t>Pacienta guļrati</t>
  </si>
  <si>
    <t>Cits specializētais aprīkojums (atkarīgs no profila)</t>
  </si>
  <si>
    <t>Augstfrekvences MPV iekārta</t>
  </si>
  <si>
    <t>Dialīzes iekārta</t>
  </si>
  <si>
    <t>Ultra sonogrāfijas iekārta (ar EHO funkciju)</t>
  </si>
  <si>
    <r>
      <t>Ultra sonogrāfijas iekārta (</t>
    </r>
    <r>
      <rPr>
        <sz val="11"/>
        <color rgb="FFFF0000"/>
        <rFont val="Calibri"/>
        <family val="2"/>
        <charset val="186"/>
        <scheme val="minor"/>
      </rPr>
      <t>ar EHO funkciju)</t>
    </r>
  </si>
  <si>
    <t>Zonde transezofagiālā EHO iekārtai</t>
  </si>
  <si>
    <t>x</t>
  </si>
  <si>
    <t xml:space="preserve"> Transezofagiālās zondes 4 gab. konteineru komplekts ar ratiem</t>
  </si>
  <si>
    <t>Portatīva USG iekārta ar trīs zondēm punkcijām un skrīningam</t>
  </si>
  <si>
    <t xml:space="preserve">Ķirurģiskais atsūcējs </t>
  </si>
  <si>
    <t>JET ventilators</t>
  </si>
  <si>
    <t>Elektromagnētiskās impedances mērīšanas ierīce</t>
  </si>
  <si>
    <t>ECMO</t>
  </si>
  <si>
    <t>Intraaortālā balona kontrapulsācijas iekārta</t>
  </si>
  <si>
    <t>KOPĀ</t>
  </si>
  <si>
    <t>Ziemeļkurzemes reģionālā slimnīca Ventspils</t>
  </si>
  <si>
    <t>Ziemeļkurzemes reģionālā slimnīca Talsu filiāle</t>
  </si>
  <si>
    <t>Strenču psihoneiroloģiskā slimnīca</t>
  </si>
  <si>
    <t>Daugavpils psihoneiroloģiskā slimnīca</t>
  </si>
  <si>
    <t>Līvānu slimnīca</t>
  </si>
  <si>
    <t>Siguldas slimnīca</t>
  </si>
  <si>
    <t>Saulkrastu veselības un sociālās aprūpes centrs</t>
  </si>
  <si>
    <t>Rīgas psihiatrijas un narkoloģijas centrs</t>
  </si>
  <si>
    <t>Irlavas Sarkanā Krusta slimnīca</t>
  </si>
  <si>
    <t>Jaunas IT gultas</t>
  </si>
  <si>
    <r>
      <rPr>
        <b/>
        <sz val="14"/>
        <color theme="1"/>
        <rFont val="Calibri"/>
        <family val="2"/>
        <charset val="186"/>
        <scheme val="minor"/>
      </rPr>
      <t>Kopējais gultu skaits stacionārajās ārstniecības iestādēs.   Informācija iegūta no Operatīvo datu paneļa sadaļas</t>
    </r>
    <r>
      <rPr>
        <b/>
        <i/>
        <sz val="11"/>
        <color theme="1"/>
        <rFont val="Calibri"/>
        <family val="2"/>
        <charset val="186"/>
        <scheme val="minor"/>
      </rPr>
      <t xml:space="preserve">
</t>
    </r>
  </si>
  <si>
    <t>Ārstniecības iestādes un tās filiāles nosaukums</t>
  </si>
  <si>
    <t xml:space="preserve"> "Gultasvietas (operatīvie dati)", 01.01.2021.</t>
  </si>
  <si>
    <t xml:space="preserve"> "Gultasvietas (operatīvie dati)", 15.10.2021.</t>
  </si>
  <si>
    <t xml:space="preserve"> "Gultasvietas (operatīvie dati)", 06.12.2021.</t>
  </si>
  <si>
    <t xml:space="preserve">Gultu skaita pieaugums/ samazinājums </t>
  </si>
  <si>
    <t>IT gultu skaits</t>
  </si>
  <si>
    <t>Kopējais Covid-19 ārstēšanas nodrošināšanai gultu skaits (ar papildus finansējuma piešķīrumiem)</t>
  </si>
  <si>
    <t>Visu profilu gultas – kopā</t>
  </si>
  <si>
    <t>I līmenis</t>
  </si>
  <si>
    <t>II līmenis</t>
  </si>
  <si>
    <t>III līmenis</t>
  </si>
  <si>
    <t>RAKUS stacionārs Gaiļezers</t>
  </si>
  <si>
    <t>RAKUS stacionārs Latvijas Onkoloģijas centrs</t>
  </si>
  <si>
    <t>RAKUS stacionārs Biķernieki</t>
  </si>
  <si>
    <t>RAKUS stacionārs Latvijas Infektoloģijas centrs</t>
  </si>
  <si>
    <t>RAKUS stacionārs Tuberkulozes un plaušu slimību centrs</t>
  </si>
  <si>
    <t>RAKUS - kopā</t>
  </si>
  <si>
    <t>Bērnu klīniskā universitātes slimnīca</t>
  </si>
  <si>
    <t>Vaivaru rehabilitācijas centrs</t>
  </si>
  <si>
    <t>213  (tai skaitā 89 jaundzimušo gultas)</t>
  </si>
  <si>
    <t>Rīgas 2. slimnīca</t>
  </si>
  <si>
    <t>Slimnīca Ģintermuiža</t>
  </si>
  <si>
    <t>Piejūras slimnīca</t>
  </si>
  <si>
    <t xml:space="preserve">Daugavpils psihoneiroloģiskās slimnīcas Aknīstes slimnīca </t>
  </si>
  <si>
    <t>Bērnu psihoneiroloģiskā slimnīca "Ainaži"</t>
  </si>
  <si>
    <t>Sanare - KRC Jaunķemeri</t>
  </si>
  <si>
    <t>Jaunas gultas</t>
  </si>
  <si>
    <t>Pārprofilētas gultas</t>
  </si>
  <si>
    <t>Esošo gultu uzlabošana</t>
  </si>
  <si>
    <t>Rīgas 1. slimnīca</t>
  </si>
  <si>
    <t>Gulta ar madraci</t>
  </si>
  <si>
    <t>Gulta ar madraci int</t>
  </si>
  <si>
    <t>Perfūzijas sūkņu stacija</t>
  </si>
  <si>
    <t>Ķirurģiskais atsūcējs (mazais)</t>
  </si>
  <si>
    <t>Fluometrs</t>
  </si>
  <si>
    <t>Fluometrs jaudīgs</t>
  </si>
  <si>
    <t xml:space="preserve">Infūzu statīvs </t>
  </si>
  <si>
    <t>USG</t>
  </si>
  <si>
    <t>Asins gāzu analizātora komplekts</t>
  </si>
  <si>
    <t>Mākslīgās plaušu ventilācijas iekārtas ar mitrinātāju (neinvazīvā)</t>
  </si>
  <si>
    <t>Mākslīgās plaušu ventilācijas iekārtas ar mitrinātāju , mobilas.</t>
  </si>
  <si>
    <t>Gaisa attīrīšanas iekārtas (mazā)</t>
  </si>
  <si>
    <t>Gaisa attīrīšanas iekārtas (lielā)</t>
  </si>
  <si>
    <t>Transporta pacienta novērošanas monitors</t>
  </si>
  <si>
    <t>Pacienta novērošanas monitors (vidēja līmeņa)</t>
  </si>
  <si>
    <t>Novērošanas stacija</t>
  </si>
  <si>
    <t>Pacientu aprūpes mazais inventārs</t>
  </si>
  <si>
    <t xml:space="preserve">Mākslīgās plaušu ventilācijas iekārtas ar mitrinātāju </t>
  </si>
  <si>
    <t>Stacionārā RTG iekārta LIC</t>
  </si>
  <si>
    <t>Gēla pretizgulējuma/pacientu sildīšanas paliktņu komplekts</t>
  </si>
  <si>
    <t>Mitrinātāja komplekts</t>
  </si>
  <si>
    <t>Elektriskās impedances tomogrāfs</t>
  </si>
  <si>
    <t>Pacientu centrāle (LIC 6gab. un TPSC 1 gab.)</t>
  </si>
  <si>
    <t>Monitoru statīvi</t>
  </si>
  <si>
    <t>Pacientu ventilators</t>
  </si>
  <si>
    <t>Pacientu ventilators NIV individuālai lietošanai</t>
  </si>
  <si>
    <t>Procedūru ratiņi</t>
  </si>
  <si>
    <t>Pulsa oksimetrru komplekti</t>
  </si>
  <si>
    <t>Gāzu apgādes sistēmas rekonstrukcija un pilnveide</t>
  </si>
  <si>
    <t>Laboratorijas iekārtu komplekts</t>
  </si>
  <si>
    <t>Elektrokardiogrāfi ar DICOM</t>
  </si>
  <si>
    <t>Slēgtās baktericīdās lampas</t>
  </si>
  <si>
    <t>Asinsgāzu analizatori</t>
  </si>
  <si>
    <t>Asinsgāzu analizatoru kārtridži</t>
  </si>
  <si>
    <t>Portatīvais rentgens</t>
  </si>
  <si>
    <t>Bronhoskopi</t>
  </si>
  <si>
    <t>Centrālā novērošanas stacija</t>
  </si>
  <si>
    <t xml:space="preserve">Elektroencefalogrāfs </t>
  </si>
  <si>
    <t>5</t>
  </si>
  <si>
    <t>30</t>
  </si>
  <si>
    <t>4</t>
  </si>
  <si>
    <t>64</t>
  </si>
  <si>
    <t>1</t>
  </si>
  <si>
    <t>Sašķidrinātā medicīniskā skābekļa cisterna ar ietilpību ne mazāk kā 45 tonnas</t>
  </si>
  <si>
    <t>Plaušu inpedances iekārta</t>
  </si>
  <si>
    <t>Strūklas mākslīgās plaušu ventilācijas iekārta</t>
  </si>
  <si>
    <t>Temometrs infrasarkanais</t>
  </si>
  <si>
    <t>Pulsa oksimetrijas monitors</t>
  </si>
  <si>
    <t>20</t>
  </si>
  <si>
    <t>Vitālo parametru monitors</t>
  </si>
  <si>
    <t>Vitālo parametru monitorēšanas darba stacija vai stacijas uzlabošana</t>
  </si>
  <si>
    <t>Mākslīgās plaušu ventilācijas iekārtas (INV, NIV, APST)</t>
  </si>
  <si>
    <t>Ultrasonogrāfs (lineārā, konvex, sektorālās zondes)</t>
  </si>
  <si>
    <t>ASTRUP Gāzu analizators (ASTRUP)</t>
  </si>
  <si>
    <t>Gaisa apstrādes iekārta (APST iekārta)</t>
  </si>
  <si>
    <t>26.10.2021.</t>
  </si>
  <si>
    <t>Kopējais rezervju nepieciešamais iekārtu/ierīču skaits uz 677 IT gultām</t>
  </si>
  <si>
    <t>Kopējais rezervju nepieciešamais iekārtu/ierīču skaits uz 3194 gultām</t>
  </si>
  <si>
    <t xml:space="preserve">Ķirurģiskais vakuumsūknis </t>
  </si>
  <si>
    <t>Nav</t>
  </si>
  <si>
    <t>asins gāzes analizātors GEM 5000 (pH, pCO2, pO2, Na+, K+, Ca++, Cl-, Glu, Lac, Hct, tHb, O2Hb, COHb, MetHb, HHb, tBili, sO2 u.c. kalkulējamie parametri):
- iekārta GEM 5000;
- kasetes ar reaģentiem (4 gab.)</t>
  </si>
  <si>
    <t>Stacionāra nodaļa (24 gultas)</t>
  </si>
  <si>
    <t>Kopējā rezervju nepieciešamība uz 3194 gultām</t>
  </si>
  <si>
    <t>Pacientu gulta (elektriska, 3 sekciju)</t>
  </si>
  <si>
    <t>Monitors (standarta klases)</t>
  </si>
  <si>
    <t>Sienas Konsole: elektrības ligzdas (3 – gultai, enteromatam, papildus perfuzori, 1 rezervē), saspiestais gaiss (1), skābeklis (1)</t>
  </si>
  <si>
    <t>Defibrilators palātai (1 uz 48 gultām)</t>
  </si>
  <si>
    <t>Šībera mazgājamā mašīna (no augšas lādējamā)</t>
  </si>
  <si>
    <t>EKG (1 uz 48 gultām)</t>
  </si>
  <si>
    <t>Pulsoksimetrs</t>
  </si>
  <si>
    <t>Procedūru lampa (mobila)</t>
  </si>
  <si>
    <t>Pvisam slimnīcās Covid-19 pacientu ārstēšanais paredzētais terapitisko gultu skaits</t>
  </si>
  <si>
    <t>Informatīvajam ziņojumam “Par medicīniskā skābekļa pieejamības nodrošināšanu un slimnīcu rezervju, kā arī valsts gultu rezervju veidošanu”</t>
  </si>
  <si>
    <t>3.2. pielikums</t>
  </si>
  <si>
    <t>3.1.pielikums.</t>
  </si>
  <si>
    <t>3.3. pielikums</t>
  </si>
  <si>
    <t>3.4. pielikums</t>
  </si>
  <si>
    <t>3.5. pielikums</t>
  </si>
  <si>
    <t>3.6. pielikums</t>
  </si>
  <si>
    <t>3.7. pielikums</t>
  </si>
  <si>
    <t>3.8. pielikums</t>
  </si>
  <si>
    <t>3.9. pielikums</t>
  </si>
  <si>
    <t>3.10. pielikums</t>
  </si>
  <si>
    <t>3.11. pielikums</t>
  </si>
  <si>
    <t>3.12. pielikums</t>
  </si>
  <si>
    <t>3.13. pielikums</t>
  </si>
  <si>
    <t>3.14. pielikums</t>
  </si>
  <si>
    <t>3.15. pielikums</t>
  </si>
  <si>
    <t>3.16. pielikums</t>
  </si>
  <si>
    <t>3.17. pielikums</t>
  </si>
  <si>
    <t>No starptautiskās palīdzības saņemtie (paliek lietošanā)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</si>
</sst>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 &quot;* #,##0&quot; &quot;;&quot;-&quot;* #,##0&quot; &quot;;&quot; &quot;* &quot;-&quot;#&quot; &quot;;&quot; &quot;@&quot; &quot;"/>
    <numFmt numFmtId="165" formatCode="_-* #,##0.00\ _€_-;\-* #,##0.00\ _€_-;_-* &quot;-&quot;??\ _€_-;_-@_-"/>
  </numFmts>
  <fonts count="41" x14ac:knownFonts="1">
    <font>
      <sz val="11"/>
      <color theme="1"/>
      <name val="Calibri"/>
      <family val="2"/>
      <charset val="186"/>
      <scheme val="minor"/>
    </font>
    <font>
      <sz val="11"/>
      <color theme="1"/>
      <name val="Calibri"/>
      <family val="2"/>
      <charset val="186"/>
      <scheme val="minor"/>
    </font>
    <font>
      <sz val="11"/>
      <color theme="1"/>
      <name val="Times New Roman"/>
      <family val="1"/>
      <charset val="186"/>
    </font>
    <font>
      <sz val="10"/>
      <color rgb="FF000000"/>
      <name val="Arial"/>
      <family val="2"/>
      <charset val="186"/>
    </font>
    <font>
      <sz val="11"/>
      <name val="Times New Roman"/>
      <family val="1"/>
      <charset val="186"/>
    </font>
    <font>
      <sz val="11"/>
      <color rgb="FF000000"/>
      <name val="Times New Roman"/>
      <family val="1"/>
      <charset val="186"/>
    </font>
    <font>
      <i/>
      <sz val="11"/>
      <color rgb="FF000000"/>
      <name val="Times New Roman"/>
      <family val="1"/>
      <charset val="186"/>
    </font>
    <font>
      <strike/>
      <sz val="11"/>
      <color theme="1"/>
      <name val="Times New Roman"/>
      <family val="1"/>
      <charset val="186"/>
    </font>
    <font>
      <sz val="11"/>
      <color rgb="FF201F1E"/>
      <name val="Times New Roman"/>
      <family val="1"/>
      <charset val="186"/>
    </font>
    <font>
      <vertAlign val="subscript"/>
      <sz val="11"/>
      <color rgb="FF201F1E"/>
      <name val="Times New Roman"/>
      <family val="1"/>
      <charset val="186"/>
    </font>
    <font>
      <sz val="8"/>
      <name val="Calibri"/>
      <family val="2"/>
      <charset val="186"/>
      <scheme val="minor"/>
    </font>
    <font>
      <i/>
      <sz val="11"/>
      <name val="Times New Roman"/>
      <family val="1"/>
      <charset val="186"/>
    </font>
    <font>
      <b/>
      <sz val="9"/>
      <color indexed="81"/>
      <name val="Tahoma"/>
      <family val="2"/>
      <charset val="186"/>
    </font>
    <font>
      <sz val="9"/>
      <color indexed="81"/>
      <name val="Tahoma"/>
      <family val="2"/>
      <charset val="186"/>
    </font>
    <font>
      <u/>
      <sz val="11"/>
      <color theme="1"/>
      <name val="Times New Roman"/>
      <family val="1"/>
      <charset val="186"/>
    </font>
    <font>
      <i/>
      <vertAlign val="superscript"/>
      <sz val="11"/>
      <name val="Times New Roman"/>
      <family val="1"/>
      <charset val="186"/>
    </font>
    <font>
      <i/>
      <vertAlign val="subscript"/>
      <sz val="11"/>
      <name val="Times New Roman"/>
      <family val="1"/>
      <charset val="186"/>
    </font>
    <font>
      <b/>
      <sz val="11"/>
      <color theme="1"/>
      <name val="Times New Roman"/>
      <family val="1"/>
      <charset val="186"/>
    </font>
    <font>
      <sz val="11"/>
      <color rgb="FFFF0000"/>
      <name val="Times New Roman"/>
      <family val="1"/>
      <charset val="186"/>
    </font>
    <font>
      <b/>
      <i/>
      <sz val="11"/>
      <color rgb="FF000000"/>
      <name val="Times New Roman"/>
      <family val="1"/>
    </font>
    <font>
      <b/>
      <sz val="11"/>
      <color theme="1"/>
      <name val="Calibri"/>
      <family val="2"/>
      <scheme val="minor"/>
    </font>
    <font>
      <sz val="11"/>
      <color theme="1"/>
      <name val="Times New Roman"/>
      <family val="1"/>
    </font>
    <font>
      <sz val="11"/>
      <color rgb="FFFF0000"/>
      <name val="Calibri"/>
      <family val="2"/>
      <charset val="186"/>
      <scheme val="minor"/>
    </font>
    <font>
      <b/>
      <sz val="11"/>
      <color theme="1"/>
      <name val="Calibri"/>
      <family val="2"/>
      <charset val="186"/>
      <scheme val="minor"/>
    </font>
    <font>
      <sz val="10"/>
      <color theme="1"/>
      <name val="Times New Roman"/>
      <family val="1"/>
      <charset val="186"/>
    </font>
    <font>
      <sz val="10"/>
      <name val="Times New Roman"/>
      <family val="1"/>
      <charset val="186"/>
    </font>
    <font>
      <i/>
      <sz val="11"/>
      <color theme="1"/>
      <name val="Calibri"/>
      <family val="2"/>
      <charset val="186"/>
      <scheme val="minor"/>
    </font>
    <font>
      <b/>
      <i/>
      <sz val="11"/>
      <color theme="1"/>
      <name val="Calibri"/>
      <family val="2"/>
      <charset val="186"/>
      <scheme val="minor"/>
    </font>
    <font>
      <sz val="11"/>
      <color theme="1"/>
      <name val="Calibri"/>
      <family val="2"/>
      <scheme val="minor"/>
    </font>
    <font>
      <b/>
      <sz val="20"/>
      <color theme="1"/>
      <name val="Calibri"/>
      <family val="2"/>
      <charset val="186"/>
      <scheme val="minor"/>
    </font>
    <font>
      <b/>
      <sz val="16"/>
      <color theme="1"/>
      <name val="Calibri"/>
      <family val="2"/>
      <charset val="186"/>
      <scheme val="minor"/>
    </font>
    <font>
      <b/>
      <sz val="12"/>
      <color theme="1"/>
      <name val="Calibri"/>
      <family val="2"/>
      <charset val="186"/>
      <scheme val="minor"/>
    </font>
    <font>
      <sz val="11"/>
      <color rgb="FFFF0000"/>
      <name val="Calibri"/>
      <family val="2"/>
      <scheme val="minor"/>
    </font>
    <font>
      <b/>
      <sz val="14"/>
      <color theme="1"/>
      <name val="Calibri"/>
      <family val="2"/>
      <charset val="186"/>
      <scheme val="minor"/>
    </font>
    <font>
      <b/>
      <sz val="9"/>
      <color indexed="8"/>
      <name val="Calibri"/>
      <family val="2"/>
      <charset val="186"/>
      <scheme val="minor"/>
    </font>
    <font>
      <i/>
      <sz val="11"/>
      <color indexed="8"/>
      <name val="Calibri"/>
      <family val="2"/>
      <charset val="186"/>
      <scheme val="minor"/>
    </font>
    <font>
      <sz val="9"/>
      <color indexed="8"/>
      <name val="Calibri"/>
      <family val="2"/>
      <charset val="186"/>
      <scheme val="minor"/>
    </font>
    <font>
      <sz val="9"/>
      <color indexed="8"/>
      <name val="Arial"/>
      <family val="2"/>
    </font>
    <font>
      <sz val="9"/>
      <color theme="1"/>
      <name val="Calibri"/>
      <family val="2"/>
      <charset val="186"/>
      <scheme val="minor"/>
    </font>
    <font>
      <b/>
      <sz val="9"/>
      <color theme="1"/>
      <name val="Calibri"/>
      <family val="2"/>
      <charset val="186"/>
      <scheme val="minor"/>
    </font>
    <font>
      <sz val="11"/>
      <color theme="5"/>
      <name val="Calibri"/>
      <family val="2"/>
      <charset val="186"/>
      <scheme val="minor"/>
    </font>
  </fonts>
  <fills count="19">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92D050"/>
        <bgColor indexed="64"/>
      </patternFill>
    </fill>
    <fill>
      <patternFill patternType="solid">
        <fgColor rgb="FFFFCCCC"/>
        <bgColor indexed="64"/>
      </patternFill>
    </fill>
    <fill>
      <patternFill patternType="solid">
        <fgColor theme="2"/>
        <bgColor indexed="64"/>
      </patternFill>
    </fill>
    <fill>
      <patternFill patternType="solid">
        <fgColor theme="7"/>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5"/>
        <bgColor indexed="64"/>
      </patternFill>
    </fill>
    <fill>
      <patternFill patternType="solid">
        <fgColor rgb="FF00B0F0"/>
        <bgColor indexed="64"/>
      </patternFill>
    </fill>
    <fill>
      <patternFill patternType="solid">
        <fgColor rgb="FFCCFFFF"/>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auto="1"/>
      </right>
      <top style="thin">
        <color auto="1"/>
      </top>
      <bottom style="thin">
        <color auto="1"/>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auto="1"/>
      </left>
      <right style="thin">
        <color auto="1"/>
      </right>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top/>
      <bottom/>
      <diagonal/>
    </border>
  </borders>
  <cellStyleXfs count="6">
    <xf numFmtId="0" fontId="0" fillId="0" borderId="0"/>
    <xf numFmtId="43" fontId="1" fillId="0" borderId="0" applyFont="0" applyFill="0" applyBorder="0" applyAlignment="0" applyProtection="0"/>
    <xf numFmtId="0" fontId="1" fillId="0" borderId="0"/>
    <xf numFmtId="0" fontId="3" fillId="0" borderId="0"/>
    <xf numFmtId="165" fontId="1" fillId="0" borderId="0" applyFont="0" applyFill="0" applyBorder="0" applyAlignment="0" applyProtection="0"/>
    <xf numFmtId="0" fontId="28" fillId="0" borderId="0"/>
  </cellStyleXfs>
  <cellXfs count="437">
    <xf numFmtId="0" fontId="0" fillId="0" borderId="0" xfId="0"/>
    <xf numFmtId="0" fontId="2" fillId="0" borderId="1" xfId="2" applyFont="1" applyFill="1" applyBorder="1" applyAlignment="1">
      <alignment vertical="top" wrapText="1"/>
    </xf>
    <xf numFmtId="0" fontId="2" fillId="0" borderId="1" xfId="0" applyFont="1" applyFill="1" applyBorder="1" applyAlignment="1">
      <alignment vertical="center" wrapText="1"/>
    </xf>
    <xf numFmtId="0" fontId="2" fillId="0" borderId="1" xfId="0" applyFont="1" applyFill="1" applyBorder="1" applyAlignment="1">
      <alignment horizontal="right" vertical="center" wrapText="1"/>
    </xf>
    <xf numFmtId="0" fontId="2"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horizontal="righ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right" vertical="center"/>
    </xf>
    <xf numFmtId="3" fontId="2" fillId="0" borderId="1" xfId="0" applyNumberFormat="1" applyFont="1" applyFill="1" applyBorder="1" applyAlignment="1">
      <alignment horizontal="right" vertical="center"/>
    </xf>
    <xf numFmtId="0" fontId="5" fillId="0" borderId="1" xfId="0" applyFont="1" applyFill="1" applyBorder="1" applyAlignment="1">
      <alignment horizontal="righ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right" vertical="center" wrapText="1"/>
    </xf>
    <xf numFmtId="0" fontId="5" fillId="0" borderId="1" xfId="0" applyFont="1" applyFill="1" applyBorder="1" applyAlignment="1">
      <alignment horizontal="right" vertical="center"/>
    </xf>
    <xf numFmtId="0" fontId="5" fillId="0" borderId="1" xfId="0" applyFont="1" applyFill="1" applyBorder="1" applyAlignment="1">
      <alignment vertical="center"/>
    </xf>
    <xf numFmtId="3" fontId="5" fillId="0" borderId="1" xfId="0" applyNumberFormat="1" applyFont="1" applyFill="1" applyBorder="1" applyAlignment="1">
      <alignment horizontal="right" vertical="center"/>
    </xf>
    <xf numFmtId="0" fontId="5" fillId="0" borderId="1" xfId="0" applyFont="1" applyFill="1" applyBorder="1" applyAlignment="1">
      <alignment vertical="center" wrapText="1"/>
    </xf>
    <xf numFmtId="3" fontId="2" fillId="0" borderId="1" xfId="0" applyNumberFormat="1" applyFont="1" applyFill="1" applyBorder="1" applyAlignment="1">
      <alignment horizontal="right" vertical="center" wrapText="1"/>
    </xf>
    <xf numFmtId="0" fontId="2" fillId="0" borderId="1" xfId="0" applyFont="1" applyFill="1" applyBorder="1" applyAlignment="1">
      <alignment horizontal="center" vertical="center" wrapText="1"/>
    </xf>
    <xf numFmtId="3" fontId="5" fillId="0" borderId="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3" fontId="2" fillId="0" borderId="1" xfId="1" applyNumberFormat="1" applyFont="1" applyFill="1" applyBorder="1" applyAlignment="1">
      <alignment horizontal="right" vertical="center" wrapText="1"/>
    </xf>
    <xf numFmtId="0" fontId="2" fillId="0" borderId="1" xfId="0" applyFont="1" applyFill="1" applyBorder="1"/>
    <xf numFmtId="0" fontId="4" fillId="0" borderId="1" xfId="0" applyFont="1" applyFill="1" applyBorder="1" applyAlignment="1">
      <alignment horizontal="left" vertical="center"/>
    </xf>
    <xf numFmtId="0" fontId="4" fillId="0" borderId="1" xfId="0" applyFont="1" applyFill="1" applyBorder="1" applyAlignment="1">
      <alignment horizontal="right" vertical="center"/>
    </xf>
    <xf numFmtId="3" fontId="4" fillId="0" borderId="1" xfId="1" applyNumberFormat="1" applyFont="1" applyFill="1" applyBorder="1" applyAlignment="1">
      <alignment horizontal="right" vertical="center"/>
    </xf>
    <xf numFmtId="3" fontId="4" fillId="0" borderId="1" xfId="1" applyNumberFormat="1" applyFont="1" applyFill="1" applyBorder="1" applyAlignment="1">
      <alignment horizontal="right" vertical="center" wrapText="1"/>
    </xf>
    <xf numFmtId="3" fontId="2" fillId="0" borderId="1" xfId="0" applyNumberFormat="1" applyFont="1" applyFill="1" applyBorder="1" applyAlignment="1">
      <alignment horizontal="right"/>
    </xf>
    <xf numFmtId="3" fontId="2" fillId="0" borderId="1" xfId="0" applyNumberFormat="1" applyFont="1" applyFill="1" applyBorder="1"/>
    <xf numFmtId="0" fontId="2" fillId="0" borderId="1" xfId="0" applyFont="1" applyFill="1" applyBorder="1" applyAlignment="1">
      <alignment horizontal="right" wrapText="1"/>
    </xf>
    <xf numFmtId="3" fontId="2" fillId="0" borderId="1" xfId="0" applyNumberFormat="1" applyFont="1" applyFill="1" applyBorder="1" applyAlignment="1">
      <alignment horizontal="right" wrapText="1"/>
    </xf>
    <xf numFmtId="0" fontId="2" fillId="0" borderId="1" xfId="0" applyFont="1" applyFill="1" applyBorder="1" applyAlignment="1">
      <alignment horizontal="left" wrapText="1"/>
    </xf>
    <xf numFmtId="0" fontId="2" fillId="0" borderId="1" xfId="0" applyFont="1" applyFill="1" applyBorder="1" applyAlignment="1">
      <alignment horizontal="right"/>
    </xf>
    <xf numFmtId="3" fontId="4" fillId="0" borderId="1" xfId="0" applyNumberFormat="1" applyFont="1" applyFill="1" applyBorder="1" applyAlignment="1">
      <alignment horizontal="right" vertical="center" wrapText="1"/>
    </xf>
    <xf numFmtId="49" fontId="2" fillId="0" borderId="1" xfId="0" applyNumberFormat="1" applyFont="1" applyFill="1" applyBorder="1" applyAlignment="1">
      <alignment horizontal="left"/>
    </xf>
    <xf numFmtId="0" fontId="2" fillId="0" borderId="1" xfId="2" applyFont="1" applyFill="1" applyBorder="1" applyAlignment="1">
      <alignment horizontal="right" vertical="center" wrapText="1"/>
    </xf>
    <xf numFmtId="3" fontId="2" fillId="0" borderId="1" xfId="2" applyNumberFormat="1" applyFont="1" applyFill="1" applyBorder="1" applyAlignment="1">
      <alignment horizontal="right" vertical="top" wrapText="1"/>
    </xf>
    <xf numFmtId="0" fontId="5" fillId="0" borderId="1" xfId="3" applyFont="1" applyFill="1" applyBorder="1" applyAlignment="1">
      <alignment horizontal="left" vertical="center" wrapText="1"/>
    </xf>
    <xf numFmtId="0" fontId="4" fillId="0" borderId="1" xfId="3" applyFont="1" applyFill="1" applyBorder="1" applyAlignment="1">
      <alignment horizontal="right" vertical="center" wrapText="1"/>
    </xf>
    <xf numFmtId="3" fontId="4" fillId="0" borderId="1" xfId="3" applyNumberFormat="1" applyFont="1" applyFill="1" applyBorder="1" applyAlignment="1">
      <alignment horizontal="right" vertical="center" wrapText="1"/>
    </xf>
    <xf numFmtId="0" fontId="5" fillId="0" borderId="1" xfId="3" applyFont="1" applyFill="1" applyBorder="1" applyAlignment="1">
      <alignment wrapText="1"/>
    </xf>
    <xf numFmtId="0" fontId="2" fillId="0" borderId="1" xfId="0" applyFont="1" applyFill="1" applyBorder="1" applyAlignment="1">
      <alignment wrapText="1"/>
    </xf>
    <xf numFmtId="0" fontId="2" fillId="0" borderId="1" xfId="0" applyFont="1" applyFill="1" applyBorder="1" applyAlignment="1">
      <alignment horizontal="left"/>
    </xf>
    <xf numFmtId="0" fontId="2" fillId="0" borderId="1" xfId="0" applyFont="1" applyFill="1" applyBorder="1" applyAlignment="1">
      <alignment horizontal="left" vertical="center"/>
    </xf>
    <xf numFmtId="0" fontId="7" fillId="0" borderId="1" xfId="0" applyFont="1" applyFill="1" applyBorder="1" applyAlignment="1">
      <alignment horizontal="left" vertical="center"/>
    </xf>
    <xf numFmtId="3" fontId="2" fillId="0" borderId="1" xfId="2" applyNumberFormat="1" applyFont="1" applyFill="1" applyBorder="1" applyAlignment="1">
      <alignment horizontal="right" vertical="center" wrapText="1"/>
    </xf>
    <xf numFmtId="0" fontId="8" fillId="0" borderId="1" xfId="0" applyFont="1" applyFill="1" applyBorder="1"/>
    <xf numFmtId="0" fontId="2" fillId="0" borderId="1" xfId="2" applyFont="1" applyFill="1" applyBorder="1" applyAlignment="1">
      <alignment horizontal="left" vertical="top" wrapText="1"/>
    </xf>
    <xf numFmtId="0" fontId="2" fillId="0" borderId="1" xfId="2" applyFont="1" applyFill="1" applyBorder="1" applyAlignment="1">
      <alignment horizontal="right" vertical="top" wrapText="1"/>
    </xf>
    <xf numFmtId="0" fontId="4" fillId="0" borderId="1" xfId="2" applyFont="1" applyFill="1" applyBorder="1" applyAlignment="1">
      <alignment horizontal="left" vertical="top" wrapText="1"/>
    </xf>
    <xf numFmtId="0" fontId="4" fillId="0" borderId="1" xfId="2" applyFont="1" applyFill="1" applyBorder="1" applyAlignment="1">
      <alignment horizontal="right" vertical="top" wrapText="1"/>
    </xf>
    <xf numFmtId="3" fontId="4" fillId="0" borderId="1" xfId="2" applyNumberFormat="1" applyFont="1" applyFill="1" applyBorder="1" applyAlignment="1">
      <alignment horizontal="right" vertical="center" wrapText="1"/>
    </xf>
    <xf numFmtId="3" fontId="4" fillId="0" borderId="1" xfId="2" applyNumberFormat="1" applyFont="1" applyFill="1" applyBorder="1" applyAlignment="1">
      <alignment horizontal="right" vertical="top" wrapText="1"/>
    </xf>
    <xf numFmtId="3" fontId="2" fillId="0" borderId="1" xfId="1" applyNumberFormat="1" applyFont="1" applyFill="1" applyBorder="1" applyAlignment="1">
      <alignment horizontal="right" vertical="center"/>
    </xf>
    <xf numFmtId="0" fontId="0" fillId="0" borderId="1" xfId="0" applyFill="1" applyBorder="1"/>
    <xf numFmtId="0" fontId="2" fillId="0" borderId="1" xfId="0" applyFont="1" applyFill="1" applyBorder="1" applyAlignment="1">
      <alignment horizontal="left" vertical="top" wrapText="1"/>
    </xf>
    <xf numFmtId="3" fontId="2" fillId="0" borderId="1" xfId="0" applyNumberFormat="1" applyFont="1" applyBorder="1" applyAlignment="1">
      <alignment horizontal="right" vertical="center" wrapText="1"/>
    </xf>
    <xf numFmtId="0" fontId="4" fillId="0" borderId="1" xfId="0" applyFont="1" applyFill="1" applyBorder="1" applyAlignment="1">
      <alignment vertical="center"/>
    </xf>
    <xf numFmtId="0" fontId="4" fillId="0" borderId="1" xfId="3" applyFont="1" applyFill="1" applyBorder="1" applyAlignment="1">
      <alignment vertical="center" wrapText="1"/>
    </xf>
    <xf numFmtId="0" fontId="4" fillId="0" borderId="1" xfId="2" applyFont="1" applyFill="1" applyBorder="1" applyAlignment="1">
      <alignment vertical="top" wrapText="1"/>
    </xf>
    <xf numFmtId="0" fontId="2" fillId="0" borderId="1" xfId="0" applyFont="1" applyBorder="1" applyAlignment="1">
      <alignment horizontal="right" vertical="center" wrapText="1"/>
    </xf>
    <xf numFmtId="164" fontId="5" fillId="0" borderId="1" xfId="1" applyNumberFormat="1" applyFont="1" applyFill="1" applyBorder="1" applyAlignment="1">
      <alignment horizontal="right" vertical="center"/>
    </xf>
    <xf numFmtId="0" fontId="0" fillId="0" borderId="0" xfId="0" applyFill="1"/>
    <xf numFmtId="0" fontId="2" fillId="0" borderId="0" xfId="0" applyFont="1" applyFill="1"/>
    <xf numFmtId="0" fontId="2" fillId="0" borderId="0" xfId="0" applyFont="1" applyFill="1" applyAlignment="1">
      <alignment horizontal="right"/>
    </xf>
    <xf numFmtId="3" fontId="2" fillId="0" borderId="0" xfId="0" applyNumberFormat="1" applyFont="1" applyFill="1" applyAlignment="1">
      <alignment horizontal="right"/>
    </xf>
    <xf numFmtId="4" fontId="4" fillId="0" borderId="1" xfId="0" applyNumberFormat="1" applyFont="1" applyFill="1" applyBorder="1" applyAlignment="1">
      <alignment horizontal="right" vertical="center" wrapText="1"/>
    </xf>
    <xf numFmtId="0" fontId="2" fillId="0" borderId="1" xfId="2" applyFont="1" applyFill="1" applyBorder="1" applyAlignment="1">
      <alignment wrapText="1"/>
    </xf>
    <xf numFmtId="4" fontId="2" fillId="0" borderId="1" xfId="0" applyNumberFormat="1" applyFont="1" applyFill="1" applyBorder="1" applyAlignment="1">
      <alignment horizontal="right" wrapText="1"/>
    </xf>
    <xf numFmtId="2" fontId="2" fillId="0" borderId="1" xfId="0" applyNumberFormat="1" applyFont="1" applyFill="1" applyBorder="1" applyAlignment="1">
      <alignment horizontal="right" wrapText="1"/>
    </xf>
    <xf numFmtId="0" fontId="4" fillId="0" borderId="1" xfId="0" applyFont="1" applyFill="1" applyBorder="1" applyAlignment="1">
      <alignment horizontal="left" vertical="top" wrapText="1"/>
    </xf>
    <xf numFmtId="0" fontId="4" fillId="0" borderId="1" xfId="0" applyFont="1" applyFill="1" applyBorder="1" applyAlignment="1">
      <alignment horizontal="right" wrapText="1"/>
    </xf>
    <xf numFmtId="14" fontId="2" fillId="0" borderId="1" xfId="0" applyNumberFormat="1" applyFont="1" applyFill="1" applyBorder="1" applyAlignment="1">
      <alignment horizontal="left"/>
    </xf>
    <xf numFmtId="4" fontId="4" fillId="0" borderId="1" xfId="0" applyNumberFormat="1" applyFont="1" applyFill="1" applyBorder="1" applyAlignment="1">
      <alignment horizontal="right" wrapText="1"/>
    </xf>
    <xf numFmtId="1" fontId="2" fillId="0" borderId="1" xfId="0" applyNumberFormat="1" applyFont="1" applyFill="1" applyBorder="1" applyAlignment="1">
      <alignment horizontal="right" vertical="center"/>
    </xf>
    <xf numFmtId="3" fontId="4" fillId="0" borderId="1" xfId="0" applyNumberFormat="1" applyFont="1" applyFill="1" applyBorder="1" applyAlignment="1">
      <alignment horizontal="right" vertical="center"/>
    </xf>
    <xf numFmtId="4" fontId="4" fillId="0" borderId="1" xfId="0" applyNumberFormat="1" applyFont="1" applyFill="1" applyBorder="1" applyAlignment="1">
      <alignment horizontal="right" vertical="center"/>
    </xf>
    <xf numFmtId="0" fontId="4" fillId="0" borderId="1" xfId="0" applyFont="1" applyFill="1" applyBorder="1" applyAlignment="1">
      <alignment vertical="top" wrapText="1"/>
    </xf>
    <xf numFmtId="49" fontId="2" fillId="0" borderId="1" xfId="0" applyNumberFormat="1" applyFont="1" applyFill="1" applyBorder="1" applyAlignment="1">
      <alignment horizontal="left" vertical="top" wrapText="1"/>
    </xf>
    <xf numFmtId="49" fontId="2" fillId="0" borderId="1" xfId="0" applyNumberFormat="1" applyFont="1" applyFill="1" applyBorder="1" applyAlignment="1">
      <alignment horizontal="left" wrapText="1"/>
    </xf>
    <xf numFmtId="0" fontId="4" fillId="0" borderId="1" xfId="2" applyFont="1" applyFill="1" applyBorder="1"/>
    <xf numFmtId="0" fontId="4" fillId="0" borderId="1" xfId="2" applyFont="1" applyFill="1" applyBorder="1" applyAlignment="1">
      <alignment wrapText="1"/>
    </xf>
    <xf numFmtId="4" fontId="2" fillId="0" borderId="1" xfId="0" applyNumberFormat="1" applyFont="1" applyFill="1" applyBorder="1" applyAlignment="1">
      <alignment horizontal="right"/>
    </xf>
    <xf numFmtId="4" fontId="2" fillId="0" borderId="1" xfId="0" applyNumberFormat="1" applyFont="1" applyFill="1" applyBorder="1" applyAlignment="1">
      <alignment horizontal="right" vertical="center" wrapText="1"/>
    </xf>
    <xf numFmtId="43" fontId="2" fillId="0" borderId="1" xfId="0" applyNumberFormat="1" applyFont="1" applyFill="1" applyBorder="1" applyAlignment="1">
      <alignment horizontal="right" vertical="center" wrapText="1"/>
    </xf>
    <xf numFmtId="43" fontId="4" fillId="0" borderId="1" xfId="0" applyNumberFormat="1" applyFont="1" applyFill="1" applyBorder="1" applyAlignment="1">
      <alignment horizontal="right" vertical="center" wrapText="1"/>
    </xf>
    <xf numFmtId="0" fontId="4" fillId="0" borderId="1" xfId="0" applyFont="1" applyFill="1" applyBorder="1"/>
    <xf numFmtId="2" fontId="2" fillId="0" borderId="1" xfId="0" applyNumberFormat="1" applyFont="1" applyFill="1" applyBorder="1" applyAlignment="1">
      <alignment horizontal="right" vertical="center" wrapText="1"/>
    </xf>
    <xf numFmtId="1" fontId="4" fillId="0" borderId="1" xfId="0" applyNumberFormat="1" applyFont="1" applyFill="1" applyBorder="1" applyAlignment="1">
      <alignment horizontal="right" vertical="center"/>
    </xf>
    <xf numFmtId="4" fontId="5" fillId="0" borderId="1" xfId="0" applyNumberFormat="1" applyFont="1" applyFill="1" applyBorder="1" applyAlignment="1">
      <alignment horizontal="right" vertical="center" wrapText="1"/>
    </xf>
    <xf numFmtId="2" fontId="5" fillId="0" borderId="1" xfId="0" applyNumberFormat="1" applyFont="1" applyFill="1" applyBorder="1" applyAlignment="1">
      <alignment horizontal="right" vertical="center"/>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43" fontId="5" fillId="0" borderId="1" xfId="1" applyFont="1" applyFill="1" applyBorder="1" applyAlignment="1">
      <alignment horizontal="right" vertical="center" wrapText="1"/>
    </xf>
    <xf numFmtId="43" fontId="5" fillId="0" borderId="1" xfId="1" applyFont="1" applyFill="1" applyBorder="1" applyAlignment="1">
      <alignment horizontal="right" vertical="center"/>
    </xf>
    <xf numFmtId="0" fontId="4" fillId="0" borderId="1" xfId="0" applyFont="1" applyFill="1" applyBorder="1" applyAlignment="1">
      <alignment horizontal="right"/>
    </xf>
    <xf numFmtId="165" fontId="2" fillId="0" borderId="1" xfId="4" applyFont="1" applyFill="1" applyBorder="1" applyAlignment="1">
      <alignment horizontal="right" vertical="center"/>
    </xf>
    <xf numFmtId="0" fontId="2" fillId="0" borderId="1" xfId="3" applyFont="1" applyFill="1" applyBorder="1" applyAlignment="1">
      <alignment vertical="center" wrapText="1"/>
    </xf>
    <xf numFmtId="0" fontId="2" fillId="0" borderId="1" xfId="3" applyFont="1" applyFill="1" applyBorder="1" applyAlignment="1">
      <alignment horizontal="right" vertical="center" wrapText="1"/>
    </xf>
    <xf numFmtId="0" fontId="2" fillId="0" borderId="1" xfId="3" applyFont="1" applyFill="1" applyBorder="1"/>
    <xf numFmtId="0" fontId="2" fillId="0" borderId="1" xfId="0" applyFont="1" applyFill="1" applyBorder="1" applyAlignment="1">
      <alignment horizontal="center" vertical="center"/>
    </xf>
    <xf numFmtId="4" fontId="2" fillId="0" borderId="1" xfId="0" applyNumberFormat="1" applyFont="1" applyFill="1" applyBorder="1" applyAlignment="1">
      <alignment horizontal="center" vertical="center"/>
    </xf>
    <xf numFmtId="2" fontId="2" fillId="0" borderId="1" xfId="3" applyNumberFormat="1" applyFont="1" applyFill="1" applyBorder="1" applyAlignment="1">
      <alignment horizontal="right"/>
    </xf>
    <xf numFmtId="4" fontId="2" fillId="0" borderId="1" xfId="3" applyNumberFormat="1" applyFont="1" applyFill="1" applyBorder="1" applyAlignment="1">
      <alignment horizontal="right"/>
    </xf>
    <xf numFmtId="0" fontId="4" fillId="0" borderId="1" xfId="3" applyFont="1" applyFill="1" applyBorder="1"/>
    <xf numFmtId="2" fontId="4" fillId="0" borderId="1" xfId="3" applyNumberFormat="1" applyFont="1" applyFill="1" applyBorder="1" applyAlignment="1">
      <alignment horizontal="right"/>
    </xf>
    <xf numFmtId="4" fontId="4" fillId="0" borderId="1" xfId="3" applyNumberFormat="1" applyFont="1" applyFill="1" applyBorder="1" applyAlignment="1">
      <alignment horizontal="right"/>
    </xf>
    <xf numFmtId="4" fontId="4" fillId="0" borderId="1" xfId="0" applyNumberFormat="1" applyFont="1" applyFill="1" applyBorder="1"/>
    <xf numFmtId="0" fontId="8" fillId="0" borderId="1" xfId="0" applyFont="1" applyFill="1" applyBorder="1" applyAlignment="1">
      <alignment horizontal="left" wrapText="1"/>
    </xf>
    <xf numFmtId="4" fontId="2" fillId="0" borderId="1" xfId="0" applyNumberFormat="1" applyFont="1" applyFill="1" applyBorder="1"/>
    <xf numFmtId="4" fontId="5" fillId="0" borderId="1" xfId="0" applyNumberFormat="1" applyFont="1" applyFill="1" applyBorder="1" applyAlignment="1">
      <alignment vertical="center" wrapText="1"/>
    </xf>
    <xf numFmtId="0" fontId="0" fillId="0" borderId="1" xfId="0" applyFont="1" applyFill="1" applyBorder="1" applyAlignment="1">
      <alignment horizontal="right" vertical="center"/>
    </xf>
    <xf numFmtId="1" fontId="2" fillId="0" borderId="1" xfId="3" applyNumberFormat="1" applyFont="1" applyFill="1" applyBorder="1" applyAlignment="1">
      <alignment horizontal="right"/>
    </xf>
    <xf numFmtId="1" fontId="4" fillId="0" borderId="1" xfId="3" applyNumberFormat="1" applyFont="1" applyFill="1" applyBorder="1" applyAlignment="1">
      <alignment horizontal="right"/>
    </xf>
    <xf numFmtId="4" fontId="2" fillId="0" borderId="1" xfId="0" applyNumberFormat="1" applyFont="1" applyFill="1" applyBorder="1" applyAlignment="1">
      <alignment horizontal="right" vertical="center"/>
    </xf>
    <xf numFmtId="3" fontId="5" fillId="0" borderId="1" xfId="0" applyNumberFormat="1" applyFont="1" applyFill="1" applyBorder="1" applyAlignment="1">
      <alignment horizontal="center" vertical="center"/>
    </xf>
    <xf numFmtId="0" fontId="0" fillId="0" borderId="1" xfId="0" applyBorder="1"/>
    <xf numFmtId="3" fontId="19" fillId="2" borderId="1" xfId="0" applyNumberFormat="1" applyFont="1" applyFill="1" applyBorder="1" applyAlignment="1">
      <alignment horizontal="right" vertical="center" wrapText="1"/>
    </xf>
    <xf numFmtId="0" fontId="19" fillId="2" borderId="1" xfId="0" applyFont="1" applyFill="1" applyBorder="1" applyAlignment="1">
      <alignment horizontal="center" vertical="center" wrapText="1"/>
    </xf>
    <xf numFmtId="0" fontId="19" fillId="2" borderId="1" xfId="0" applyFont="1" applyFill="1" applyBorder="1" applyAlignment="1">
      <alignment horizontal="right" vertical="center" wrapText="1"/>
    </xf>
    <xf numFmtId="3" fontId="19" fillId="2" borderId="1" xfId="0" applyNumberFormat="1" applyFont="1" applyFill="1" applyBorder="1" applyAlignment="1">
      <alignment horizontal="right" vertical="center"/>
    </xf>
    <xf numFmtId="0" fontId="5" fillId="0" borderId="1" xfId="0" applyFont="1" applyFill="1" applyBorder="1" applyAlignment="1">
      <alignment horizontal="center" vertical="center" wrapText="1"/>
    </xf>
    <xf numFmtId="0" fontId="20" fillId="0" borderId="1" xfId="0" applyFont="1" applyBorder="1" applyAlignment="1">
      <alignment horizontal="center"/>
    </xf>
    <xf numFmtId="0" fontId="2" fillId="0" borderId="1" xfId="0" applyFont="1" applyFill="1" applyBorder="1" applyAlignment="1">
      <alignment horizontal="center"/>
    </xf>
    <xf numFmtId="3" fontId="2" fillId="0" borderId="0" xfId="0" applyNumberFormat="1" applyFont="1" applyFill="1" applyAlignment="1">
      <alignment horizontal="center"/>
    </xf>
    <xf numFmtId="3" fontId="19" fillId="2" borderId="1" xfId="0" applyNumberFormat="1" applyFont="1" applyFill="1" applyBorder="1" applyAlignment="1">
      <alignment horizontal="center" vertical="center" wrapText="1"/>
    </xf>
    <xf numFmtId="0" fontId="2" fillId="0" borderId="0" xfId="0" applyFont="1" applyFill="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3" fontId="19" fillId="3" borderId="1" xfId="0" applyNumberFormat="1" applyFont="1" applyFill="1" applyBorder="1" applyAlignment="1">
      <alignment horizontal="center" vertical="center" wrapText="1"/>
    </xf>
    <xf numFmtId="3"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0" fontId="18" fillId="0" borderId="1" xfId="0" applyFont="1" applyFill="1" applyBorder="1" applyAlignment="1">
      <alignment vertical="center"/>
    </xf>
    <xf numFmtId="3" fontId="2" fillId="0" borderId="1" xfId="0" applyNumberFormat="1"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2" fillId="0" borderId="1" xfId="1" applyNumberFormat="1" applyFont="1" applyFill="1" applyBorder="1" applyAlignment="1">
      <alignment horizontal="center" vertical="center" wrapText="1"/>
    </xf>
    <xf numFmtId="3" fontId="4" fillId="0" borderId="1" xfId="1" applyNumberFormat="1" applyFont="1" applyFill="1" applyBorder="1" applyAlignment="1">
      <alignment horizontal="center" vertical="center" wrapText="1"/>
    </xf>
    <xf numFmtId="3" fontId="2" fillId="0" borderId="1" xfId="0" applyNumberFormat="1" applyFont="1" applyFill="1" applyBorder="1" applyAlignment="1">
      <alignment horizontal="center" wrapText="1"/>
    </xf>
    <xf numFmtId="3" fontId="2" fillId="0" borderId="1" xfId="0" applyNumberFormat="1" applyFont="1" applyFill="1" applyBorder="1" applyAlignment="1">
      <alignment horizontal="center"/>
    </xf>
    <xf numFmtId="3" fontId="2" fillId="0" borderId="1" xfId="2" applyNumberFormat="1" applyFont="1" applyFill="1" applyBorder="1" applyAlignment="1">
      <alignment horizontal="center" vertical="top" wrapText="1"/>
    </xf>
    <xf numFmtId="3" fontId="4" fillId="0" borderId="1" xfId="3" applyNumberFormat="1" applyFont="1" applyFill="1" applyBorder="1" applyAlignment="1">
      <alignment horizontal="center" vertical="center" wrapText="1"/>
    </xf>
    <xf numFmtId="3" fontId="2" fillId="0" borderId="1" xfId="0" applyNumberFormat="1" applyFont="1" applyFill="1" applyBorder="1" applyAlignment="1">
      <alignment horizontal="center" vertical="center"/>
    </xf>
    <xf numFmtId="3" fontId="2" fillId="0" borderId="1" xfId="2" applyNumberFormat="1" applyFont="1" applyFill="1" applyBorder="1" applyAlignment="1">
      <alignment horizontal="center" vertical="center" wrapText="1"/>
    </xf>
    <xf numFmtId="3" fontId="4" fillId="0" borderId="1" xfId="2" applyNumberFormat="1" applyFont="1" applyFill="1" applyBorder="1" applyAlignment="1">
      <alignment horizontal="center" vertical="top" wrapText="1"/>
    </xf>
    <xf numFmtId="0" fontId="18" fillId="0" borderId="1" xfId="0" applyFont="1" applyFill="1" applyBorder="1" applyAlignment="1">
      <alignment vertical="center" wrapText="1"/>
    </xf>
    <xf numFmtId="3" fontId="4" fillId="3" borderId="1" xfId="3" applyNumberFormat="1" applyFont="1" applyFill="1" applyBorder="1" applyAlignment="1">
      <alignment horizontal="center" vertical="center" wrapText="1"/>
    </xf>
    <xf numFmtId="0" fontId="2" fillId="3" borderId="1" xfId="0" applyFont="1" applyFill="1" applyBorder="1" applyAlignment="1">
      <alignment horizontal="center"/>
    </xf>
    <xf numFmtId="0" fontId="18" fillId="0" borderId="1" xfId="2" applyFont="1" applyFill="1" applyBorder="1" applyAlignment="1">
      <alignment wrapText="1"/>
    </xf>
    <xf numFmtId="49" fontId="18" fillId="0" borderId="1" xfId="0" applyNumberFormat="1" applyFont="1" applyFill="1" applyBorder="1" applyAlignment="1">
      <alignment horizontal="left"/>
    </xf>
    <xf numFmtId="0" fontId="18" fillId="0" borderId="1" xfId="0" applyFont="1" applyFill="1" applyBorder="1" applyAlignment="1">
      <alignment horizontal="left" vertical="center" wrapText="1"/>
    </xf>
    <xf numFmtId="0" fontId="18" fillId="0" borderId="1" xfId="0" applyFont="1" applyFill="1" applyBorder="1" applyAlignment="1">
      <alignment wrapText="1"/>
    </xf>
    <xf numFmtId="0" fontId="18" fillId="0" borderId="1" xfId="2" applyFont="1" applyFill="1" applyBorder="1" applyAlignment="1">
      <alignment vertical="top" wrapText="1"/>
    </xf>
    <xf numFmtId="0" fontId="18" fillId="0" borderId="1" xfId="0" applyFont="1" applyFill="1" applyBorder="1"/>
    <xf numFmtId="0" fontId="2" fillId="3" borderId="1" xfId="0" applyFont="1" applyFill="1" applyBorder="1" applyAlignment="1">
      <alignment horizontal="center" vertical="center"/>
    </xf>
    <xf numFmtId="3" fontId="2" fillId="3" borderId="1" xfId="0" applyNumberFormat="1" applyFont="1" applyFill="1" applyBorder="1" applyAlignment="1">
      <alignment horizontal="center"/>
    </xf>
    <xf numFmtId="0" fontId="21" fillId="0" borderId="1" xfId="0" applyFont="1" applyBorder="1" applyAlignment="1">
      <alignment vertical="top" wrapText="1"/>
    </xf>
    <xf numFmtId="3" fontId="0" fillId="0" borderId="1" xfId="0" applyNumberFormat="1" applyBorder="1" applyAlignment="1">
      <alignment horizontal="left"/>
    </xf>
    <xf numFmtId="0" fontId="0" fillId="0" borderId="1" xfId="0" applyBorder="1" applyAlignment="1">
      <alignment horizontal="left"/>
    </xf>
    <xf numFmtId="0" fontId="2" fillId="0" borderId="1" xfId="0" applyFont="1" applyFill="1" applyBorder="1" applyAlignment="1">
      <alignment horizontal="center" wrapText="1"/>
    </xf>
    <xf numFmtId="0" fontId="25" fillId="0" borderId="3" xfId="0" applyFont="1" applyFill="1" applyBorder="1" applyAlignment="1">
      <alignment vertical="center" wrapText="1"/>
    </xf>
    <xf numFmtId="0" fontId="25" fillId="0" borderId="4" xfId="0" applyFont="1" applyBorder="1" applyAlignment="1">
      <alignment vertical="center" wrapText="1"/>
    </xf>
    <xf numFmtId="3" fontId="25" fillId="0" borderId="5" xfId="0" applyNumberFormat="1" applyFont="1" applyBorder="1" applyAlignment="1">
      <alignment vertical="center" wrapText="1"/>
    </xf>
    <xf numFmtId="0" fontId="25" fillId="0" borderId="1" xfId="0" applyFont="1" applyFill="1" applyBorder="1" applyAlignment="1">
      <alignment vertical="center" wrapText="1"/>
    </xf>
    <xf numFmtId="4" fontId="25" fillId="0" borderId="5" xfId="0" applyNumberFormat="1" applyFont="1" applyBorder="1" applyAlignment="1">
      <alignment vertical="center" wrapText="1"/>
    </xf>
    <xf numFmtId="0" fontId="24" fillId="0" borderId="1" xfId="0" applyFont="1" applyFill="1" applyBorder="1" applyAlignment="1">
      <alignment horizontal="left" vertical="center" wrapText="1"/>
    </xf>
    <xf numFmtId="0" fontId="24" fillId="0" borderId="6" xfId="0" applyFont="1" applyFill="1" applyBorder="1" applyAlignment="1">
      <alignment horizontal="left" vertical="center" wrapText="1"/>
    </xf>
    <xf numFmtId="0" fontId="25" fillId="0" borderId="5" xfId="0" applyFont="1" applyBorder="1" applyAlignment="1">
      <alignment vertical="center" wrapText="1"/>
    </xf>
    <xf numFmtId="4" fontId="25" fillId="0" borderId="3" xfId="0" applyNumberFormat="1" applyFont="1" applyBorder="1" applyAlignment="1">
      <alignment vertical="center" wrapText="1"/>
    </xf>
    <xf numFmtId="0" fontId="24" fillId="0" borderId="3" xfId="0" applyFont="1" applyFill="1" applyBorder="1" applyAlignment="1">
      <alignment vertical="center" wrapText="1"/>
    </xf>
    <xf numFmtId="3" fontId="24" fillId="0" borderId="5" xfId="0" applyNumberFormat="1" applyFont="1" applyBorder="1" applyAlignment="1">
      <alignment vertical="center" wrapText="1"/>
    </xf>
    <xf numFmtId="0" fontId="24" fillId="0" borderId="1" xfId="0" applyFont="1" applyFill="1" applyBorder="1" applyAlignment="1">
      <alignment vertical="center" wrapText="1"/>
    </xf>
    <xf numFmtId="3" fontId="24" fillId="0" borderId="7" xfId="0" applyNumberFormat="1" applyFont="1" applyFill="1" applyBorder="1" applyAlignment="1">
      <alignment vertical="center" wrapText="1"/>
    </xf>
    <xf numFmtId="0" fontId="24" fillId="0" borderId="3" xfId="0" applyFont="1" applyFill="1" applyBorder="1" applyAlignment="1">
      <alignment horizontal="left" vertical="center" wrapText="1"/>
    </xf>
    <xf numFmtId="3" fontId="24" fillId="0" borderId="1" xfId="0" applyNumberFormat="1" applyFont="1" applyBorder="1" applyAlignment="1">
      <alignment vertical="center" wrapText="1"/>
    </xf>
    <xf numFmtId="0" fontId="25" fillId="0" borderId="1" xfId="0" applyFont="1" applyBorder="1" applyAlignment="1">
      <alignment vertical="center" wrapText="1"/>
    </xf>
    <xf numFmtId="0" fontId="21" fillId="0" borderId="1" xfId="0" applyFont="1" applyFill="1" applyBorder="1" applyAlignment="1">
      <alignment vertical="top" wrapText="1"/>
    </xf>
    <xf numFmtId="0" fontId="2" fillId="7" borderId="1" xfId="0" applyFont="1" applyFill="1" applyBorder="1"/>
    <xf numFmtId="0" fontId="5" fillId="7" borderId="1" xfId="0" applyFont="1" applyFill="1" applyBorder="1" applyAlignment="1">
      <alignment horizontal="right" vertical="center"/>
    </xf>
    <xf numFmtId="0" fontId="5" fillId="7" borderId="1" xfId="0" applyFont="1" applyFill="1" applyBorder="1" applyAlignment="1">
      <alignment vertical="center"/>
    </xf>
    <xf numFmtId="3" fontId="5" fillId="7" borderId="1" xfId="0" applyNumberFormat="1" applyFont="1" applyFill="1" applyBorder="1" applyAlignment="1">
      <alignment horizontal="right" vertical="center"/>
    </xf>
    <xf numFmtId="3" fontId="5" fillId="7" borderId="1" xfId="0" applyNumberFormat="1" applyFont="1" applyFill="1" applyBorder="1" applyAlignment="1">
      <alignment horizontal="center" vertical="center"/>
    </xf>
    <xf numFmtId="0" fontId="18" fillId="7" borderId="1" xfId="0" applyFont="1" applyFill="1" applyBorder="1" applyAlignment="1">
      <alignment vertical="center"/>
    </xf>
    <xf numFmtId="0" fontId="5" fillId="7" borderId="1" xfId="0" applyFont="1" applyFill="1" applyBorder="1" applyAlignment="1">
      <alignment horizontal="right" vertical="center" wrapText="1"/>
    </xf>
    <xf numFmtId="0" fontId="4" fillId="7" borderId="1" xfId="0" applyFont="1" applyFill="1" applyBorder="1" applyAlignment="1">
      <alignment vertical="center"/>
    </xf>
    <xf numFmtId="0" fontId="2" fillId="7" borderId="1" xfId="0" applyFont="1" applyFill="1" applyBorder="1" applyAlignment="1">
      <alignment horizontal="right" vertical="center" wrapText="1"/>
    </xf>
    <xf numFmtId="3" fontId="2" fillId="7" borderId="1" xfId="0" applyNumberFormat="1" applyFont="1" applyFill="1" applyBorder="1" applyAlignment="1">
      <alignment horizontal="right" vertical="center" wrapText="1"/>
    </xf>
    <xf numFmtId="0" fontId="5" fillId="7" borderId="1" xfId="0" applyFont="1" applyFill="1" applyBorder="1" applyAlignment="1">
      <alignment vertical="center" wrapText="1"/>
    </xf>
    <xf numFmtId="0" fontId="2" fillId="7" borderId="1" xfId="0" applyFont="1" applyFill="1" applyBorder="1" applyAlignment="1">
      <alignment vertical="center"/>
    </xf>
    <xf numFmtId="0" fontId="2" fillId="7" borderId="1" xfId="0" applyFont="1" applyFill="1" applyBorder="1" applyAlignment="1">
      <alignment vertical="center" wrapText="1"/>
    </xf>
    <xf numFmtId="0" fontId="5" fillId="7" borderId="1" xfId="0" applyFont="1" applyFill="1" applyBorder="1" applyAlignment="1">
      <alignment horizontal="center" vertical="center" wrapText="1"/>
    </xf>
    <xf numFmtId="0" fontId="21" fillId="7" borderId="1" xfId="0" applyFont="1" applyFill="1" applyBorder="1" applyAlignment="1">
      <alignment vertical="top" wrapText="1"/>
    </xf>
    <xf numFmtId="3" fontId="5" fillId="7" borderId="1" xfId="0" applyNumberFormat="1" applyFont="1" applyFill="1" applyBorder="1" applyAlignment="1">
      <alignment horizontal="right" vertical="center" wrapText="1"/>
    </xf>
    <xf numFmtId="3" fontId="0" fillId="7" borderId="1" xfId="0" applyNumberFormat="1" applyFill="1" applyBorder="1" applyAlignment="1">
      <alignment horizontal="left"/>
    </xf>
    <xf numFmtId="0" fontId="4" fillId="7" borderId="1" xfId="0" applyFont="1" applyFill="1" applyBorder="1" applyAlignment="1">
      <alignment horizontal="left" vertical="center"/>
    </xf>
    <xf numFmtId="0" fontId="4" fillId="7" borderId="1" xfId="0" applyFont="1" applyFill="1" applyBorder="1" applyAlignment="1">
      <alignment horizontal="right" vertical="center"/>
    </xf>
    <xf numFmtId="3" fontId="4" fillId="7" borderId="1" xfId="1" applyNumberFormat="1" applyFont="1" applyFill="1" applyBorder="1" applyAlignment="1">
      <alignment horizontal="right" vertical="center"/>
    </xf>
    <xf numFmtId="3" fontId="4" fillId="7" borderId="1" xfId="1" applyNumberFormat="1" applyFont="1" applyFill="1" applyBorder="1" applyAlignment="1">
      <alignment horizontal="right" vertical="center" wrapText="1"/>
    </xf>
    <xf numFmtId="3" fontId="2" fillId="7" borderId="1" xfId="0" applyNumberFormat="1" applyFont="1" applyFill="1" applyBorder="1"/>
    <xf numFmtId="0" fontId="2" fillId="7" borderId="1" xfId="0" applyFont="1" applyFill="1" applyBorder="1" applyAlignment="1">
      <alignment horizontal="right" wrapText="1"/>
    </xf>
    <xf numFmtId="3" fontId="2" fillId="7" borderId="1" xfId="0" applyNumberFormat="1" applyFont="1" applyFill="1" applyBorder="1" applyAlignment="1">
      <alignment horizontal="right"/>
    </xf>
    <xf numFmtId="3" fontId="2" fillId="7" borderId="1" xfId="0" applyNumberFormat="1" applyFont="1" applyFill="1" applyBorder="1" applyAlignment="1">
      <alignment horizontal="right" wrapText="1"/>
    </xf>
    <xf numFmtId="3" fontId="2" fillId="7" borderId="1" xfId="0" applyNumberFormat="1" applyFont="1" applyFill="1" applyBorder="1" applyAlignment="1">
      <alignment horizontal="left" vertical="top" wrapText="1"/>
    </xf>
    <xf numFmtId="0" fontId="2" fillId="7" borderId="1" xfId="0" applyFont="1" applyFill="1" applyBorder="1" applyAlignment="1">
      <alignment horizontal="right"/>
    </xf>
    <xf numFmtId="3" fontId="4" fillId="7" borderId="1" xfId="0" applyNumberFormat="1" applyFont="1" applyFill="1" applyBorder="1" applyAlignment="1">
      <alignment horizontal="right" vertical="center" wrapText="1"/>
    </xf>
    <xf numFmtId="0" fontId="2" fillId="7" borderId="1" xfId="0" applyFont="1" applyFill="1" applyBorder="1" applyAlignment="1">
      <alignment horizontal="right" vertical="center"/>
    </xf>
    <xf numFmtId="49" fontId="2" fillId="7" borderId="1" xfId="0" applyNumberFormat="1" applyFont="1" applyFill="1" applyBorder="1" applyAlignment="1">
      <alignment horizontal="left"/>
    </xf>
    <xf numFmtId="0" fontId="2" fillId="7" borderId="1" xfId="2" applyFont="1" applyFill="1" applyBorder="1" applyAlignment="1">
      <alignment vertical="top" wrapText="1"/>
    </xf>
    <xf numFmtId="0" fontId="2" fillId="7" borderId="1" xfId="2" applyFont="1" applyFill="1" applyBorder="1" applyAlignment="1">
      <alignment horizontal="right" vertical="center" wrapText="1"/>
    </xf>
    <xf numFmtId="3" fontId="2" fillId="7" borderId="1" xfId="2" applyNumberFormat="1" applyFont="1" applyFill="1" applyBorder="1" applyAlignment="1">
      <alignment horizontal="right" vertical="top" wrapText="1"/>
    </xf>
    <xf numFmtId="0" fontId="5" fillId="7" borderId="1" xfId="3" applyFont="1" applyFill="1" applyBorder="1" applyAlignment="1">
      <alignment horizontal="left" vertical="center" wrapText="1"/>
    </xf>
    <xf numFmtId="0" fontId="4" fillId="7" borderId="1" xfId="3" applyFont="1" applyFill="1" applyBorder="1" applyAlignment="1">
      <alignment horizontal="right" vertical="center" wrapText="1"/>
    </xf>
    <xf numFmtId="3" fontId="4" fillId="7" borderId="1" xfId="3" applyNumberFormat="1" applyFont="1" applyFill="1" applyBorder="1" applyAlignment="1">
      <alignment horizontal="right" vertical="center" wrapText="1"/>
    </xf>
    <xf numFmtId="0" fontId="2" fillId="7" borderId="1" xfId="0" applyFont="1" applyFill="1" applyBorder="1" applyAlignment="1">
      <alignment wrapText="1"/>
    </xf>
    <xf numFmtId="0" fontId="2" fillId="7" borderId="1" xfId="0" applyFont="1" applyFill="1" applyBorder="1" applyAlignment="1">
      <alignment horizontal="left" vertical="center" wrapText="1"/>
    </xf>
    <xf numFmtId="3" fontId="2" fillId="7" borderId="1" xfId="0" applyNumberFormat="1" applyFont="1" applyFill="1" applyBorder="1" applyAlignment="1">
      <alignment horizontal="right" vertical="center"/>
    </xf>
    <xf numFmtId="3" fontId="2" fillId="7" borderId="1" xfId="2" applyNumberFormat="1" applyFont="1" applyFill="1" applyBorder="1" applyAlignment="1">
      <alignment horizontal="right" vertical="center" wrapText="1"/>
    </xf>
    <xf numFmtId="0" fontId="2" fillId="7" borderId="1" xfId="2" applyFont="1" applyFill="1" applyBorder="1" applyAlignment="1">
      <alignment horizontal="left" vertical="top" wrapText="1"/>
    </xf>
    <xf numFmtId="0" fontId="2" fillId="7" borderId="1" xfId="2" applyFont="1" applyFill="1" applyBorder="1" applyAlignment="1">
      <alignment horizontal="right" vertical="top" wrapText="1"/>
    </xf>
    <xf numFmtId="0" fontId="2" fillId="7" borderId="1" xfId="0" applyFont="1" applyFill="1" applyBorder="1" applyAlignment="1">
      <alignment horizontal="left" vertical="center"/>
    </xf>
    <xf numFmtId="3" fontId="2" fillId="7" borderId="1" xfId="1" applyNumberFormat="1" applyFont="1" applyFill="1" applyBorder="1" applyAlignment="1">
      <alignment horizontal="right" vertical="center"/>
    </xf>
    <xf numFmtId="0" fontId="4" fillId="7" borderId="1" xfId="0" applyFont="1" applyFill="1" applyBorder="1" applyAlignment="1">
      <alignment horizontal="right" vertical="center" wrapText="1"/>
    </xf>
    <xf numFmtId="4" fontId="4" fillId="7" borderId="1" xfId="0" applyNumberFormat="1" applyFont="1" applyFill="1" applyBorder="1" applyAlignment="1">
      <alignment horizontal="right" vertical="center" wrapText="1"/>
    </xf>
    <xf numFmtId="0" fontId="4" fillId="7" borderId="1" xfId="0" applyFont="1" applyFill="1" applyBorder="1" applyAlignment="1">
      <alignment vertical="center" wrapText="1"/>
    </xf>
    <xf numFmtId="0" fontId="4" fillId="7" borderId="1" xfId="0" applyFont="1" applyFill="1" applyBorder="1" applyAlignment="1">
      <alignment horizontal="left" vertical="center" wrapText="1"/>
    </xf>
    <xf numFmtId="4" fontId="2" fillId="7" borderId="1" xfId="0" applyNumberFormat="1" applyFont="1" applyFill="1" applyBorder="1" applyAlignment="1">
      <alignment horizontal="right" wrapText="1"/>
    </xf>
    <xf numFmtId="2" fontId="2" fillId="7" borderId="1" xfId="0" applyNumberFormat="1" applyFont="1" applyFill="1" applyBorder="1" applyAlignment="1">
      <alignment horizontal="right" wrapText="1"/>
    </xf>
    <xf numFmtId="0" fontId="4" fillId="7" borderId="1" xfId="0" applyFont="1" applyFill="1" applyBorder="1" applyAlignment="1">
      <alignment horizontal="left" vertical="top" wrapText="1"/>
    </xf>
    <xf numFmtId="0" fontId="4" fillId="7" borderId="1" xfId="0" applyFont="1" applyFill="1" applyBorder="1" applyAlignment="1">
      <alignment horizontal="right" wrapText="1"/>
    </xf>
    <xf numFmtId="14" fontId="2" fillId="7" borderId="1" xfId="0" applyNumberFormat="1" applyFont="1" applyFill="1" applyBorder="1" applyAlignment="1">
      <alignment horizontal="left"/>
    </xf>
    <xf numFmtId="4" fontId="4" fillId="7" borderId="1" xfId="0" applyNumberFormat="1" applyFont="1" applyFill="1" applyBorder="1" applyAlignment="1">
      <alignment horizontal="right" wrapText="1"/>
    </xf>
    <xf numFmtId="3" fontId="4" fillId="7" borderId="1" xfId="0" applyNumberFormat="1" applyFont="1" applyFill="1" applyBorder="1" applyAlignment="1">
      <alignment horizontal="right" vertical="center"/>
    </xf>
    <xf numFmtId="4" fontId="4" fillId="7" borderId="1" xfId="0" applyNumberFormat="1" applyFont="1" applyFill="1" applyBorder="1" applyAlignment="1">
      <alignment horizontal="right" vertical="center"/>
    </xf>
    <xf numFmtId="0" fontId="4" fillId="7" borderId="1" xfId="0" applyFont="1" applyFill="1" applyBorder="1" applyAlignment="1">
      <alignment vertical="top" wrapText="1"/>
    </xf>
    <xf numFmtId="0" fontId="4" fillId="7" borderId="1" xfId="2" applyFont="1" applyFill="1" applyBorder="1" applyAlignment="1">
      <alignment vertical="top" wrapText="1"/>
    </xf>
    <xf numFmtId="0" fontId="4" fillId="7" borderId="1" xfId="2" applyFont="1" applyFill="1" applyBorder="1" applyAlignment="1">
      <alignment wrapText="1"/>
    </xf>
    <xf numFmtId="4" fontId="2" fillId="7" borderId="1" xfId="0" applyNumberFormat="1" applyFont="1" applyFill="1" applyBorder="1" applyAlignment="1">
      <alignment horizontal="right" vertical="center" wrapText="1"/>
    </xf>
    <xf numFmtId="43" fontId="2" fillId="7" borderId="1" xfId="0" applyNumberFormat="1" applyFont="1" applyFill="1" applyBorder="1" applyAlignment="1">
      <alignment horizontal="right" vertical="center" wrapText="1"/>
    </xf>
    <xf numFmtId="0" fontId="2" fillId="7" borderId="1" xfId="0" applyFont="1" applyFill="1" applyBorder="1" applyAlignment="1">
      <alignment horizontal="center" wrapText="1"/>
    </xf>
    <xf numFmtId="43" fontId="4" fillId="7" borderId="1" xfId="0" applyNumberFormat="1" applyFont="1" applyFill="1" applyBorder="1" applyAlignment="1">
      <alignment horizontal="right" vertical="center" wrapText="1"/>
    </xf>
    <xf numFmtId="0" fontId="4" fillId="7" borderId="1" xfId="0" applyFont="1" applyFill="1" applyBorder="1"/>
    <xf numFmtId="0" fontId="17" fillId="7" borderId="1" xfId="0" applyFont="1" applyFill="1" applyBorder="1" applyAlignment="1">
      <alignment horizontal="right" vertical="center"/>
    </xf>
    <xf numFmtId="0" fontId="2" fillId="7" borderId="1" xfId="0" applyFont="1" applyFill="1" applyBorder="1" applyAlignment="1">
      <alignment horizontal="left" wrapText="1"/>
    </xf>
    <xf numFmtId="0" fontId="25" fillId="7" borderId="3" xfId="0" applyFont="1" applyFill="1" applyBorder="1" applyAlignment="1">
      <alignment vertical="center" wrapText="1"/>
    </xf>
    <xf numFmtId="0" fontId="24" fillId="7" borderId="3" xfId="0" applyFont="1" applyFill="1" applyBorder="1" applyAlignment="1">
      <alignment vertical="center" wrapText="1"/>
    </xf>
    <xf numFmtId="0" fontId="25" fillId="7" borderId="4" xfId="0" applyFont="1" applyFill="1" applyBorder="1" applyAlignment="1">
      <alignment vertical="center" wrapText="1"/>
    </xf>
    <xf numFmtId="4" fontId="25" fillId="7" borderId="3" xfId="0" applyNumberFormat="1" applyFont="1" applyFill="1" applyBorder="1" applyAlignment="1">
      <alignment vertical="center" wrapText="1"/>
    </xf>
    <xf numFmtId="3" fontId="24" fillId="7" borderId="1" xfId="0" applyNumberFormat="1" applyFont="1" applyFill="1" applyBorder="1" applyAlignment="1">
      <alignment vertical="center" wrapText="1"/>
    </xf>
    <xf numFmtId="4" fontId="25" fillId="7" borderId="5" xfId="0" applyNumberFormat="1" applyFont="1" applyFill="1" applyBorder="1" applyAlignment="1">
      <alignment vertical="center" wrapText="1"/>
    </xf>
    <xf numFmtId="0" fontId="24" fillId="7" borderId="2" xfId="0" applyFont="1" applyFill="1" applyBorder="1" applyAlignment="1">
      <alignment vertical="center" wrapText="1"/>
    </xf>
    <xf numFmtId="0" fontId="25" fillId="7" borderId="1" xfId="0" applyFont="1" applyFill="1" applyBorder="1" applyAlignment="1">
      <alignment vertical="center" wrapText="1"/>
    </xf>
    <xf numFmtId="0" fontId="24" fillId="7" borderId="3" xfId="0" applyFont="1" applyFill="1" applyBorder="1" applyAlignment="1">
      <alignment horizontal="left" vertical="center" wrapText="1"/>
    </xf>
    <xf numFmtId="0" fontId="24" fillId="7" borderId="1" xfId="0" applyFont="1" applyFill="1" applyBorder="1" applyAlignment="1">
      <alignment horizontal="left" vertical="center" wrapText="1"/>
    </xf>
    <xf numFmtId="0" fontId="18" fillId="7" borderId="1" xfId="0" applyFont="1" applyFill="1" applyBorder="1" applyAlignment="1">
      <alignment vertical="center" wrapText="1"/>
    </xf>
    <xf numFmtId="2" fontId="2" fillId="7" borderId="1" xfId="0" applyNumberFormat="1" applyFont="1" applyFill="1" applyBorder="1" applyAlignment="1">
      <alignment horizontal="right" vertical="center" wrapText="1"/>
    </xf>
    <xf numFmtId="1" fontId="4" fillId="7" borderId="1" xfId="0" applyNumberFormat="1" applyFont="1" applyFill="1" applyBorder="1" applyAlignment="1">
      <alignment horizontal="right" vertical="center"/>
    </xf>
    <xf numFmtId="4" fontId="5" fillId="7" borderId="1" xfId="0" applyNumberFormat="1" applyFont="1" applyFill="1" applyBorder="1" applyAlignment="1">
      <alignment horizontal="right" vertical="center" wrapText="1"/>
    </xf>
    <xf numFmtId="0" fontId="5" fillId="7" borderId="1" xfId="0" applyFont="1" applyFill="1" applyBorder="1" applyAlignment="1">
      <alignment horizontal="left" vertical="center"/>
    </xf>
    <xf numFmtId="164" fontId="5" fillId="7" borderId="1" xfId="1" applyNumberFormat="1" applyFont="1" applyFill="1" applyBorder="1" applyAlignment="1">
      <alignment horizontal="right" vertical="center"/>
    </xf>
    <xf numFmtId="165" fontId="2" fillId="7" borderId="1" xfId="4" applyFont="1" applyFill="1" applyBorder="1" applyAlignment="1">
      <alignment horizontal="right" vertical="center"/>
    </xf>
    <xf numFmtId="0" fontId="2" fillId="7" borderId="1" xfId="3" applyFont="1" applyFill="1" applyBorder="1" applyAlignment="1">
      <alignment vertical="center" wrapText="1"/>
    </xf>
    <xf numFmtId="0" fontId="2" fillId="7" borderId="1" xfId="3" applyFont="1" applyFill="1" applyBorder="1" applyAlignment="1">
      <alignment horizontal="right" vertical="center" wrapText="1"/>
    </xf>
    <xf numFmtId="0" fontId="0" fillId="7" borderId="1" xfId="0" applyFill="1" applyBorder="1"/>
    <xf numFmtId="0" fontId="8" fillId="7" borderId="1" xfId="0" applyFont="1" applyFill="1" applyBorder="1"/>
    <xf numFmtId="0" fontId="2" fillId="7" borderId="1" xfId="0" applyFont="1" applyFill="1" applyBorder="1" applyAlignment="1">
      <alignment horizontal="center" vertical="center"/>
    </xf>
    <xf numFmtId="4" fontId="2" fillId="7" borderId="1" xfId="0" applyNumberFormat="1" applyFont="1" applyFill="1" applyBorder="1" applyAlignment="1">
      <alignment horizontal="center" vertical="center"/>
    </xf>
    <xf numFmtId="0" fontId="2" fillId="7" borderId="1" xfId="3" applyFont="1" applyFill="1" applyBorder="1"/>
    <xf numFmtId="1" fontId="2" fillId="7" borderId="1" xfId="3" applyNumberFormat="1" applyFont="1" applyFill="1" applyBorder="1" applyAlignment="1">
      <alignment horizontal="right"/>
    </xf>
    <xf numFmtId="2" fontId="2" fillId="7" borderId="1" xfId="3" applyNumberFormat="1" applyFont="1" applyFill="1" applyBorder="1" applyAlignment="1">
      <alignment horizontal="right"/>
    </xf>
    <xf numFmtId="4" fontId="2" fillId="7" borderId="1" xfId="3" applyNumberFormat="1" applyFont="1" applyFill="1" applyBorder="1" applyAlignment="1">
      <alignment horizontal="right"/>
    </xf>
    <xf numFmtId="0" fontId="4" fillId="7" borderId="1" xfId="0" applyFont="1" applyFill="1" applyBorder="1" applyAlignment="1">
      <alignment wrapText="1"/>
    </xf>
    <xf numFmtId="0" fontId="4" fillId="7" borderId="1" xfId="0" applyFont="1" applyFill="1" applyBorder="1" applyAlignment="1">
      <alignment horizontal="right"/>
    </xf>
    <xf numFmtId="4" fontId="4" fillId="7" borderId="1" xfId="0" applyNumberFormat="1" applyFont="1" applyFill="1" applyBorder="1"/>
    <xf numFmtId="4" fontId="2" fillId="7" borderId="1" xfId="0" applyNumberFormat="1" applyFont="1" applyFill="1" applyBorder="1" applyAlignment="1">
      <alignment horizontal="right" vertical="center"/>
    </xf>
    <xf numFmtId="0" fontId="23" fillId="0" borderId="0" xfId="0" applyFont="1"/>
    <xf numFmtId="3" fontId="19" fillId="0" borderId="1" xfId="0" applyNumberFormat="1" applyFont="1" applyFill="1" applyBorder="1" applyAlignment="1">
      <alignment horizontal="right" vertical="center" wrapText="1"/>
    </xf>
    <xf numFmtId="0" fontId="19" fillId="0" borderId="1" xfId="0" applyFont="1" applyFill="1" applyBorder="1" applyAlignment="1">
      <alignment horizontal="center" vertical="center" wrapText="1"/>
    </xf>
    <xf numFmtId="0" fontId="19" fillId="0" borderId="1" xfId="0" applyFont="1" applyFill="1" applyBorder="1" applyAlignment="1">
      <alignment horizontal="right" vertical="center" wrapText="1"/>
    </xf>
    <xf numFmtId="3" fontId="19" fillId="0" borderId="1" xfId="0" applyNumberFormat="1" applyFont="1" applyFill="1" applyBorder="1" applyAlignment="1">
      <alignment horizontal="right" vertical="center"/>
    </xf>
    <xf numFmtId="4" fontId="25" fillId="0" borderId="5" xfId="0" applyNumberFormat="1" applyFont="1" applyFill="1" applyBorder="1" applyAlignment="1">
      <alignment vertical="center" wrapText="1"/>
    </xf>
    <xf numFmtId="0" fontId="17" fillId="0" borderId="0" xfId="0" applyFont="1" applyFill="1" applyAlignment="1">
      <alignment horizontal="right"/>
    </xf>
    <xf numFmtId="0" fontId="23" fillId="0" borderId="1" xfId="0" applyFont="1" applyBorder="1"/>
    <xf numFmtId="2" fontId="0" fillId="0" borderId="0" xfId="0" applyNumberFormat="1"/>
    <xf numFmtId="3" fontId="23" fillId="0" borderId="1" xfId="0" applyNumberFormat="1" applyFont="1" applyBorder="1"/>
    <xf numFmtId="0" fontId="28" fillId="0" borderId="0" xfId="5" applyAlignment="1">
      <alignment horizontal="center" vertical="center"/>
    </xf>
    <xf numFmtId="0" fontId="28" fillId="0" borderId="0" xfId="5"/>
    <xf numFmtId="0" fontId="28" fillId="8" borderId="0" xfId="5" applyFill="1" applyAlignment="1">
      <alignment horizontal="center" vertical="center"/>
    </xf>
    <xf numFmtId="0" fontId="28" fillId="8" borderId="0" xfId="5" applyFill="1"/>
    <xf numFmtId="0" fontId="29" fillId="9" borderId="8" xfId="5" applyFont="1" applyFill="1" applyBorder="1" applyAlignment="1">
      <alignment horizontal="center" vertical="center"/>
    </xf>
    <xf numFmtId="0" fontId="29" fillId="9" borderId="1" xfId="5" applyFont="1" applyFill="1" applyBorder="1" applyAlignment="1">
      <alignment horizontal="center" wrapText="1"/>
    </xf>
    <xf numFmtId="0" fontId="29" fillId="11" borderId="8" xfId="5" applyFont="1" applyFill="1" applyBorder="1" applyAlignment="1">
      <alignment horizontal="center" vertical="center"/>
    </xf>
    <xf numFmtId="0" fontId="30" fillId="13" borderId="1" xfId="5" applyFont="1" applyFill="1" applyBorder="1" applyAlignment="1">
      <alignment wrapText="1"/>
    </xf>
    <xf numFmtId="0" fontId="30" fillId="8" borderId="1" xfId="5" applyFont="1" applyFill="1" applyBorder="1" applyAlignment="1">
      <alignment wrapText="1"/>
    </xf>
    <xf numFmtId="0" fontId="30" fillId="14" borderId="1" xfId="5" applyFont="1" applyFill="1" applyBorder="1" applyAlignment="1">
      <alignment wrapText="1"/>
    </xf>
    <xf numFmtId="0" fontId="31" fillId="9" borderId="12" xfId="5" applyFont="1" applyFill="1" applyBorder="1" applyAlignment="1">
      <alignment horizontal="center" vertical="center" wrapText="1"/>
    </xf>
    <xf numFmtId="0" fontId="31" fillId="9" borderId="1" xfId="5" applyFont="1" applyFill="1" applyBorder="1" applyAlignment="1">
      <alignment horizontal="center" wrapText="1"/>
    </xf>
    <xf numFmtId="0" fontId="31" fillId="9" borderId="1" xfId="5" applyFont="1" applyFill="1" applyBorder="1" applyAlignment="1">
      <alignment horizontal="center" vertical="center" wrapText="1"/>
    </xf>
    <xf numFmtId="0" fontId="31" fillId="9" borderId="3" xfId="5" applyFont="1" applyFill="1" applyBorder="1" applyAlignment="1">
      <alignment horizontal="center" vertical="center" wrapText="1"/>
    </xf>
    <xf numFmtId="0" fontId="31" fillId="5" borderId="1" xfId="5" applyFont="1" applyFill="1" applyBorder="1" applyAlignment="1">
      <alignment horizontal="center" vertical="center" wrapText="1"/>
    </xf>
    <xf numFmtId="0" fontId="31" fillId="10" borderId="1" xfId="5" applyFont="1" applyFill="1" applyBorder="1" applyAlignment="1">
      <alignment horizontal="center" vertical="center" wrapText="1"/>
    </xf>
    <xf numFmtId="0" fontId="28" fillId="0" borderId="0" xfId="5" applyAlignment="1">
      <alignment wrapText="1"/>
    </xf>
    <xf numFmtId="0" fontId="31" fillId="11" borderId="12" xfId="5" applyFont="1" applyFill="1" applyBorder="1" applyAlignment="1">
      <alignment horizontal="center" vertical="center" wrapText="1"/>
    </xf>
    <xf numFmtId="0" fontId="31" fillId="11" borderId="1" xfId="5" applyFont="1" applyFill="1" applyBorder="1" applyAlignment="1">
      <alignment horizontal="center" wrapText="1"/>
    </xf>
    <xf numFmtId="0" fontId="31" fillId="11" borderId="1" xfId="5" applyFont="1" applyFill="1" applyBorder="1" applyAlignment="1">
      <alignment horizontal="center" vertical="center" wrapText="1"/>
    </xf>
    <xf numFmtId="0" fontId="31" fillId="11" borderId="13" xfId="5" applyFont="1" applyFill="1" applyBorder="1" applyAlignment="1">
      <alignment horizontal="center" vertical="center" wrapText="1"/>
    </xf>
    <xf numFmtId="0" fontId="31" fillId="8" borderId="1" xfId="5" applyFont="1" applyFill="1" applyBorder="1" applyAlignment="1">
      <alignment horizontal="center" vertical="center" wrapText="1"/>
    </xf>
    <xf numFmtId="0" fontId="31" fillId="6" borderId="1" xfId="5" applyFont="1" applyFill="1" applyBorder="1" applyAlignment="1">
      <alignment horizontal="center" vertical="center" wrapText="1"/>
    </xf>
    <xf numFmtId="0" fontId="31" fillId="9" borderId="13" xfId="5" applyFont="1" applyFill="1" applyBorder="1" applyAlignment="1">
      <alignment horizontal="center" vertical="center" wrapText="1"/>
    </xf>
    <xf numFmtId="0" fontId="31" fillId="12" borderId="12" xfId="5" applyFont="1" applyFill="1" applyBorder="1" applyAlignment="1">
      <alignment horizontal="center" vertical="center" wrapText="1"/>
    </xf>
    <xf numFmtId="0" fontId="31" fillId="12" borderId="3" xfId="5" applyFont="1" applyFill="1" applyBorder="1" applyAlignment="1">
      <alignment horizontal="center" vertical="center" wrapText="1"/>
    </xf>
    <xf numFmtId="0" fontId="28" fillId="13" borderId="1" xfId="5" applyFill="1" applyBorder="1" applyAlignment="1">
      <alignment wrapText="1"/>
    </xf>
    <xf numFmtId="0" fontId="28" fillId="8" borderId="1" xfId="5" applyFill="1" applyBorder="1" applyAlignment="1">
      <alignment wrapText="1"/>
    </xf>
    <xf numFmtId="0" fontId="28" fillId="14" borderId="1" xfId="5" applyFill="1" applyBorder="1" applyAlignment="1">
      <alignment wrapText="1"/>
    </xf>
    <xf numFmtId="0" fontId="28" fillId="10" borderId="1" xfId="5" applyFill="1" applyBorder="1" applyAlignment="1">
      <alignment wrapText="1"/>
    </xf>
    <xf numFmtId="0" fontId="28" fillId="8" borderId="1" xfId="5" applyFill="1" applyBorder="1" applyAlignment="1">
      <alignment horizontal="center" wrapText="1"/>
    </xf>
    <xf numFmtId="0" fontId="28" fillId="6" borderId="1" xfId="5" applyFill="1" applyBorder="1" applyAlignment="1">
      <alignment horizontal="center" wrapText="1"/>
    </xf>
    <xf numFmtId="0" fontId="28" fillId="0" borderId="1" xfId="5" applyBorder="1" applyAlignment="1">
      <alignment wrapText="1"/>
    </xf>
    <xf numFmtId="0" fontId="28" fillId="6" borderId="1" xfId="5" applyFill="1" applyBorder="1" applyAlignment="1">
      <alignment wrapText="1"/>
    </xf>
    <xf numFmtId="0" fontId="28" fillId="12" borderId="12" xfId="5" applyFill="1" applyBorder="1" applyAlignment="1">
      <alignment wrapText="1"/>
    </xf>
    <xf numFmtId="0" fontId="28" fillId="12" borderId="3" xfId="5" applyFill="1" applyBorder="1" applyAlignment="1">
      <alignment wrapText="1"/>
    </xf>
    <xf numFmtId="0" fontId="1" fillId="9" borderId="12" xfId="5" applyFont="1" applyFill="1" applyBorder="1" applyAlignment="1">
      <alignment horizontal="center" vertical="center" wrapText="1"/>
    </xf>
    <xf numFmtId="0" fontId="1" fillId="9" borderId="1" xfId="5" applyFont="1" applyFill="1" applyBorder="1" applyAlignment="1">
      <alignment vertical="center" wrapText="1"/>
    </xf>
    <xf numFmtId="0" fontId="28" fillId="9" borderId="1" xfId="5" applyFill="1" applyBorder="1" applyAlignment="1">
      <alignment horizontal="center" vertical="center"/>
    </xf>
    <xf numFmtId="0" fontId="28" fillId="9" borderId="3" xfId="5" applyFill="1" applyBorder="1" applyAlignment="1">
      <alignment horizontal="center" vertical="center"/>
    </xf>
    <xf numFmtId="0" fontId="28" fillId="5" borderId="1" xfId="5" applyFill="1" applyBorder="1" applyAlignment="1">
      <alignment horizontal="center" vertical="center"/>
    </xf>
    <xf numFmtId="0" fontId="32" fillId="9" borderId="1" xfId="5" applyFont="1" applyFill="1" applyBorder="1" applyAlignment="1">
      <alignment horizontal="center" vertical="center"/>
    </xf>
    <xf numFmtId="0" fontId="1" fillId="11" borderId="12" xfId="5" applyFont="1" applyFill="1" applyBorder="1" applyAlignment="1">
      <alignment horizontal="center" vertical="center" wrapText="1"/>
    </xf>
    <xf numFmtId="0" fontId="1" fillId="11" borderId="1" xfId="5" applyFont="1" applyFill="1" applyBorder="1" applyAlignment="1">
      <alignment vertical="center" wrapText="1"/>
    </xf>
    <xf numFmtId="0" fontId="28" fillId="11" borderId="1" xfId="5" applyFill="1" applyBorder="1" applyAlignment="1">
      <alignment horizontal="center" vertical="center"/>
    </xf>
    <xf numFmtId="0" fontId="28" fillId="11" borderId="13" xfId="5" applyFill="1" applyBorder="1" applyAlignment="1">
      <alignment horizontal="center" vertical="center"/>
    </xf>
    <xf numFmtId="0" fontId="28" fillId="8" borderId="1" xfId="5" applyFill="1" applyBorder="1" applyAlignment="1">
      <alignment horizontal="center" vertical="center"/>
    </xf>
    <xf numFmtId="0" fontId="28" fillId="8" borderId="1" xfId="5" applyFill="1" applyBorder="1"/>
    <xf numFmtId="0" fontId="28" fillId="6" borderId="1" xfId="5" applyFill="1" applyBorder="1"/>
    <xf numFmtId="0" fontId="28" fillId="6" borderId="1" xfId="5" applyFill="1" applyBorder="1" applyAlignment="1">
      <alignment horizontal="center" vertical="center"/>
    </xf>
    <xf numFmtId="0" fontId="28" fillId="0" borderId="1" xfId="5" applyBorder="1"/>
    <xf numFmtId="0" fontId="28" fillId="9" borderId="13" xfId="5" applyFill="1" applyBorder="1" applyAlignment="1">
      <alignment horizontal="center" vertical="center"/>
    </xf>
    <xf numFmtId="0" fontId="28" fillId="13" borderId="1" xfId="5" applyFill="1" applyBorder="1"/>
    <xf numFmtId="0" fontId="1" fillId="15" borderId="1" xfId="5" applyFont="1" applyFill="1" applyBorder="1" applyAlignment="1">
      <alignment vertical="center" wrapText="1"/>
    </xf>
    <xf numFmtId="0" fontId="28" fillId="11" borderId="6" xfId="5" applyFill="1" applyBorder="1" applyAlignment="1">
      <alignment horizontal="center" vertical="center"/>
    </xf>
    <xf numFmtId="0" fontId="28" fillId="11" borderId="14" xfId="5" applyFill="1" applyBorder="1" applyAlignment="1">
      <alignment horizontal="center" vertical="center"/>
    </xf>
    <xf numFmtId="0" fontId="28" fillId="9" borderId="3" xfId="5" applyFill="1" applyBorder="1" applyAlignment="1">
      <alignment horizontal="center" vertical="center" wrapText="1"/>
    </xf>
    <xf numFmtId="0" fontId="28" fillId="9" borderId="1" xfId="5" applyFill="1" applyBorder="1" applyAlignment="1">
      <alignment horizontal="center" vertical="center" wrapText="1"/>
    </xf>
    <xf numFmtId="0" fontId="28" fillId="5" borderId="1" xfId="5" applyFill="1" applyBorder="1" applyAlignment="1">
      <alignment horizontal="center" vertical="center" wrapText="1"/>
    </xf>
    <xf numFmtId="0" fontId="1" fillId="15" borderId="3" xfId="5" applyFont="1" applyFill="1" applyBorder="1" applyAlignment="1">
      <alignment vertical="center" wrapText="1"/>
    </xf>
    <xf numFmtId="0" fontId="28" fillId="11" borderId="1" xfId="5" applyFill="1" applyBorder="1" applyAlignment="1">
      <alignment horizontal="center" vertical="center" wrapText="1"/>
    </xf>
    <xf numFmtId="0" fontId="28" fillId="5" borderId="10" xfId="5" applyFill="1" applyBorder="1" applyAlignment="1">
      <alignment horizontal="center" vertical="center" wrapText="1"/>
    </xf>
    <xf numFmtId="0" fontId="28" fillId="8" borderId="1" xfId="5" applyFill="1" applyBorder="1" applyAlignment="1">
      <alignment horizontal="center" vertical="center" wrapText="1"/>
    </xf>
    <xf numFmtId="0" fontId="28" fillId="11" borderId="15" xfId="5" applyFill="1" applyBorder="1" applyAlignment="1">
      <alignment horizontal="center" vertical="center"/>
    </xf>
    <xf numFmtId="0" fontId="28" fillId="11" borderId="16" xfId="5" applyFill="1" applyBorder="1" applyAlignment="1">
      <alignment horizontal="center" vertical="center"/>
    </xf>
    <xf numFmtId="0" fontId="32" fillId="3" borderId="1" xfId="5" applyFont="1" applyFill="1" applyBorder="1" applyAlignment="1">
      <alignment vertical="center" wrapText="1"/>
    </xf>
    <xf numFmtId="0" fontId="32" fillId="3" borderId="1" xfId="5" applyFont="1" applyFill="1" applyBorder="1" applyAlignment="1">
      <alignment horizontal="center" vertical="center"/>
    </xf>
    <xf numFmtId="0" fontId="32" fillId="3" borderId="3" xfId="5" applyFont="1" applyFill="1" applyBorder="1" applyAlignment="1">
      <alignment horizontal="center" vertical="center"/>
    </xf>
    <xf numFmtId="0" fontId="32" fillId="5" borderId="1" xfId="5" applyFont="1" applyFill="1" applyBorder="1" applyAlignment="1">
      <alignment horizontal="center" vertical="center"/>
    </xf>
    <xf numFmtId="0" fontId="32" fillId="3" borderId="12" xfId="5" applyFont="1" applyFill="1" applyBorder="1" applyAlignment="1">
      <alignment horizontal="center" vertical="center" wrapText="1"/>
    </xf>
    <xf numFmtId="0" fontId="32" fillId="3" borderId="13" xfId="5" applyFont="1" applyFill="1" applyBorder="1" applyAlignment="1">
      <alignment horizontal="center" vertical="center"/>
    </xf>
    <xf numFmtId="0" fontId="32" fillId="8" borderId="1" xfId="5" applyFont="1" applyFill="1" applyBorder="1" applyAlignment="1">
      <alignment horizontal="center" vertical="center"/>
    </xf>
    <xf numFmtId="0" fontId="28" fillId="9" borderId="13" xfId="5" applyFill="1" applyBorder="1" applyAlignment="1">
      <alignment horizontal="center" vertical="center" wrapText="1"/>
    </xf>
    <xf numFmtId="0" fontId="32" fillId="9" borderId="1" xfId="5" applyFont="1" applyFill="1" applyBorder="1" applyAlignment="1">
      <alignment horizontal="center" vertical="center" wrapText="1"/>
    </xf>
    <xf numFmtId="0" fontId="28" fillId="11" borderId="13" xfId="5" applyFill="1" applyBorder="1" applyAlignment="1">
      <alignment horizontal="center" vertical="center" wrapText="1"/>
    </xf>
    <xf numFmtId="0" fontId="28" fillId="6" borderId="1" xfId="5" applyFill="1" applyBorder="1" applyAlignment="1">
      <alignment horizontal="center" vertical="center" wrapText="1"/>
    </xf>
    <xf numFmtId="0" fontId="0" fillId="3" borderId="1" xfId="5" applyFont="1" applyFill="1" applyBorder="1" applyAlignment="1">
      <alignment vertical="center" wrapText="1"/>
    </xf>
    <xf numFmtId="0" fontId="1" fillId="9" borderId="1" xfId="5" applyFont="1" applyFill="1" applyBorder="1" applyAlignment="1">
      <alignment horizontal="center" vertical="center" wrapText="1"/>
    </xf>
    <xf numFmtId="0" fontId="28" fillId="12" borderId="1" xfId="5" applyFill="1" applyBorder="1" applyAlignment="1">
      <alignment wrapText="1"/>
    </xf>
    <xf numFmtId="0" fontId="1" fillId="0" borderId="0" xfId="5" applyFont="1" applyAlignment="1">
      <alignment horizontal="center" vertical="center" wrapText="1"/>
    </xf>
    <xf numFmtId="0" fontId="1" fillId="0" borderId="0" xfId="5" applyFont="1" applyAlignment="1">
      <alignment vertical="center" wrapText="1"/>
    </xf>
    <xf numFmtId="0" fontId="0" fillId="15" borderId="1" xfId="5" applyFont="1" applyFill="1" applyBorder="1" applyAlignment="1">
      <alignment vertical="center" wrapText="1"/>
    </xf>
    <xf numFmtId="0" fontId="1" fillId="3" borderId="12" xfId="5" applyFont="1" applyFill="1" applyBorder="1" applyAlignment="1">
      <alignment horizontal="center" vertical="center" wrapText="1"/>
    </xf>
    <xf numFmtId="0" fontId="28" fillId="3" borderId="0" xfId="5" applyFill="1"/>
    <xf numFmtId="0" fontId="32" fillId="15" borderId="1" xfId="5" applyFont="1" applyFill="1" applyBorder="1" applyAlignment="1">
      <alignment vertical="center" wrapText="1"/>
    </xf>
    <xf numFmtId="0" fontId="32" fillId="3" borderId="17" xfId="5" applyFont="1" applyFill="1" applyBorder="1" applyAlignment="1">
      <alignment horizontal="center" vertical="center"/>
    </xf>
    <xf numFmtId="0" fontId="32" fillId="3" borderId="18" xfId="5" applyFont="1" applyFill="1" applyBorder="1" applyAlignment="1">
      <alignment horizontal="center" vertical="center"/>
    </xf>
    <xf numFmtId="3" fontId="28" fillId="8" borderId="1" xfId="5" applyNumberFormat="1" applyFill="1" applyBorder="1"/>
    <xf numFmtId="0" fontId="0" fillId="13" borderId="1" xfId="0" applyFill="1" applyBorder="1"/>
    <xf numFmtId="0" fontId="35" fillId="6" borderId="21" xfId="0" applyFont="1" applyFill="1" applyBorder="1" applyAlignment="1">
      <alignment horizontal="center" vertical="center" wrapText="1"/>
    </xf>
    <xf numFmtId="0" fontId="26" fillId="6" borderId="15" xfId="0" applyFont="1" applyFill="1" applyBorder="1" applyAlignment="1">
      <alignment horizontal="center" vertical="center" wrapText="1"/>
    </xf>
    <xf numFmtId="2" fontId="26" fillId="6" borderId="1" xfId="0" applyNumberFormat="1" applyFont="1" applyFill="1" applyBorder="1" applyAlignment="1">
      <alignment horizontal="center" vertical="center" wrapText="1"/>
    </xf>
    <xf numFmtId="0" fontId="34" fillId="6" borderId="1" xfId="0" applyFont="1" applyFill="1" applyBorder="1" applyAlignment="1">
      <alignment horizontal="center" vertical="center" wrapText="1"/>
    </xf>
    <xf numFmtId="0" fontId="34" fillId="6" borderId="3" xfId="0" applyFont="1" applyFill="1" applyBorder="1" applyAlignment="1">
      <alignment horizontal="center" vertical="center" wrapText="1"/>
    </xf>
    <xf numFmtId="2" fontId="34" fillId="6" borderId="1" xfId="0" applyNumberFormat="1" applyFont="1" applyFill="1" applyBorder="1" applyAlignment="1">
      <alignment horizontal="center" vertical="center" wrapText="1"/>
    </xf>
    <xf numFmtId="2" fontId="34" fillId="13" borderId="1" xfId="0" applyNumberFormat="1" applyFont="1" applyFill="1" applyBorder="1" applyAlignment="1">
      <alignment horizontal="center" vertical="center" wrapText="1"/>
    </xf>
    <xf numFmtId="0" fontId="34" fillId="17" borderId="1" xfId="0" applyFont="1" applyFill="1" applyBorder="1" applyAlignment="1">
      <alignment horizontal="center" vertical="center" wrapText="1"/>
    </xf>
    <xf numFmtId="0" fontId="36" fillId="17" borderId="1" xfId="0" applyFont="1" applyFill="1" applyBorder="1" applyAlignment="1">
      <alignment horizontal="center" vertical="center" wrapText="1"/>
    </xf>
    <xf numFmtId="0" fontId="37" fillId="0" borderId="1" xfId="0" applyFont="1" applyBorder="1" applyAlignment="1">
      <alignment horizontal="center" vertical="center" wrapText="1"/>
    </xf>
    <xf numFmtId="1" fontId="38" fillId="0" borderId="1" xfId="0" applyNumberFormat="1" applyFont="1" applyBorder="1" applyAlignment="1">
      <alignment horizontal="center" vertical="center"/>
    </xf>
    <xf numFmtId="1" fontId="38" fillId="13" borderId="1" xfId="0" applyNumberFormat="1" applyFont="1" applyFill="1" applyBorder="1" applyAlignment="1">
      <alignment horizontal="center" vertical="center"/>
    </xf>
    <xf numFmtId="0" fontId="37" fillId="17" borderId="1" xfId="0" applyFont="1" applyFill="1" applyBorder="1" applyAlignment="1">
      <alignment horizontal="center" vertical="center" wrapText="1"/>
    </xf>
    <xf numFmtId="0" fontId="36" fillId="17" borderId="1" xfId="0" applyFont="1" applyFill="1" applyBorder="1" applyAlignment="1">
      <alignment horizontal="center" vertical="center"/>
    </xf>
    <xf numFmtId="0" fontId="39" fillId="0" borderId="1" xfId="0" applyFont="1" applyBorder="1" applyAlignment="1">
      <alignment horizontal="center" vertical="center"/>
    </xf>
    <xf numFmtId="0" fontId="38" fillId="0" borderId="1" xfId="0" applyFont="1" applyBorder="1" applyAlignment="1">
      <alignment horizontal="center" vertical="center"/>
    </xf>
    <xf numFmtId="0" fontId="23" fillId="6" borderId="1" xfId="0" applyFont="1" applyFill="1" applyBorder="1" applyAlignment="1">
      <alignment horizontal="center" vertical="center"/>
    </xf>
    <xf numFmtId="0" fontId="23" fillId="6" borderId="3" xfId="0" applyFont="1" applyFill="1" applyBorder="1" applyAlignment="1">
      <alignment horizontal="center" vertical="center"/>
    </xf>
    <xf numFmtId="1" fontId="39" fillId="4" borderId="1" xfId="0" applyNumberFormat="1" applyFont="1" applyFill="1" applyBorder="1" applyAlignment="1">
      <alignment horizontal="center" vertical="center"/>
    </xf>
    <xf numFmtId="1" fontId="39" fillId="13" borderId="1" xfId="0" applyNumberFormat="1" applyFont="1" applyFill="1" applyBorder="1" applyAlignment="1">
      <alignment horizontal="center" vertical="center"/>
    </xf>
    <xf numFmtId="2" fontId="34" fillId="18" borderId="1" xfId="0" applyNumberFormat="1" applyFont="1" applyFill="1" applyBorder="1" applyAlignment="1">
      <alignment horizontal="center" vertical="center" wrapText="1"/>
    </xf>
    <xf numFmtId="0" fontId="0" fillId="18" borderId="1" xfId="0" applyFill="1" applyBorder="1"/>
    <xf numFmtId="1" fontId="39" fillId="18" borderId="1" xfId="0" applyNumberFormat="1" applyFont="1" applyFill="1" applyBorder="1" applyAlignment="1">
      <alignment horizontal="center" vertical="center"/>
    </xf>
    <xf numFmtId="0" fontId="24" fillId="0" borderId="12" xfId="0" applyFont="1" applyBorder="1" applyAlignment="1">
      <alignment horizontal="left" vertical="center" wrapText="1"/>
    </xf>
    <xf numFmtId="0" fontId="24" fillId="0" borderId="12" xfId="0" applyFont="1" applyBorder="1" applyAlignment="1">
      <alignment vertical="center" wrapText="1"/>
    </xf>
    <xf numFmtId="0" fontId="24" fillId="0" borderId="0" xfId="0" applyFont="1" applyAlignment="1">
      <alignment wrapText="1"/>
    </xf>
    <xf numFmtId="0" fontId="24" fillId="0" borderId="1" xfId="0" applyFont="1" applyBorder="1" applyAlignment="1">
      <alignment wrapText="1"/>
    </xf>
    <xf numFmtId="0" fontId="4" fillId="0" borderId="1" xfId="0" applyFont="1" applyFill="1" applyBorder="1" applyAlignment="1">
      <alignment horizontal="left" wrapText="1"/>
    </xf>
    <xf numFmtId="0" fontId="40" fillId="9" borderId="1" xfId="5" applyFont="1" applyFill="1" applyBorder="1" applyAlignment="1">
      <alignment vertical="center" wrapText="1"/>
    </xf>
    <xf numFmtId="0" fontId="31" fillId="16" borderId="13" xfId="5" applyFont="1" applyFill="1" applyBorder="1" applyAlignment="1">
      <alignment horizontal="center" vertical="center" wrapText="1"/>
    </xf>
    <xf numFmtId="0" fontId="1" fillId="16" borderId="12" xfId="5" applyFont="1" applyFill="1" applyBorder="1" applyAlignment="1">
      <alignment horizontal="center" vertical="center" wrapText="1"/>
    </xf>
    <xf numFmtId="0" fontId="1" fillId="16" borderId="1" xfId="5" applyFont="1" applyFill="1" applyBorder="1" applyAlignment="1">
      <alignment vertical="center" wrapText="1"/>
    </xf>
    <xf numFmtId="0" fontId="28" fillId="16" borderId="1" xfId="5" applyFill="1" applyBorder="1" applyAlignment="1">
      <alignment horizontal="center" vertical="center"/>
    </xf>
    <xf numFmtId="0" fontId="28" fillId="16" borderId="3" xfId="5" applyFill="1" applyBorder="1" applyAlignment="1">
      <alignment horizontal="center" vertical="center"/>
    </xf>
    <xf numFmtId="0" fontId="28" fillId="16" borderId="1" xfId="5" applyFill="1" applyBorder="1"/>
    <xf numFmtId="0" fontId="30" fillId="16" borderId="1" xfId="5" applyFont="1" applyFill="1" applyBorder="1" applyAlignment="1">
      <alignment horizontal="center" wrapText="1"/>
    </xf>
    <xf numFmtId="0" fontId="31" fillId="16" borderId="3" xfId="5" applyFont="1" applyFill="1" applyBorder="1" applyAlignment="1">
      <alignment horizontal="center" vertical="center" wrapText="1"/>
    </xf>
    <xf numFmtId="0" fontId="28" fillId="16" borderId="3" xfId="5" applyFill="1" applyBorder="1" applyAlignment="1">
      <alignment wrapText="1"/>
    </xf>
    <xf numFmtId="0" fontId="28" fillId="16" borderId="1" xfId="5" applyFill="1" applyBorder="1" applyAlignment="1">
      <alignment wrapText="1"/>
    </xf>
    <xf numFmtId="0" fontId="0" fillId="0" borderId="0" xfId="0" applyAlignment="1">
      <alignment horizontal="left"/>
    </xf>
    <xf numFmtId="0" fontId="27" fillId="0" borderId="24" xfId="0" applyFont="1" applyBorder="1" applyAlignment="1">
      <alignment horizontal="center" vertical="center" wrapText="1"/>
    </xf>
    <xf numFmtId="0" fontId="27" fillId="0" borderId="0" xfId="0" applyFont="1" applyBorder="1" applyAlignment="1">
      <alignment horizontal="center" vertical="center" wrapText="1"/>
    </xf>
    <xf numFmtId="0" fontId="34" fillId="6" borderId="21" xfId="0" applyFont="1" applyFill="1" applyBorder="1" applyAlignment="1">
      <alignment horizontal="center" vertical="center" wrapText="1"/>
    </xf>
    <xf numFmtId="0" fontId="34" fillId="6" borderId="15" xfId="0" applyFont="1" applyFill="1" applyBorder="1" applyAlignment="1">
      <alignment horizontal="center" vertical="center" wrapText="1"/>
    </xf>
    <xf numFmtId="0" fontId="0" fillId="13" borderId="3" xfId="0" applyFill="1" applyBorder="1" applyAlignment="1">
      <alignment horizontal="center" vertical="center" wrapText="1"/>
    </xf>
    <xf numFmtId="0" fontId="0" fillId="13" borderId="5" xfId="0" applyFill="1" applyBorder="1" applyAlignment="1">
      <alignment horizontal="center" vertical="center" wrapText="1"/>
    </xf>
    <xf numFmtId="0" fontId="0" fillId="13" borderId="10" xfId="0" applyFill="1" applyBorder="1" applyAlignment="1">
      <alignment horizontal="center" vertical="center" wrapText="1"/>
    </xf>
    <xf numFmtId="0" fontId="0" fillId="18" borderId="22" xfId="0" applyFill="1" applyBorder="1" applyAlignment="1">
      <alignment horizontal="center" wrapText="1"/>
    </xf>
    <xf numFmtId="0" fontId="0" fillId="18" borderId="19" xfId="0" applyFill="1" applyBorder="1" applyAlignment="1">
      <alignment horizontal="center" wrapText="1"/>
    </xf>
    <xf numFmtId="0" fontId="0" fillId="18" borderId="20" xfId="0" applyFill="1" applyBorder="1" applyAlignment="1">
      <alignment horizontal="center" wrapText="1"/>
    </xf>
    <xf numFmtId="0" fontId="0" fillId="0" borderId="0" xfId="0" applyAlignment="1">
      <alignment horizontal="left" wrapText="1"/>
    </xf>
    <xf numFmtId="0" fontId="30" fillId="12" borderId="1" xfId="5" applyFont="1" applyFill="1" applyBorder="1" applyAlignment="1">
      <alignment horizontal="center" wrapText="1"/>
    </xf>
    <xf numFmtId="0" fontId="30" fillId="6" borderId="1" xfId="5" applyFont="1" applyFill="1" applyBorder="1" applyAlignment="1">
      <alignment horizontal="center" wrapText="1"/>
    </xf>
    <xf numFmtId="0" fontId="30" fillId="9" borderId="1" xfId="5" applyFont="1" applyFill="1" applyBorder="1" applyAlignment="1">
      <alignment horizontal="center" wrapText="1"/>
    </xf>
    <xf numFmtId="0" fontId="29" fillId="9" borderId="9" xfId="5" applyFont="1" applyFill="1" applyBorder="1" applyAlignment="1">
      <alignment horizontal="center"/>
    </xf>
    <xf numFmtId="0" fontId="29" fillId="9" borderId="11" xfId="5" applyFont="1" applyFill="1" applyBorder="1" applyAlignment="1">
      <alignment horizontal="center"/>
    </xf>
    <xf numFmtId="0" fontId="29" fillId="5" borderId="1" xfId="5" applyFont="1" applyFill="1" applyBorder="1" applyAlignment="1">
      <alignment horizontal="center"/>
    </xf>
    <xf numFmtId="0" fontId="29" fillId="5" borderId="3" xfId="5" applyFont="1" applyFill="1" applyBorder="1" applyAlignment="1">
      <alignment horizontal="center"/>
    </xf>
    <xf numFmtId="0" fontId="29" fillId="5" borderId="10" xfId="5" applyFont="1" applyFill="1" applyBorder="1" applyAlignment="1">
      <alignment horizontal="center"/>
    </xf>
    <xf numFmtId="0" fontId="30" fillId="8" borderId="1" xfId="5" applyFont="1" applyFill="1" applyBorder="1" applyAlignment="1">
      <alignment horizontal="center" wrapText="1"/>
    </xf>
    <xf numFmtId="0" fontId="30" fillId="10" borderId="1" xfId="5" applyFont="1" applyFill="1" applyBorder="1" applyAlignment="1">
      <alignment horizontal="center" wrapText="1"/>
    </xf>
    <xf numFmtId="0" fontId="29" fillId="11" borderId="9" xfId="5" applyFont="1" applyFill="1" applyBorder="1" applyAlignment="1">
      <alignment horizontal="center"/>
    </xf>
    <xf numFmtId="0" fontId="29" fillId="11" borderId="11" xfId="5" applyFont="1" applyFill="1" applyBorder="1" applyAlignment="1">
      <alignment horizontal="center"/>
    </xf>
    <xf numFmtId="0" fontId="29" fillId="9" borderId="23" xfId="5" applyFont="1" applyFill="1" applyBorder="1" applyAlignment="1">
      <alignment horizontal="center"/>
    </xf>
    <xf numFmtId="0" fontId="29" fillId="9" borderId="19" xfId="5" applyFont="1" applyFill="1" applyBorder="1" applyAlignment="1">
      <alignment horizontal="center"/>
    </xf>
  </cellXfs>
  <cellStyles count="6">
    <cellStyle name="Comma" xfId="1" builtinId="3"/>
    <cellStyle name="Comma 2" xfId="4" xr:uid="{F723B5CB-B436-4A5D-8DA5-092B815FB0FA}"/>
    <cellStyle name="Normal" xfId="0" builtinId="0"/>
    <cellStyle name="Normal 2" xfId="3" xr:uid="{AEA6B777-B13E-4427-AD2E-AD54AD350704}"/>
    <cellStyle name="Normal 2 2" xfId="5" xr:uid="{835C30E4-52C5-4281-934D-C1566EE3D870}"/>
    <cellStyle name="Normal 3" xfId="2" xr:uid="{BB3C4647-87F5-4C29-BA20-93B081646DCD}"/>
  </cellStyles>
  <dxfs count="0"/>
  <tableStyles count="0" defaultTableStyle="TableStyleMedium2" defaultPivotStyle="PivotStyleLight16"/>
  <colors>
    <mruColors>
      <color rgb="FFF4D8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800B4-D1A0-4C5B-92A4-D4F9B7388FC6}">
  <dimension ref="A1:M57"/>
  <sheetViews>
    <sheetView tabSelected="1" workbookViewId="0">
      <selection activeCell="L1" sqref="L1:M1"/>
    </sheetView>
  </sheetViews>
  <sheetFormatPr defaultColWidth="8.81640625" defaultRowHeight="14.5" x14ac:dyDescent="0.35"/>
  <cols>
    <col min="1" max="1" width="49.26953125" customWidth="1"/>
    <col min="2" max="2" width="18.81640625" customWidth="1"/>
    <col min="3" max="3" width="32.7265625" customWidth="1"/>
    <col min="4" max="4" width="14.7265625" customWidth="1"/>
    <col min="5" max="5" width="15.26953125" style="281" customWidth="1"/>
    <col min="6" max="6" width="9.26953125" style="281" customWidth="1"/>
    <col min="7" max="7" width="9.54296875" style="281" customWidth="1"/>
    <col min="8" max="8" width="7.26953125" customWidth="1"/>
    <col min="9" max="9" width="13.26953125" customWidth="1"/>
    <col min="10" max="10" width="14.453125" customWidth="1"/>
    <col min="11" max="13" width="13.7265625" customWidth="1"/>
  </cols>
  <sheetData>
    <row r="1" spans="1:13" x14ac:dyDescent="0.35">
      <c r="L1" s="411" t="s">
        <v>1221</v>
      </c>
      <c r="M1" s="411"/>
    </row>
    <row r="2" spans="1:13" ht="96" customHeight="1" x14ac:dyDescent="0.35">
      <c r="L2" s="422" t="s">
        <v>1219</v>
      </c>
      <c r="M2" s="422"/>
    </row>
    <row r="3" spans="1:13" ht="45.65" customHeight="1" x14ac:dyDescent="0.35">
      <c r="A3" s="412" t="s">
        <v>1116</v>
      </c>
      <c r="B3" s="413"/>
      <c r="C3" s="413"/>
      <c r="D3" s="413"/>
      <c r="E3" s="413"/>
      <c r="F3" s="413"/>
      <c r="G3" s="413"/>
      <c r="H3" s="413"/>
      <c r="I3" s="413"/>
      <c r="J3" s="413"/>
      <c r="K3" s="413"/>
      <c r="L3" s="413"/>
      <c r="M3" s="413"/>
    </row>
    <row r="4" spans="1:13" ht="60.75" customHeight="1" x14ac:dyDescent="0.35">
      <c r="A4" s="414" t="s">
        <v>1117</v>
      </c>
      <c r="B4" s="372" t="s">
        <v>1118</v>
      </c>
      <c r="C4" s="373" t="s">
        <v>1119</v>
      </c>
      <c r="D4" s="373" t="s">
        <v>1120</v>
      </c>
      <c r="E4" s="374" t="s">
        <v>1121</v>
      </c>
      <c r="F4" s="416" t="s">
        <v>1122</v>
      </c>
      <c r="G4" s="417"/>
      <c r="H4" s="418"/>
      <c r="I4" s="419" t="s">
        <v>1123</v>
      </c>
      <c r="J4" s="420"/>
      <c r="K4" s="420"/>
      <c r="L4" s="420"/>
      <c r="M4" s="421"/>
    </row>
    <row r="5" spans="1:13" ht="47.25" customHeight="1" x14ac:dyDescent="0.35">
      <c r="A5" s="415"/>
      <c r="B5" s="375" t="s">
        <v>1124</v>
      </c>
      <c r="C5" s="375" t="s">
        <v>1124</v>
      </c>
      <c r="D5" s="376" t="s">
        <v>1124</v>
      </c>
      <c r="E5" s="377"/>
      <c r="F5" s="378" t="s">
        <v>1125</v>
      </c>
      <c r="G5" s="378" t="s">
        <v>1126</v>
      </c>
      <c r="H5" s="378" t="s">
        <v>1127</v>
      </c>
      <c r="I5" s="392" t="s">
        <v>1143</v>
      </c>
      <c r="J5" s="392" t="s">
        <v>1115</v>
      </c>
      <c r="K5" s="392" t="s">
        <v>1144</v>
      </c>
      <c r="L5" s="392" t="s">
        <v>1145</v>
      </c>
      <c r="M5" s="392" t="s">
        <v>31</v>
      </c>
    </row>
    <row r="6" spans="1:13" ht="15" customHeight="1" x14ac:dyDescent="0.35">
      <c r="A6" s="379" t="s">
        <v>1128</v>
      </c>
      <c r="B6" s="380">
        <v>741</v>
      </c>
      <c r="C6" s="380">
        <v>728</v>
      </c>
      <c r="D6" s="381">
        <v>733</v>
      </c>
      <c r="E6" s="382">
        <f>SUM(D6-B6)</f>
        <v>-8</v>
      </c>
      <c r="F6" s="383"/>
      <c r="G6" s="383"/>
      <c r="H6" s="371"/>
      <c r="I6" s="393"/>
      <c r="J6" s="393"/>
      <c r="K6" s="393"/>
      <c r="L6" s="393"/>
      <c r="M6" s="393"/>
    </row>
    <row r="7" spans="1:13" ht="15" customHeight="1" x14ac:dyDescent="0.35">
      <c r="A7" s="379" t="s">
        <v>1129</v>
      </c>
      <c r="B7" s="380">
        <v>407</v>
      </c>
      <c r="C7" s="380">
        <v>428</v>
      </c>
      <c r="D7" s="381">
        <v>428</v>
      </c>
      <c r="E7" s="382">
        <f t="shared" ref="E7:E57" si="0">SUM(D7-B7)</f>
        <v>21</v>
      </c>
      <c r="F7" s="383"/>
      <c r="G7" s="383"/>
      <c r="H7" s="371"/>
      <c r="I7" s="393"/>
      <c r="J7" s="393"/>
      <c r="K7" s="393"/>
      <c r="L7" s="393"/>
      <c r="M7" s="393"/>
    </row>
    <row r="8" spans="1:13" ht="15" customHeight="1" x14ac:dyDescent="0.35">
      <c r="A8" s="379" t="s">
        <v>1130</v>
      </c>
      <c r="B8" s="380">
        <v>207</v>
      </c>
      <c r="C8" s="380">
        <v>234</v>
      </c>
      <c r="D8" s="381">
        <v>226</v>
      </c>
      <c r="E8" s="382">
        <f t="shared" si="0"/>
        <v>19</v>
      </c>
      <c r="F8" s="383"/>
      <c r="G8" s="383"/>
      <c r="H8" s="371"/>
      <c r="I8" s="393"/>
      <c r="J8" s="393"/>
      <c r="K8" s="393"/>
      <c r="L8" s="393"/>
      <c r="M8" s="393"/>
    </row>
    <row r="9" spans="1:13" ht="15" customHeight="1" x14ac:dyDescent="0.35">
      <c r="A9" s="379" t="s">
        <v>1131</v>
      </c>
      <c r="B9" s="380">
        <v>106</v>
      </c>
      <c r="C9" s="380">
        <v>116</v>
      </c>
      <c r="D9" s="381">
        <v>119</v>
      </c>
      <c r="E9" s="382">
        <f t="shared" si="0"/>
        <v>13</v>
      </c>
      <c r="F9" s="383"/>
      <c r="G9" s="383"/>
      <c r="H9" s="371"/>
      <c r="I9" s="393"/>
      <c r="J9" s="393"/>
      <c r="K9" s="393"/>
      <c r="L9" s="393"/>
      <c r="M9" s="393"/>
    </row>
    <row r="10" spans="1:13" ht="15" customHeight="1" x14ac:dyDescent="0.35">
      <c r="A10" s="379" t="s">
        <v>1132</v>
      </c>
      <c r="B10" s="380">
        <v>235</v>
      </c>
      <c r="C10" s="380">
        <v>209</v>
      </c>
      <c r="D10" s="381">
        <v>227</v>
      </c>
      <c r="E10" s="382">
        <f t="shared" si="0"/>
        <v>-8</v>
      </c>
      <c r="F10" s="383"/>
      <c r="G10" s="383"/>
      <c r="H10" s="371"/>
      <c r="I10" s="393"/>
      <c r="J10" s="393"/>
      <c r="K10" s="393"/>
      <c r="L10" s="393"/>
      <c r="M10" s="393"/>
    </row>
    <row r="11" spans="1:13" ht="15" customHeight="1" x14ac:dyDescent="0.35">
      <c r="A11" s="379" t="s">
        <v>1133</v>
      </c>
      <c r="B11" s="380">
        <v>1696</v>
      </c>
      <c r="C11" s="380">
        <v>1715</v>
      </c>
      <c r="D11" s="384">
        <v>1733</v>
      </c>
      <c r="E11" s="382">
        <f t="shared" si="0"/>
        <v>37</v>
      </c>
      <c r="F11" s="383">
        <v>82</v>
      </c>
      <c r="G11" s="383">
        <v>62</v>
      </c>
      <c r="H11" s="371">
        <v>44</v>
      </c>
      <c r="I11" s="393">
        <f>111+11</f>
        <v>122</v>
      </c>
      <c r="J11" s="393">
        <v>12</v>
      </c>
      <c r="K11" s="393">
        <f>447-I11-J11</f>
        <v>313</v>
      </c>
      <c r="L11" s="393">
        <v>294</v>
      </c>
      <c r="M11" s="393">
        <f>I11+J11+K11+L11</f>
        <v>741</v>
      </c>
    </row>
    <row r="12" spans="1:13" ht="15" customHeight="1" x14ac:dyDescent="0.35">
      <c r="A12" s="379" t="s">
        <v>930</v>
      </c>
      <c r="B12" s="380">
        <v>676</v>
      </c>
      <c r="C12" s="380">
        <v>722</v>
      </c>
      <c r="D12" s="384">
        <v>741</v>
      </c>
      <c r="E12" s="382">
        <f t="shared" si="0"/>
        <v>65</v>
      </c>
      <c r="F12" s="383">
        <v>70</v>
      </c>
      <c r="G12" s="383">
        <v>27</v>
      </c>
      <c r="H12" s="371">
        <v>34</v>
      </c>
      <c r="I12" s="393"/>
      <c r="J12" s="393">
        <v>26</v>
      </c>
      <c r="K12" s="393">
        <f>473-J12</f>
        <v>447</v>
      </c>
      <c r="L12" s="393">
        <v>-15</v>
      </c>
      <c r="M12" s="393">
        <f t="shared" ref="M12:M56" si="1">I12+J12+K12+L12</f>
        <v>458</v>
      </c>
    </row>
    <row r="13" spans="1:13" ht="15" customHeight="1" x14ac:dyDescent="0.35">
      <c r="A13" s="379" t="s">
        <v>1134</v>
      </c>
      <c r="B13" s="380">
        <v>160</v>
      </c>
      <c r="C13" s="380">
        <v>279</v>
      </c>
      <c r="D13" s="384">
        <v>279</v>
      </c>
      <c r="E13" s="382">
        <f t="shared" si="0"/>
        <v>119</v>
      </c>
      <c r="F13" s="383"/>
      <c r="G13" s="383"/>
      <c r="H13" s="371"/>
      <c r="I13" s="393"/>
      <c r="J13" s="393"/>
      <c r="K13" s="393"/>
      <c r="L13" s="393">
        <v>0</v>
      </c>
      <c r="M13" s="393">
        <f t="shared" si="1"/>
        <v>0</v>
      </c>
    </row>
    <row r="14" spans="1:13" ht="15" customHeight="1" x14ac:dyDescent="0.35">
      <c r="A14" s="379" t="s">
        <v>419</v>
      </c>
      <c r="B14" s="380">
        <v>338</v>
      </c>
      <c r="C14" s="380">
        <v>338</v>
      </c>
      <c r="D14" s="384">
        <v>338</v>
      </c>
      <c r="E14" s="382">
        <f t="shared" si="0"/>
        <v>0</v>
      </c>
      <c r="F14" s="383">
        <v>18</v>
      </c>
      <c r="G14" s="383">
        <v>21</v>
      </c>
      <c r="H14" s="371"/>
      <c r="I14" s="393">
        <v>13</v>
      </c>
      <c r="J14" s="393">
        <v>14</v>
      </c>
      <c r="K14" s="393">
        <f>119-I14-J14</f>
        <v>92</v>
      </c>
      <c r="L14" s="393">
        <v>1</v>
      </c>
      <c r="M14" s="393">
        <f t="shared" si="1"/>
        <v>120</v>
      </c>
    </row>
    <row r="15" spans="1:13" ht="15" customHeight="1" x14ac:dyDescent="0.35">
      <c r="A15" s="379" t="s">
        <v>1106</v>
      </c>
      <c r="B15" s="380">
        <v>219</v>
      </c>
      <c r="C15" s="380">
        <v>218</v>
      </c>
      <c r="D15" s="384">
        <v>218</v>
      </c>
      <c r="E15" s="382">
        <f t="shared" si="0"/>
        <v>-1</v>
      </c>
      <c r="F15" s="383">
        <v>8</v>
      </c>
      <c r="G15" s="383">
        <v>13</v>
      </c>
      <c r="H15" s="371"/>
      <c r="I15" s="393">
        <v>4</v>
      </c>
      <c r="J15" s="393">
        <v>15</v>
      </c>
      <c r="K15" s="393">
        <f>111-I15-J15</f>
        <v>92</v>
      </c>
      <c r="L15" s="393">
        <v>-39</v>
      </c>
      <c r="M15" s="393">
        <f t="shared" si="1"/>
        <v>72</v>
      </c>
    </row>
    <row r="16" spans="1:13" ht="15" customHeight="1" x14ac:dyDescent="0.35">
      <c r="A16" s="379" t="s">
        <v>1107</v>
      </c>
      <c r="B16" s="380">
        <v>39</v>
      </c>
      <c r="C16" s="380">
        <v>39</v>
      </c>
      <c r="D16" s="384">
        <v>39</v>
      </c>
      <c r="E16" s="382">
        <f t="shared" si="0"/>
        <v>0</v>
      </c>
      <c r="F16" s="383"/>
      <c r="G16" s="383"/>
      <c r="H16" s="371"/>
      <c r="I16" s="393"/>
      <c r="J16" s="393"/>
      <c r="K16" s="393">
        <v>10</v>
      </c>
      <c r="L16" s="393">
        <v>21</v>
      </c>
      <c r="M16" s="393">
        <f t="shared" si="1"/>
        <v>31</v>
      </c>
    </row>
    <row r="17" spans="1:13" ht="15" customHeight="1" x14ac:dyDescent="0.35">
      <c r="A17" s="379" t="s">
        <v>209</v>
      </c>
      <c r="B17" s="380">
        <v>248</v>
      </c>
      <c r="C17" s="380">
        <v>282</v>
      </c>
      <c r="D17" s="384">
        <v>282</v>
      </c>
      <c r="E17" s="382">
        <f t="shared" si="0"/>
        <v>34</v>
      </c>
      <c r="F17" s="383">
        <v>12</v>
      </c>
      <c r="G17" s="383">
        <v>12</v>
      </c>
      <c r="H17" s="371"/>
      <c r="I17" s="393"/>
      <c r="J17" s="393">
        <v>8</v>
      </c>
      <c r="K17" s="393">
        <f>141-J17</f>
        <v>133</v>
      </c>
      <c r="L17" s="393">
        <v>0</v>
      </c>
      <c r="M17" s="393">
        <f t="shared" si="1"/>
        <v>141</v>
      </c>
    </row>
    <row r="18" spans="1:13" ht="15" customHeight="1" x14ac:dyDescent="0.35">
      <c r="A18" s="379" t="s">
        <v>299</v>
      </c>
      <c r="B18" s="380">
        <v>640</v>
      </c>
      <c r="C18" s="380">
        <v>640</v>
      </c>
      <c r="D18" s="384">
        <v>640</v>
      </c>
      <c r="E18" s="382">
        <f t="shared" si="0"/>
        <v>0</v>
      </c>
      <c r="F18" s="383">
        <v>35</v>
      </c>
      <c r="G18" s="383">
        <v>66</v>
      </c>
      <c r="H18" s="371"/>
      <c r="I18" s="393">
        <v>41</v>
      </c>
      <c r="J18" s="393"/>
      <c r="K18" s="393">
        <f>41-I18</f>
        <v>0</v>
      </c>
      <c r="L18" s="393">
        <v>216</v>
      </c>
      <c r="M18" s="393">
        <f t="shared" si="1"/>
        <v>257</v>
      </c>
    </row>
    <row r="19" spans="1:13" ht="15" customHeight="1" x14ac:dyDescent="0.35">
      <c r="A19" s="379" t="s">
        <v>441</v>
      </c>
      <c r="B19" s="380">
        <v>255</v>
      </c>
      <c r="C19" s="380">
        <v>259</v>
      </c>
      <c r="D19" s="384">
        <v>247</v>
      </c>
      <c r="E19" s="382">
        <f t="shared" si="0"/>
        <v>-8</v>
      </c>
      <c r="F19" s="383">
        <v>21</v>
      </c>
      <c r="G19" s="383">
        <v>15</v>
      </c>
      <c r="H19" s="371"/>
      <c r="I19" s="393"/>
      <c r="J19" s="393">
        <v>8</v>
      </c>
      <c r="K19" s="393">
        <f>93-J19</f>
        <v>85</v>
      </c>
      <c r="L19" s="393">
        <v>20</v>
      </c>
      <c r="M19" s="393">
        <f t="shared" si="1"/>
        <v>113</v>
      </c>
    </row>
    <row r="20" spans="1:13" ht="15" customHeight="1" x14ac:dyDescent="0.35">
      <c r="A20" s="379" t="s">
        <v>618</v>
      </c>
      <c r="B20" s="380">
        <v>178</v>
      </c>
      <c r="C20" s="380">
        <v>192</v>
      </c>
      <c r="D20" s="384">
        <v>212</v>
      </c>
      <c r="E20" s="382">
        <f t="shared" si="0"/>
        <v>34</v>
      </c>
      <c r="F20" s="383">
        <v>20</v>
      </c>
      <c r="G20" s="383">
        <v>28</v>
      </c>
      <c r="H20" s="371"/>
      <c r="I20" s="393">
        <v>15</v>
      </c>
      <c r="J20" s="393">
        <v>13</v>
      </c>
      <c r="K20" s="393">
        <f>85-I20-J20</f>
        <v>57</v>
      </c>
      <c r="L20" s="393">
        <v>24</v>
      </c>
      <c r="M20" s="393">
        <f t="shared" si="1"/>
        <v>109</v>
      </c>
    </row>
    <row r="21" spans="1:13" ht="15" customHeight="1" x14ac:dyDescent="0.35">
      <c r="A21" s="379" t="s">
        <v>254</v>
      </c>
      <c r="B21" s="380">
        <v>219</v>
      </c>
      <c r="C21" s="380">
        <v>256</v>
      </c>
      <c r="D21" s="384">
        <v>257</v>
      </c>
      <c r="E21" s="382">
        <f t="shared" si="0"/>
        <v>38</v>
      </c>
      <c r="F21" s="383">
        <v>48</v>
      </c>
      <c r="G21" s="383">
        <v>8</v>
      </c>
      <c r="H21" s="371"/>
      <c r="I21" s="393">
        <v>20</v>
      </c>
      <c r="J21" s="393"/>
      <c r="K21" s="393">
        <f>90-I21</f>
        <v>70</v>
      </c>
      <c r="L21" s="393">
        <v>0</v>
      </c>
      <c r="M21" s="393">
        <f t="shared" si="1"/>
        <v>90</v>
      </c>
    </row>
    <row r="22" spans="1:13" ht="15" customHeight="1" x14ac:dyDescent="0.35">
      <c r="A22" s="379" t="s">
        <v>473</v>
      </c>
      <c r="B22" s="380">
        <v>97</v>
      </c>
      <c r="C22" s="380">
        <v>97</v>
      </c>
      <c r="D22" s="384">
        <v>90</v>
      </c>
      <c r="E22" s="382">
        <f t="shared" si="0"/>
        <v>-7</v>
      </c>
      <c r="F22" s="383"/>
      <c r="G22" s="383"/>
      <c r="H22" s="371"/>
      <c r="I22" s="393"/>
      <c r="J22" s="393"/>
      <c r="K22" s="393">
        <v>4</v>
      </c>
      <c r="L22" s="393">
        <v>-4</v>
      </c>
      <c r="M22" s="393">
        <f t="shared" si="1"/>
        <v>0</v>
      </c>
    </row>
    <row r="23" spans="1:13" ht="15" customHeight="1" x14ac:dyDescent="0.35">
      <c r="A23" s="379" t="s">
        <v>71</v>
      </c>
      <c r="B23" s="380">
        <v>100</v>
      </c>
      <c r="C23" s="380">
        <v>80</v>
      </c>
      <c r="D23" s="384">
        <v>80</v>
      </c>
      <c r="E23" s="382">
        <f t="shared" si="0"/>
        <v>-20</v>
      </c>
      <c r="F23" s="383">
        <v>2</v>
      </c>
      <c r="G23" s="383"/>
      <c r="H23" s="371"/>
      <c r="I23" s="393"/>
      <c r="J23" s="393">
        <v>1</v>
      </c>
      <c r="K23" s="393"/>
      <c r="L23" s="393">
        <v>17</v>
      </c>
      <c r="M23" s="393">
        <f t="shared" si="1"/>
        <v>18</v>
      </c>
    </row>
    <row r="24" spans="1:13" ht="15" customHeight="1" x14ac:dyDescent="0.35">
      <c r="A24" s="379" t="s">
        <v>79</v>
      </c>
      <c r="B24" s="380">
        <v>105</v>
      </c>
      <c r="C24" s="380">
        <v>86</v>
      </c>
      <c r="D24" s="384">
        <v>86</v>
      </c>
      <c r="E24" s="382">
        <f t="shared" si="0"/>
        <v>-19</v>
      </c>
      <c r="F24" s="383"/>
      <c r="G24" s="383">
        <v>3</v>
      </c>
      <c r="H24" s="371"/>
      <c r="I24" s="393"/>
      <c r="J24" s="393"/>
      <c r="K24" s="393"/>
      <c r="L24" s="393">
        <v>25</v>
      </c>
      <c r="M24" s="393">
        <f t="shared" si="1"/>
        <v>25</v>
      </c>
    </row>
    <row r="25" spans="1:13" ht="15" customHeight="1" x14ac:dyDescent="0.35">
      <c r="A25" s="379" t="s">
        <v>32</v>
      </c>
      <c r="B25" s="380">
        <v>44</v>
      </c>
      <c r="C25" s="380">
        <v>68</v>
      </c>
      <c r="D25" s="384">
        <v>79</v>
      </c>
      <c r="E25" s="382">
        <f t="shared" si="0"/>
        <v>35</v>
      </c>
      <c r="F25" s="383">
        <v>4</v>
      </c>
      <c r="G25" s="383"/>
      <c r="H25" s="371"/>
      <c r="I25" s="393"/>
      <c r="J25" s="393">
        <v>4</v>
      </c>
      <c r="K25" s="393">
        <f>28-J25</f>
        <v>24</v>
      </c>
      <c r="L25" s="393">
        <v>0</v>
      </c>
      <c r="M25" s="393">
        <f t="shared" si="1"/>
        <v>28</v>
      </c>
    </row>
    <row r="26" spans="1:13" ht="15" customHeight="1" x14ac:dyDescent="0.35">
      <c r="A26" s="379" t="s">
        <v>61</v>
      </c>
      <c r="B26" s="380">
        <v>87</v>
      </c>
      <c r="C26" s="380">
        <v>74</v>
      </c>
      <c r="D26" s="384">
        <v>83</v>
      </c>
      <c r="E26" s="382">
        <f t="shared" si="0"/>
        <v>-4</v>
      </c>
      <c r="F26" s="383">
        <v>4</v>
      </c>
      <c r="G26" s="383">
        <v>2</v>
      </c>
      <c r="H26" s="371"/>
      <c r="I26" s="393">
        <v>15</v>
      </c>
      <c r="J26" s="393"/>
      <c r="K26" s="393">
        <f>25-I26</f>
        <v>10</v>
      </c>
      <c r="L26" s="393">
        <v>0</v>
      </c>
      <c r="M26" s="393">
        <f t="shared" si="1"/>
        <v>25</v>
      </c>
    </row>
    <row r="27" spans="1:13" ht="15" customHeight="1" x14ac:dyDescent="0.35">
      <c r="A27" s="379" t="s">
        <v>215</v>
      </c>
      <c r="B27" s="380">
        <v>90</v>
      </c>
      <c r="C27" s="380">
        <v>90</v>
      </c>
      <c r="D27" s="384">
        <v>90</v>
      </c>
      <c r="E27" s="382">
        <f t="shared" si="0"/>
        <v>0</v>
      </c>
      <c r="F27" s="383"/>
      <c r="G27" s="383"/>
      <c r="H27" s="371"/>
      <c r="I27" s="393"/>
      <c r="J27" s="393"/>
      <c r="K27" s="393">
        <v>20</v>
      </c>
      <c r="L27" s="393">
        <v>0</v>
      </c>
      <c r="M27" s="393">
        <f t="shared" si="1"/>
        <v>20</v>
      </c>
    </row>
    <row r="28" spans="1:13" ht="15" customHeight="1" x14ac:dyDescent="0.35">
      <c r="A28" s="379" t="s">
        <v>42</v>
      </c>
      <c r="B28" s="380">
        <v>85</v>
      </c>
      <c r="C28" s="380">
        <v>70</v>
      </c>
      <c r="D28" s="384">
        <v>70</v>
      </c>
      <c r="E28" s="382">
        <f t="shared" si="0"/>
        <v>-15</v>
      </c>
      <c r="F28" s="383"/>
      <c r="G28" s="383"/>
      <c r="H28" s="371"/>
      <c r="I28" s="393"/>
      <c r="J28" s="393"/>
      <c r="K28" s="393">
        <v>17</v>
      </c>
      <c r="L28" s="393">
        <v>-1</v>
      </c>
      <c r="M28" s="393">
        <f t="shared" si="1"/>
        <v>16</v>
      </c>
    </row>
    <row r="29" spans="1:13" ht="15" customHeight="1" x14ac:dyDescent="0.35">
      <c r="A29" s="379" t="s">
        <v>50</v>
      </c>
      <c r="B29" s="380">
        <v>60</v>
      </c>
      <c r="C29" s="380">
        <v>60</v>
      </c>
      <c r="D29" s="384">
        <v>60</v>
      </c>
      <c r="E29" s="382">
        <f t="shared" si="0"/>
        <v>0</v>
      </c>
      <c r="F29" s="383">
        <v>2</v>
      </c>
      <c r="G29" s="383"/>
      <c r="H29" s="371"/>
      <c r="I29" s="393"/>
      <c r="J29" s="393"/>
      <c r="K29" s="393">
        <v>20</v>
      </c>
      <c r="L29" s="393">
        <v>0</v>
      </c>
      <c r="M29" s="393">
        <f t="shared" si="1"/>
        <v>20</v>
      </c>
    </row>
    <row r="30" spans="1:13" ht="15" customHeight="1" x14ac:dyDescent="0.35">
      <c r="A30" s="379" t="s">
        <v>49</v>
      </c>
      <c r="B30" s="380">
        <v>42</v>
      </c>
      <c r="C30" s="380">
        <v>42</v>
      </c>
      <c r="D30" s="384">
        <v>42</v>
      </c>
      <c r="E30" s="382">
        <f t="shared" si="0"/>
        <v>0</v>
      </c>
      <c r="F30" s="383"/>
      <c r="G30" s="383"/>
      <c r="H30" s="371"/>
      <c r="I30" s="393"/>
      <c r="J30" s="393"/>
      <c r="K30" s="393">
        <v>42</v>
      </c>
      <c r="L30" s="393">
        <v>0</v>
      </c>
      <c r="M30" s="393">
        <f t="shared" si="1"/>
        <v>42</v>
      </c>
    </row>
    <row r="31" spans="1:13" ht="15" customHeight="1" x14ac:dyDescent="0.35">
      <c r="A31" s="379" t="s">
        <v>67</v>
      </c>
      <c r="B31" s="380">
        <v>39</v>
      </c>
      <c r="C31" s="380">
        <v>63</v>
      </c>
      <c r="D31" s="384">
        <v>69</v>
      </c>
      <c r="E31" s="382">
        <f t="shared" si="0"/>
        <v>30</v>
      </c>
      <c r="F31" s="383">
        <v>3</v>
      </c>
      <c r="G31" s="383">
        <v>4</v>
      </c>
      <c r="H31" s="371"/>
      <c r="I31" s="393"/>
      <c r="J31" s="393">
        <v>4</v>
      </c>
      <c r="K31" s="393">
        <f>52-J31</f>
        <v>48</v>
      </c>
      <c r="L31" s="393">
        <v>11</v>
      </c>
      <c r="M31" s="393">
        <f t="shared" si="1"/>
        <v>63</v>
      </c>
    </row>
    <row r="32" spans="1:13" ht="15" customHeight="1" x14ac:dyDescent="0.35">
      <c r="A32" s="379" t="s">
        <v>78</v>
      </c>
      <c r="B32" s="380">
        <v>65</v>
      </c>
      <c r="C32" s="380">
        <v>65</v>
      </c>
      <c r="D32" s="384">
        <v>77</v>
      </c>
      <c r="E32" s="382">
        <f t="shared" si="0"/>
        <v>12</v>
      </c>
      <c r="F32" s="383">
        <v>4</v>
      </c>
      <c r="G32" s="383"/>
      <c r="H32" s="371"/>
      <c r="I32" s="393"/>
      <c r="J32" s="393">
        <v>2</v>
      </c>
      <c r="K32" s="393">
        <f>20-J32</f>
        <v>18</v>
      </c>
      <c r="L32" s="393">
        <v>12</v>
      </c>
      <c r="M32" s="393">
        <f t="shared" si="1"/>
        <v>32</v>
      </c>
    </row>
    <row r="33" spans="1:13" ht="15" customHeight="1" x14ac:dyDescent="0.35">
      <c r="A33" s="379" t="s">
        <v>1110</v>
      </c>
      <c r="B33" s="380">
        <v>50</v>
      </c>
      <c r="C33" s="380">
        <v>50</v>
      </c>
      <c r="D33" s="384">
        <v>50</v>
      </c>
      <c r="E33" s="382">
        <f t="shared" si="0"/>
        <v>0</v>
      </c>
      <c r="F33" s="383"/>
      <c r="G33" s="383"/>
      <c r="H33" s="371"/>
      <c r="I33" s="393"/>
      <c r="J33" s="393"/>
      <c r="K33" s="393"/>
      <c r="L33" s="393">
        <v>0</v>
      </c>
      <c r="M33" s="393">
        <f t="shared" si="1"/>
        <v>0</v>
      </c>
    </row>
    <row r="34" spans="1:13" ht="15" customHeight="1" x14ac:dyDescent="0.35">
      <c r="A34" s="379" t="s">
        <v>230</v>
      </c>
      <c r="B34" s="380">
        <v>40</v>
      </c>
      <c r="C34" s="380">
        <v>42</v>
      </c>
      <c r="D34" s="384">
        <v>42</v>
      </c>
      <c r="E34" s="382">
        <f t="shared" si="0"/>
        <v>2</v>
      </c>
      <c r="F34" s="383"/>
      <c r="G34" s="383"/>
      <c r="H34" s="371"/>
      <c r="I34" s="393"/>
      <c r="J34" s="393"/>
      <c r="K34" s="393">
        <v>40</v>
      </c>
      <c r="L34" s="393">
        <v>0</v>
      </c>
      <c r="M34" s="393">
        <f t="shared" si="1"/>
        <v>40</v>
      </c>
    </row>
    <row r="35" spans="1:13" ht="15" customHeight="1" x14ac:dyDescent="0.35">
      <c r="A35" s="379" t="s">
        <v>123</v>
      </c>
      <c r="B35" s="380">
        <v>30</v>
      </c>
      <c r="C35" s="380">
        <v>20</v>
      </c>
      <c r="D35" s="384">
        <v>20</v>
      </c>
      <c r="E35" s="382">
        <f t="shared" si="0"/>
        <v>-10</v>
      </c>
      <c r="F35" s="383"/>
      <c r="G35" s="383"/>
      <c r="H35" s="371"/>
      <c r="I35" s="393"/>
      <c r="J35" s="393"/>
      <c r="K35" s="393">
        <v>40</v>
      </c>
      <c r="L35" s="393">
        <v>0</v>
      </c>
      <c r="M35" s="393">
        <f t="shared" si="1"/>
        <v>40</v>
      </c>
    </row>
    <row r="36" spans="1:13" ht="15" customHeight="1" x14ac:dyDescent="0.35">
      <c r="A36" s="379" t="s">
        <v>228</v>
      </c>
      <c r="B36" s="380">
        <v>46</v>
      </c>
      <c r="C36" s="380">
        <v>39</v>
      </c>
      <c r="D36" s="384">
        <v>53</v>
      </c>
      <c r="E36" s="382">
        <f t="shared" si="0"/>
        <v>7</v>
      </c>
      <c r="F36" s="383"/>
      <c r="G36" s="383"/>
      <c r="H36" s="371"/>
      <c r="I36" s="393"/>
      <c r="J36" s="393"/>
      <c r="K36" s="393">
        <v>19</v>
      </c>
      <c r="L36" s="393">
        <v>33</v>
      </c>
      <c r="M36" s="393">
        <f t="shared" si="1"/>
        <v>52</v>
      </c>
    </row>
    <row r="37" spans="1:13" ht="15" customHeight="1" x14ac:dyDescent="0.35">
      <c r="A37" s="379" t="s">
        <v>472</v>
      </c>
      <c r="B37" s="380">
        <v>15</v>
      </c>
      <c r="C37" s="380">
        <v>53</v>
      </c>
      <c r="D37" s="384">
        <v>43</v>
      </c>
      <c r="E37" s="382">
        <f t="shared" si="0"/>
        <v>28</v>
      </c>
      <c r="F37" s="383"/>
      <c r="G37" s="383"/>
      <c r="H37" s="371"/>
      <c r="I37" s="393"/>
      <c r="J37" s="393"/>
      <c r="K37" s="393">
        <v>60</v>
      </c>
      <c r="L37" s="393">
        <v>0</v>
      </c>
      <c r="M37" s="393">
        <f t="shared" si="1"/>
        <v>60</v>
      </c>
    </row>
    <row r="38" spans="1:13" ht="15" customHeight="1" x14ac:dyDescent="0.35">
      <c r="A38" s="379" t="s">
        <v>836</v>
      </c>
      <c r="B38" s="380">
        <v>35</v>
      </c>
      <c r="C38" s="380">
        <v>35</v>
      </c>
      <c r="D38" s="384">
        <v>35</v>
      </c>
      <c r="E38" s="382">
        <f t="shared" si="0"/>
        <v>0</v>
      </c>
      <c r="F38" s="383"/>
      <c r="G38" s="383"/>
      <c r="H38" s="371"/>
      <c r="I38" s="393"/>
      <c r="J38" s="393"/>
      <c r="K38" s="393">
        <v>14</v>
      </c>
      <c r="L38" s="393">
        <v>-14</v>
      </c>
      <c r="M38" s="393">
        <f t="shared" si="1"/>
        <v>0</v>
      </c>
    </row>
    <row r="39" spans="1:13" ht="15" customHeight="1" x14ac:dyDescent="0.35">
      <c r="A39" s="379" t="s">
        <v>821</v>
      </c>
      <c r="B39" s="380">
        <v>203</v>
      </c>
      <c r="C39" s="380">
        <v>220</v>
      </c>
      <c r="D39" s="384">
        <v>220</v>
      </c>
      <c r="E39" s="382">
        <f t="shared" si="0"/>
        <v>17</v>
      </c>
      <c r="F39" s="383"/>
      <c r="G39" s="383"/>
      <c r="H39" s="371"/>
      <c r="I39" s="393"/>
      <c r="J39" s="393"/>
      <c r="K39" s="393">
        <v>40</v>
      </c>
      <c r="L39" s="393">
        <v>0</v>
      </c>
      <c r="M39" s="393">
        <f t="shared" si="1"/>
        <v>40</v>
      </c>
    </row>
    <row r="40" spans="1:13" ht="15" customHeight="1" x14ac:dyDescent="0.35">
      <c r="A40" s="379" t="s">
        <v>1135</v>
      </c>
      <c r="B40" s="380">
        <v>235</v>
      </c>
      <c r="C40" s="380">
        <v>235</v>
      </c>
      <c r="D40" s="384">
        <v>235</v>
      </c>
      <c r="E40" s="382">
        <f t="shared" si="0"/>
        <v>0</v>
      </c>
      <c r="F40" s="383"/>
      <c r="G40" s="383"/>
      <c r="H40" s="371"/>
      <c r="I40" s="393"/>
      <c r="J40" s="393"/>
      <c r="K40" s="393"/>
      <c r="L40" s="393">
        <v>0</v>
      </c>
      <c r="M40" s="393">
        <f t="shared" si="1"/>
        <v>0</v>
      </c>
    </row>
    <row r="41" spans="1:13" ht="17.25" customHeight="1" x14ac:dyDescent="0.35">
      <c r="A41" s="379" t="s">
        <v>878</v>
      </c>
      <c r="B41" s="380">
        <v>213</v>
      </c>
      <c r="C41" s="385" t="s">
        <v>1136</v>
      </c>
      <c r="D41" s="384">
        <v>123</v>
      </c>
      <c r="E41" s="382">
        <f t="shared" si="0"/>
        <v>-90</v>
      </c>
      <c r="F41" s="383"/>
      <c r="G41" s="383"/>
      <c r="H41" s="371"/>
      <c r="I41" s="393"/>
      <c r="J41" s="393"/>
      <c r="K41" s="393"/>
      <c r="L41" s="393">
        <v>0</v>
      </c>
      <c r="M41" s="393">
        <f t="shared" si="1"/>
        <v>0</v>
      </c>
    </row>
    <row r="42" spans="1:13" ht="15" customHeight="1" x14ac:dyDescent="0.35">
      <c r="A42" s="379" t="s">
        <v>1137</v>
      </c>
      <c r="B42" s="380">
        <v>58</v>
      </c>
      <c r="C42" s="380">
        <v>89</v>
      </c>
      <c r="D42" s="384">
        <v>105</v>
      </c>
      <c r="E42" s="382">
        <f t="shared" si="0"/>
        <v>47</v>
      </c>
      <c r="F42" s="383"/>
      <c r="G42" s="383"/>
      <c r="H42" s="371"/>
      <c r="I42" s="393"/>
      <c r="J42" s="393"/>
      <c r="K42" s="393">
        <v>150</v>
      </c>
      <c r="L42" s="393">
        <v>0</v>
      </c>
      <c r="M42" s="393">
        <f t="shared" si="1"/>
        <v>150</v>
      </c>
    </row>
    <row r="43" spans="1:13" ht="16.5" customHeight="1" x14ac:dyDescent="0.35">
      <c r="A43" s="379" t="s">
        <v>1113</v>
      </c>
      <c r="B43" s="380">
        <v>403</v>
      </c>
      <c r="C43" s="380">
        <v>408</v>
      </c>
      <c r="D43" s="384">
        <v>408</v>
      </c>
      <c r="E43" s="382">
        <f t="shared" si="0"/>
        <v>5</v>
      </c>
      <c r="F43" s="383"/>
      <c r="G43" s="383"/>
      <c r="H43" s="371"/>
      <c r="I43" s="393"/>
      <c r="J43" s="393"/>
      <c r="K43" s="393">
        <v>18</v>
      </c>
      <c r="L43" s="393">
        <v>-18</v>
      </c>
      <c r="M43" s="393">
        <f t="shared" si="1"/>
        <v>0</v>
      </c>
    </row>
    <row r="44" spans="1:13" ht="15" customHeight="1" x14ac:dyDescent="0.35">
      <c r="A44" s="379" t="s">
        <v>1108</v>
      </c>
      <c r="B44" s="380">
        <v>300</v>
      </c>
      <c r="C44" s="380">
        <v>300</v>
      </c>
      <c r="D44" s="384">
        <v>300</v>
      </c>
      <c r="E44" s="382">
        <f t="shared" si="0"/>
        <v>0</v>
      </c>
      <c r="F44" s="383"/>
      <c r="G44" s="383"/>
      <c r="H44" s="371"/>
      <c r="I44" s="393"/>
      <c r="J44" s="393"/>
      <c r="K44" s="393">
        <v>20</v>
      </c>
      <c r="L44" s="393">
        <v>80</v>
      </c>
      <c r="M44" s="393">
        <f t="shared" si="1"/>
        <v>100</v>
      </c>
    </row>
    <row r="45" spans="1:13" ht="15" customHeight="1" x14ac:dyDescent="0.35">
      <c r="A45" s="379" t="s">
        <v>1138</v>
      </c>
      <c r="B45" s="380">
        <v>320</v>
      </c>
      <c r="C45" s="380">
        <v>300</v>
      </c>
      <c r="D45" s="384">
        <v>315</v>
      </c>
      <c r="E45" s="382">
        <f t="shared" si="0"/>
        <v>-5</v>
      </c>
      <c r="F45" s="383"/>
      <c r="G45" s="383"/>
      <c r="H45" s="371"/>
      <c r="I45" s="393"/>
      <c r="J45" s="393"/>
      <c r="K45" s="393">
        <v>75</v>
      </c>
      <c r="L45" s="393">
        <v>-60</v>
      </c>
      <c r="M45" s="393">
        <f t="shared" si="1"/>
        <v>15</v>
      </c>
    </row>
    <row r="46" spans="1:13" ht="15" customHeight="1" x14ac:dyDescent="0.35">
      <c r="A46" s="379" t="s">
        <v>1109</v>
      </c>
      <c r="B46" s="380">
        <v>375</v>
      </c>
      <c r="C46" s="380">
        <v>375</v>
      </c>
      <c r="D46" s="384">
        <v>375</v>
      </c>
      <c r="E46" s="382">
        <f t="shared" si="0"/>
        <v>0</v>
      </c>
      <c r="F46" s="383"/>
      <c r="G46" s="383"/>
      <c r="H46" s="371"/>
      <c r="I46" s="393"/>
      <c r="J46" s="393"/>
      <c r="K46" s="393">
        <v>20</v>
      </c>
      <c r="L46" s="393">
        <v>82</v>
      </c>
      <c r="M46" s="393">
        <f t="shared" si="1"/>
        <v>102</v>
      </c>
    </row>
    <row r="47" spans="1:13" ht="15" customHeight="1" x14ac:dyDescent="0.35">
      <c r="A47" s="379" t="s">
        <v>1111</v>
      </c>
      <c r="B47" s="380">
        <v>82</v>
      </c>
      <c r="C47" s="380">
        <v>68</v>
      </c>
      <c r="D47" s="384">
        <v>68</v>
      </c>
      <c r="E47" s="382">
        <f t="shared" si="0"/>
        <v>-14</v>
      </c>
      <c r="F47" s="383"/>
      <c r="G47" s="383"/>
      <c r="H47" s="371"/>
      <c r="I47" s="393"/>
      <c r="J47" s="393"/>
      <c r="K47" s="393"/>
      <c r="L47" s="393">
        <v>0</v>
      </c>
      <c r="M47" s="393">
        <f t="shared" si="1"/>
        <v>0</v>
      </c>
    </row>
    <row r="48" spans="1:13" ht="15" customHeight="1" x14ac:dyDescent="0.35">
      <c r="A48" s="379" t="s">
        <v>1139</v>
      </c>
      <c r="B48" s="380">
        <v>77</v>
      </c>
      <c r="C48" s="380">
        <v>95</v>
      </c>
      <c r="D48" s="384">
        <v>95</v>
      </c>
      <c r="E48" s="382">
        <f t="shared" si="0"/>
        <v>18</v>
      </c>
      <c r="F48" s="383"/>
      <c r="G48" s="383"/>
      <c r="H48" s="371"/>
      <c r="I48" s="393"/>
      <c r="J48" s="393"/>
      <c r="K48" s="393"/>
      <c r="L48" s="393">
        <v>0</v>
      </c>
      <c r="M48" s="393">
        <f t="shared" si="1"/>
        <v>0</v>
      </c>
    </row>
    <row r="49" spans="1:13" ht="15" customHeight="1" x14ac:dyDescent="0.35">
      <c r="A49" s="379" t="s">
        <v>1140</v>
      </c>
      <c r="B49" s="380">
        <v>350</v>
      </c>
      <c r="C49" s="380">
        <v>350</v>
      </c>
      <c r="D49" s="381">
        <v>350</v>
      </c>
      <c r="E49" s="382">
        <f t="shared" si="0"/>
        <v>0</v>
      </c>
      <c r="F49" s="383"/>
      <c r="G49" s="383"/>
      <c r="H49" s="371"/>
      <c r="I49" s="393"/>
      <c r="J49" s="393"/>
      <c r="K49" s="393">
        <v>0</v>
      </c>
      <c r="L49" s="393">
        <v>50</v>
      </c>
      <c r="M49" s="393">
        <f t="shared" si="1"/>
        <v>50</v>
      </c>
    </row>
    <row r="50" spans="1:13" ht="15" customHeight="1" x14ac:dyDescent="0.35">
      <c r="A50" s="379" t="s">
        <v>1141</v>
      </c>
      <c r="B50" s="380">
        <v>45</v>
      </c>
      <c r="C50" s="380">
        <v>45</v>
      </c>
      <c r="D50" s="381">
        <v>45</v>
      </c>
      <c r="E50" s="382">
        <f t="shared" si="0"/>
        <v>0</v>
      </c>
      <c r="F50" s="383"/>
      <c r="G50" s="383"/>
      <c r="H50" s="371"/>
      <c r="I50" s="393"/>
      <c r="J50" s="393"/>
      <c r="K50" s="393"/>
      <c r="L50" s="393">
        <v>0</v>
      </c>
      <c r="M50" s="393">
        <f t="shared" si="1"/>
        <v>0</v>
      </c>
    </row>
    <row r="51" spans="1:13" ht="15" customHeight="1" x14ac:dyDescent="0.35">
      <c r="A51" s="379" t="s">
        <v>1146</v>
      </c>
      <c r="B51" s="381">
        <v>60</v>
      </c>
      <c r="C51" s="380">
        <v>0</v>
      </c>
      <c r="D51" s="381">
        <v>60</v>
      </c>
      <c r="E51" s="382">
        <f t="shared" si="0"/>
        <v>0</v>
      </c>
      <c r="F51" s="383">
        <v>5</v>
      </c>
      <c r="G51" s="383"/>
      <c r="H51" s="371"/>
      <c r="I51" s="393">
        <v>50</v>
      </c>
      <c r="J51" s="393"/>
      <c r="K51" s="393">
        <f>150-I51</f>
        <v>100</v>
      </c>
      <c r="L51" s="393">
        <v>20</v>
      </c>
      <c r="M51" s="393">
        <f t="shared" si="1"/>
        <v>170</v>
      </c>
    </row>
    <row r="52" spans="1:13" ht="15" customHeight="1" x14ac:dyDescent="0.35">
      <c r="A52" s="379" t="s">
        <v>1142</v>
      </c>
      <c r="B52" s="381">
        <v>21</v>
      </c>
      <c r="C52" s="380">
        <v>20</v>
      </c>
      <c r="D52" s="381">
        <v>21</v>
      </c>
      <c r="E52" s="382">
        <f t="shared" si="0"/>
        <v>0</v>
      </c>
      <c r="F52" s="383"/>
      <c r="G52" s="383"/>
      <c r="H52" s="371"/>
      <c r="I52" s="393"/>
      <c r="J52" s="393"/>
      <c r="K52" s="393">
        <v>49</v>
      </c>
      <c r="L52" s="393">
        <v>0</v>
      </c>
      <c r="M52" s="393">
        <f t="shared" si="1"/>
        <v>49</v>
      </c>
    </row>
    <row r="53" spans="1:13" ht="15" customHeight="1" x14ac:dyDescent="0.35">
      <c r="A53" s="379" t="s">
        <v>857</v>
      </c>
      <c r="B53" s="381">
        <v>31</v>
      </c>
      <c r="C53" s="380">
        <v>31</v>
      </c>
      <c r="D53" s="381">
        <v>31</v>
      </c>
      <c r="E53" s="382">
        <f t="shared" si="0"/>
        <v>0</v>
      </c>
      <c r="F53" s="383"/>
      <c r="G53" s="383"/>
      <c r="H53" s="371"/>
      <c r="I53" s="393"/>
      <c r="J53" s="393"/>
      <c r="K53" s="393">
        <v>31</v>
      </c>
      <c r="L53" s="393">
        <v>-31</v>
      </c>
      <c r="M53" s="393">
        <f t="shared" si="1"/>
        <v>0</v>
      </c>
    </row>
    <row r="54" spans="1:13" ht="15" customHeight="1" x14ac:dyDescent="0.35">
      <c r="A54" s="379" t="s">
        <v>179</v>
      </c>
      <c r="B54" s="381">
        <v>20</v>
      </c>
      <c r="C54" s="380"/>
      <c r="D54" s="381">
        <v>20</v>
      </c>
      <c r="E54" s="382">
        <f t="shared" si="0"/>
        <v>0</v>
      </c>
      <c r="F54" s="383"/>
      <c r="G54" s="383"/>
      <c r="H54" s="371"/>
      <c r="I54" s="393"/>
      <c r="J54" s="393"/>
      <c r="K54" s="393"/>
      <c r="L54" s="393">
        <v>0</v>
      </c>
      <c r="M54" s="393">
        <f t="shared" si="1"/>
        <v>0</v>
      </c>
    </row>
    <row r="55" spans="1:13" ht="15" customHeight="1" x14ac:dyDescent="0.35">
      <c r="A55" s="379" t="s">
        <v>1112</v>
      </c>
      <c r="B55" s="381">
        <v>18</v>
      </c>
      <c r="C55" s="380"/>
      <c r="D55" s="381">
        <v>18</v>
      </c>
      <c r="E55" s="382">
        <f t="shared" si="0"/>
        <v>0</v>
      </c>
      <c r="F55" s="383"/>
      <c r="G55" s="383"/>
      <c r="H55" s="371"/>
      <c r="I55" s="393"/>
      <c r="J55" s="393"/>
      <c r="K55" s="393"/>
      <c r="L55" s="393">
        <v>0</v>
      </c>
      <c r="M55" s="393">
        <f t="shared" si="1"/>
        <v>0</v>
      </c>
    </row>
    <row r="56" spans="1:13" ht="15" customHeight="1" x14ac:dyDescent="0.35">
      <c r="A56" s="386" t="s">
        <v>1114</v>
      </c>
      <c r="B56" s="387">
        <v>46</v>
      </c>
      <c r="C56" s="116"/>
      <c r="D56" s="387">
        <v>46</v>
      </c>
      <c r="E56" s="382">
        <f t="shared" si="0"/>
        <v>0</v>
      </c>
      <c r="F56" s="383"/>
      <c r="G56" s="383"/>
      <c r="H56" s="371"/>
      <c r="I56" s="393"/>
      <c r="J56" s="393"/>
      <c r="K56" s="393"/>
      <c r="L56" s="393">
        <v>12</v>
      </c>
      <c r="M56" s="393">
        <f t="shared" si="1"/>
        <v>12</v>
      </c>
    </row>
    <row r="57" spans="1:13" x14ac:dyDescent="0.35">
      <c r="A57" s="375" t="s">
        <v>1105</v>
      </c>
      <c r="B57" s="375">
        <f>SUM(B11:B56)</f>
        <v>8555</v>
      </c>
      <c r="C57" s="388">
        <f>SUM(C11:C55)</f>
        <v>8510</v>
      </c>
      <c r="D57" s="389">
        <f>SUM(D11:D56)</f>
        <v>8890</v>
      </c>
      <c r="E57" s="390">
        <f t="shared" si="0"/>
        <v>335</v>
      </c>
      <c r="F57" s="391">
        <f>SUM(F6:F56)</f>
        <v>338</v>
      </c>
      <c r="G57" s="391">
        <f t="shared" ref="G57:H57" si="2">SUM(G6:G56)</f>
        <v>261</v>
      </c>
      <c r="H57" s="391">
        <f t="shared" si="2"/>
        <v>78</v>
      </c>
      <c r="I57" s="394">
        <f t="shared" ref="I57:K57" si="3">SUM(I6:I56)</f>
        <v>280</v>
      </c>
      <c r="J57" s="394">
        <f t="shared" si="3"/>
        <v>107</v>
      </c>
      <c r="K57" s="394">
        <f t="shared" si="3"/>
        <v>2178</v>
      </c>
      <c r="L57" s="394">
        <v>736</v>
      </c>
      <c r="M57" s="394">
        <f>SUM(M6:M56)</f>
        <v>3301</v>
      </c>
    </row>
  </sheetData>
  <mergeCells count="6">
    <mergeCell ref="L1:M1"/>
    <mergeCell ref="A3:M3"/>
    <mergeCell ref="A4:A5"/>
    <mergeCell ref="F4:H4"/>
    <mergeCell ref="I4:M4"/>
    <mergeCell ref="L2:M2"/>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F6B10-9F66-49D8-A5EB-9F46CEF90F38}">
  <dimension ref="A1:FP60"/>
  <sheetViews>
    <sheetView zoomScaleNormal="100" workbookViewId="0">
      <selection activeCell="CK4" sqref="CK4"/>
    </sheetView>
  </sheetViews>
  <sheetFormatPr defaultColWidth="9.1796875" defaultRowHeight="14.5" x14ac:dyDescent="0.35"/>
  <cols>
    <col min="1" max="1" width="9.1796875" style="283" customWidth="1"/>
    <col min="2" max="2" width="28.26953125" style="284" customWidth="1"/>
    <col min="3" max="3" width="20" style="283" hidden="1" customWidth="1"/>
    <col min="4" max="4" width="27.7265625" style="283" hidden="1" customWidth="1"/>
    <col min="5" max="5" width="13.26953125" style="283" hidden="1" customWidth="1"/>
    <col min="6" max="8" width="17.54296875" style="283" hidden="1" customWidth="1"/>
    <col min="9" max="10" width="12.54296875" style="284" hidden="1" customWidth="1"/>
    <col min="11" max="11" width="17.54296875" style="283" hidden="1" customWidth="1"/>
    <col min="12" max="12" width="13.81640625" style="284" hidden="1" customWidth="1"/>
    <col min="13" max="13" width="8.54296875" style="284" hidden="1" customWidth="1"/>
    <col min="14" max="14" width="30.54296875" style="284" hidden="1" customWidth="1"/>
    <col min="15" max="15" width="25.54296875" style="284" hidden="1" customWidth="1"/>
    <col min="16" max="16" width="28.453125" style="284" hidden="1" customWidth="1"/>
    <col min="17" max="17" width="12.453125" style="283" hidden="1" customWidth="1"/>
    <col min="18" max="18" width="14.26953125" style="283" hidden="1" customWidth="1"/>
    <col min="19" max="19" width="11.54296875" style="283" hidden="1" customWidth="1"/>
    <col min="20" max="20" width="11.81640625" style="283" hidden="1" customWidth="1"/>
    <col min="21" max="21" width="10.26953125" style="283" hidden="1" customWidth="1"/>
    <col min="22" max="22" width="18.453125" style="284" hidden="1" customWidth="1"/>
    <col min="23" max="23" width="12.54296875" style="284" hidden="1" customWidth="1"/>
    <col min="24" max="24" width="16.453125" style="284" hidden="1" customWidth="1"/>
    <col min="25" max="30" width="12.54296875" style="284" hidden="1" customWidth="1"/>
    <col min="31" max="31" width="14.81640625" style="283" hidden="1" customWidth="1"/>
    <col min="32" max="32" width="14.26953125" style="284" hidden="1" customWidth="1"/>
    <col min="33" max="33" width="12.81640625" style="283" hidden="1" customWidth="1"/>
    <col min="34" max="34" width="13.1796875" style="284" hidden="1" customWidth="1"/>
    <col min="35" max="35" width="13.81640625" style="284" hidden="1" customWidth="1"/>
    <col min="36" max="36" width="13.7265625" style="284" hidden="1" customWidth="1"/>
    <col min="37" max="37" width="13.54296875" style="284" hidden="1" customWidth="1"/>
    <col min="38" max="38" width="11.81640625" style="284" hidden="1" customWidth="1"/>
    <col min="39" max="39" width="12.26953125" style="284" hidden="1" customWidth="1"/>
    <col min="40" max="40" width="11.7265625" style="284" hidden="1" customWidth="1"/>
    <col min="41" max="42" width="12.54296875" style="284" hidden="1" customWidth="1"/>
    <col min="43" max="43" width="9.1796875" style="284" hidden="1" customWidth="1"/>
    <col min="44" max="44" width="8.54296875" style="284" hidden="1" customWidth="1"/>
    <col min="45" max="45" width="30.54296875" style="284" hidden="1" customWidth="1"/>
    <col min="46" max="46" width="25.54296875" style="284" hidden="1" customWidth="1"/>
    <col min="47" max="47" width="28.453125" style="284" hidden="1" customWidth="1"/>
    <col min="48" max="48" width="12.54296875" style="283" hidden="1" customWidth="1"/>
    <col min="49" max="49" width="18.453125" style="283" hidden="1" customWidth="1"/>
    <col min="50" max="51" width="17.54296875" style="283" hidden="1" customWidth="1"/>
    <col min="52" max="52" width="11.54296875" style="283" hidden="1" customWidth="1"/>
    <col min="53" max="53" width="14.54296875" style="284" hidden="1" customWidth="1"/>
    <col min="54" max="61" width="12.54296875" style="284" hidden="1" customWidth="1"/>
    <col min="62" max="62" width="14.26953125" style="283" hidden="1" customWidth="1"/>
    <col min="63" max="63" width="12.54296875" style="284" hidden="1" customWidth="1"/>
    <col min="64" max="64" width="12.81640625" style="283" hidden="1" customWidth="1"/>
    <col min="65" max="65" width="9.1796875" style="284" hidden="1" customWidth="1"/>
    <col min="66" max="66" width="12" style="284" hidden="1" customWidth="1"/>
    <col min="67" max="67" width="10.81640625" style="284" hidden="1" customWidth="1"/>
    <col min="68" max="68" width="12" style="284" hidden="1" customWidth="1"/>
    <col min="69" max="69" width="12.26953125" style="284" hidden="1" customWidth="1"/>
    <col min="70" max="70" width="11.54296875" style="284" hidden="1" customWidth="1"/>
    <col min="71" max="71" width="12" style="284" hidden="1" customWidth="1"/>
    <col min="72" max="72" width="13.453125" style="284" hidden="1" customWidth="1"/>
    <col min="73" max="73" width="11" style="284" hidden="1" customWidth="1"/>
    <col min="74" max="74" width="11.81640625" style="284" hidden="1" customWidth="1"/>
    <col min="75" max="75" width="9.1796875" style="284" hidden="1" customWidth="1"/>
    <col min="76" max="76" width="11.81640625" style="284" hidden="1" customWidth="1"/>
    <col min="77" max="77" width="9.1796875" style="284" hidden="1" customWidth="1"/>
    <col min="78" max="78" width="11.54296875" style="284" hidden="1" customWidth="1"/>
    <col min="79" max="79" width="9.1796875" style="284" hidden="1" customWidth="1"/>
    <col min="80" max="81" width="12.54296875" style="284" hidden="1" customWidth="1"/>
    <col min="82" max="82" width="9.1796875" style="284" customWidth="1"/>
    <col min="83" max="83" width="12.54296875" style="284" customWidth="1"/>
    <col min="84" max="84" width="18.81640625" style="284" customWidth="1"/>
    <col min="85" max="85" width="26.54296875" style="284" customWidth="1"/>
    <col min="86" max="86" width="26.1796875" style="284" customWidth="1"/>
    <col min="87" max="87" width="34.7265625" style="284" bestFit="1" customWidth="1"/>
    <col min="88" max="88" width="12.54296875" style="284" customWidth="1"/>
    <col min="89" max="16384" width="9.1796875" style="284"/>
  </cols>
  <sheetData>
    <row r="1" spans="1:89" x14ac:dyDescent="0.35">
      <c r="U1" s="285"/>
      <c r="V1" s="286"/>
      <c r="W1" s="286"/>
      <c r="X1" s="286"/>
      <c r="Y1" s="286"/>
      <c r="Z1" s="286"/>
      <c r="AA1" s="286" t="s">
        <v>1015</v>
      </c>
      <c r="AB1" s="286"/>
      <c r="AC1" s="286"/>
      <c r="AD1" s="286"/>
      <c r="AE1" s="285"/>
      <c r="AF1" s="286"/>
      <c r="AG1" s="285"/>
      <c r="AH1" s="286"/>
      <c r="CJ1" s="284" t="s">
        <v>1220</v>
      </c>
    </row>
    <row r="2" spans="1:89" ht="15" thickBot="1" x14ac:dyDescent="0.4">
      <c r="U2" s="285"/>
      <c r="V2" s="286"/>
      <c r="W2" s="286"/>
      <c r="X2" s="286"/>
      <c r="Y2" s="286"/>
      <c r="Z2" s="286"/>
      <c r="AA2" s="286"/>
      <c r="AB2" s="286"/>
      <c r="AC2" s="286"/>
      <c r="AD2" s="286"/>
      <c r="AE2" s="285"/>
      <c r="AF2" s="286"/>
      <c r="AG2" s="285"/>
      <c r="AH2" s="286"/>
    </row>
    <row r="3" spans="1:89" ht="60.75" customHeight="1" x14ac:dyDescent="0.6">
      <c r="A3" s="287"/>
      <c r="B3" s="426" t="s">
        <v>1016</v>
      </c>
      <c r="C3" s="426"/>
      <c r="D3" s="426"/>
      <c r="E3" s="428" t="s">
        <v>1017</v>
      </c>
      <c r="F3" s="428"/>
      <c r="G3" s="429" t="s">
        <v>1018</v>
      </c>
      <c r="H3" s="430"/>
      <c r="I3" s="432" t="s">
        <v>1019</v>
      </c>
      <c r="J3" s="432"/>
      <c r="K3" s="288" t="s">
        <v>1020</v>
      </c>
      <c r="M3" s="289"/>
      <c r="N3" s="433" t="s">
        <v>1021</v>
      </c>
      <c r="O3" s="433"/>
      <c r="P3" s="434"/>
      <c r="Q3" s="428" t="s">
        <v>1017</v>
      </c>
      <c r="R3" s="428"/>
      <c r="S3" s="429" t="s">
        <v>1018</v>
      </c>
      <c r="T3" s="430"/>
      <c r="U3" s="431" t="s">
        <v>419</v>
      </c>
      <c r="V3" s="431"/>
      <c r="W3" s="431" t="s">
        <v>545</v>
      </c>
      <c r="X3" s="431"/>
      <c r="Y3" s="431" t="s">
        <v>209</v>
      </c>
      <c r="Z3" s="431"/>
      <c r="AA3" s="431" t="s">
        <v>299</v>
      </c>
      <c r="AB3" s="431"/>
      <c r="AC3" s="431" t="s">
        <v>441</v>
      </c>
      <c r="AD3" s="431"/>
      <c r="AE3" s="431" t="s">
        <v>1022</v>
      </c>
      <c r="AF3" s="431"/>
      <c r="AG3" s="431" t="s">
        <v>254</v>
      </c>
      <c r="AH3" s="431" t="s">
        <v>1022</v>
      </c>
      <c r="AI3" s="424" t="s">
        <v>1023</v>
      </c>
      <c r="AJ3" s="424"/>
      <c r="AK3" s="424" t="s">
        <v>1024</v>
      </c>
      <c r="AL3" s="424"/>
      <c r="AM3" s="424" t="s">
        <v>1025</v>
      </c>
      <c r="AN3" s="424"/>
      <c r="AO3" s="425" t="s">
        <v>1019</v>
      </c>
      <c r="AP3" s="425"/>
      <c r="AR3" s="287"/>
      <c r="AS3" s="426" t="s">
        <v>1026</v>
      </c>
      <c r="AT3" s="426"/>
      <c r="AU3" s="427"/>
      <c r="AV3" s="428" t="s">
        <v>1017</v>
      </c>
      <c r="AW3" s="428"/>
      <c r="AX3" s="429" t="s">
        <v>1018</v>
      </c>
      <c r="AY3" s="430"/>
      <c r="AZ3" s="431" t="s">
        <v>419</v>
      </c>
      <c r="BA3" s="431"/>
      <c r="BB3" s="431" t="s">
        <v>545</v>
      </c>
      <c r="BC3" s="431"/>
      <c r="BD3" s="431" t="s">
        <v>209</v>
      </c>
      <c r="BE3" s="431"/>
      <c r="BF3" s="431" t="s">
        <v>299</v>
      </c>
      <c r="BG3" s="431"/>
      <c r="BH3" s="431" t="s">
        <v>441</v>
      </c>
      <c r="BI3" s="431"/>
      <c r="BJ3" s="431" t="s">
        <v>1022</v>
      </c>
      <c r="BK3" s="431"/>
      <c r="BL3" s="431" t="s">
        <v>254</v>
      </c>
      <c r="BM3" s="431" t="s">
        <v>1022</v>
      </c>
      <c r="BN3" s="424" t="s">
        <v>1023</v>
      </c>
      <c r="BO3" s="424"/>
      <c r="BP3" s="424" t="s">
        <v>1024</v>
      </c>
      <c r="BQ3" s="424"/>
      <c r="BR3" s="424" t="s">
        <v>1027</v>
      </c>
      <c r="BS3" s="424"/>
      <c r="BT3" s="424" t="s">
        <v>1028</v>
      </c>
      <c r="BU3" s="424"/>
      <c r="BV3" s="424" t="s">
        <v>1029</v>
      </c>
      <c r="BW3" s="424"/>
      <c r="BX3" s="424" t="s">
        <v>1030</v>
      </c>
      <c r="BY3" s="424"/>
      <c r="BZ3" s="424" t="s">
        <v>1031</v>
      </c>
      <c r="CA3" s="424"/>
      <c r="CB3" s="425" t="s">
        <v>1019</v>
      </c>
      <c r="CC3" s="425"/>
      <c r="CE3" s="423" t="s">
        <v>1032</v>
      </c>
      <c r="CF3" s="423"/>
      <c r="CG3" s="407" t="s">
        <v>1218</v>
      </c>
      <c r="CH3" s="290" t="s">
        <v>1237</v>
      </c>
      <c r="CI3" s="291" t="s">
        <v>1033</v>
      </c>
      <c r="CJ3" s="292" t="s">
        <v>1034</v>
      </c>
    </row>
    <row r="4" spans="1:89" s="299" customFormat="1" ht="77.5" x14ac:dyDescent="0.35">
      <c r="A4" s="293" t="s">
        <v>1035</v>
      </c>
      <c r="B4" s="294" t="s">
        <v>28</v>
      </c>
      <c r="C4" s="295" t="s">
        <v>1036</v>
      </c>
      <c r="D4" s="296" t="s">
        <v>1037</v>
      </c>
      <c r="E4" s="297" t="s">
        <v>1038</v>
      </c>
      <c r="F4" s="297" t="s">
        <v>1039</v>
      </c>
      <c r="G4" s="297" t="s">
        <v>1038</v>
      </c>
      <c r="H4" s="297" t="s">
        <v>1039</v>
      </c>
      <c r="I4" s="298" t="s">
        <v>1038</v>
      </c>
      <c r="J4" s="298" t="s">
        <v>1039</v>
      </c>
      <c r="K4" s="295"/>
      <c r="M4" s="300" t="s">
        <v>1035</v>
      </c>
      <c r="N4" s="301" t="s">
        <v>28</v>
      </c>
      <c r="O4" s="302" t="s">
        <v>1036</v>
      </c>
      <c r="P4" s="303" t="s">
        <v>1037</v>
      </c>
      <c r="Q4" s="297" t="s">
        <v>1038</v>
      </c>
      <c r="R4" s="297" t="s">
        <v>1039</v>
      </c>
      <c r="S4" s="297" t="s">
        <v>1038</v>
      </c>
      <c r="T4" s="297" t="s">
        <v>1039</v>
      </c>
      <c r="U4" s="304" t="s">
        <v>1038</v>
      </c>
      <c r="V4" s="304" t="s">
        <v>1039</v>
      </c>
      <c r="W4" s="304" t="s">
        <v>1038</v>
      </c>
      <c r="X4" s="304" t="s">
        <v>1039</v>
      </c>
      <c r="Y4" s="304" t="s">
        <v>1038</v>
      </c>
      <c r="Z4" s="304" t="s">
        <v>1039</v>
      </c>
      <c r="AA4" s="304" t="s">
        <v>1038</v>
      </c>
      <c r="AB4" s="304" t="s">
        <v>1039</v>
      </c>
      <c r="AC4" s="304" t="s">
        <v>1038</v>
      </c>
      <c r="AD4" s="304" t="s">
        <v>1039</v>
      </c>
      <c r="AE4" s="304" t="s">
        <v>1038</v>
      </c>
      <c r="AF4" s="304" t="s">
        <v>1039</v>
      </c>
      <c r="AG4" s="304" t="s">
        <v>1038</v>
      </c>
      <c r="AH4" s="304" t="s">
        <v>1039</v>
      </c>
      <c r="AI4" s="305" t="s">
        <v>1038</v>
      </c>
      <c r="AJ4" s="305" t="s">
        <v>1039</v>
      </c>
      <c r="AK4" s="305" t="s">
        <v>1038</v>
      </c>
      <c r="AL4" s="305" t="s">
        <v>1039</v>
      </c>
      <c r="AM4" s="305" t="s">
        <v>1038</v>
      </c>
      <c r="AN4" s="305" t="s">
        <v>1039</v>
      </c>
      <c r="AO4" s="295" t="s">
        <v>1038</v>
      </c>
      <c r="AP4" s="295" t="s">
        <v>1039</v>
      </c>
      <c r="AR4" s="293" t="s">
        <v>1035</v>
      </c>
      <c r="AS4" s="294" t="s">
        <v>28</v>
      </c>
      <c r="AT4" s="295" t="s">
        <v>1036</v>
      </c>
      <c r="AU4" s="306" t="s">
        <v>1037</v>
      </c>
      <c r="AV4" s="297" t="s">
        <v>1038</v>
      </c>
      <c r="AW4" s="297" t="s">
        <v>1039</v>
      </c>
      <c r="AX4" s="297" t="s">
        <v>1038</v>
      </c>
      <c r="AY4" s="297" t="s">
        <v>1039</v>
      </c>
      <c r="AZ4" s="304" t="s">
        <v>1038</v>
      </c>
      <c r="BA4" s="304" t="s">
        <v>1039</v>
      </c>
      <c r="BB4" s="304" t="s">
        <v>1038</v>
      </c>
      <c r="BC4" s="304" t="s">
        <v>1039</v>
      </c>
      <c r="BD4" s="304" t="s">
        <v>1038</v>
      </c>
      <c r="BE4" s="304" t="s">
        <v>1039</v>
      </c>
      <c r="BF4" s="304" t="s">
        <v>1038</v>
      </c>
      <c r="BG4" s="304" t="s">
        <v>1039</v>
      </c>
      <c r="BH4" s="304" t="s">
        <v>1038</v>
      </c>
      <c r="BI4" s="304" t="s">
        <v>1039</v>
      </c>
      <c r="BJ4" s="304" t="s">
        <v>1038</v>
      </c>
      <c r="BK4" s="304" t="s">
        <v>1039</v>
      </c>
      <c r="BL4" s="304" t="s">
        <v>1038</v>
      </c>
      <c r="BM4" s="304" t="s">
        <v>1039</v>
      </c>
      <c r="BN4" s="305" t="s">
        <v>1038</v>
      </c>
      <c r="BO4" s="305" t="s">
        <v>1039</v>
      </c>
      <c r="BP4" s="305" t="s">
        <v>1038</v>
      </c>
      <c r="BQ4" s="305" t="s">
        <v>1039</v>
      </c>
      <c r="BR4" s="305" t="s">
        <v>1038</v>
      </c>
      <c r="BS4" s="305" t="s">
        <v>1039</v>
      </c>
      <c r="BT4" s="305" t="s">
        <v>1038</v>
      </c>
      <c r="BU4" s="305" t="s">
        <v>1039</v>
      </c>
      <c r="BV4" s="305" t="s">
        <v>1038</v>
      </c>
      <c r="BW4" s="305" t="s">
        <v>1039</v>
      </c>
      <c r="BX4" s="305" t="s">
        <v>1038</v>
      </c>
      <c r="BY4" s="305" t="s">
        <v>1039</v>
      </c>
      <c r="BZ4" s="305" t="s">
        <v>1038</v>
      </c>
      <c r="CA4" s="305" t="s">
        <v>1039</v>
      </c>
      <c r="CB4" s="295" t="s">
        <v>1038</v>
      </c>
      <c r="CC4" s="295" t="s">
        <v>1039</v>
      </c>
      <c r="CE4" s="307" t="s">
        <v>1038</v>
      </c>
      <c r="CF4" s="308" t="s">
        <v>1203</v>
      </c>
      <c r="CG4" s="408" t="s">
        <v>1204</v>
      </c>
      <c r="CH4" s="309"/>
      <c r="CI4" s="310"/>
      <c r="CJ4" s="311"/>
    </row>
    <row r="5" spans="1:89" s="299" customFormat="1" ht="15.5" x14ac:dyDescent="0.35">
      <c r="A5" s="293"/>
      <c r="B5" s="294"/>
      <c r="C5" s="295"/>
      <c r="D5" s="296"/>
      <c r="E5" s="297">
        <v>3</v>
      </c>
      <c r="F5" s="297">
        <v>44</v>
      </c>
      <c r="G5" s="297">
        <v>3</v>
      </c>
      <c r="H5" s="297">
        <v>34</v>
      </c>
      <c r="I5" s="312">
        <f>E5+G5</f>
        <v>6</v>
      </c>
      <c r="J5" s="312">
        <f>F5+H5</f>
        <v>78</v>
      </c>
      <c r="K5" s="295"/>
      <c r="M5" s="300"/>
      <c r="N5" s="301"/>
      <c r="O5" s="302"/>
      <c r="P5" s="303"/>
      <c r="Q5" s="297">
        <v>8</v>
      </c>
      <c r="R5" s="297">
        <v>62</v>
      </c>
      <c r="S5" s="297">
        <v>5</v>
      </c>
      <c r="T5" s="297">
        <v>27</v>
      </c>
      <c r="U5" s="304">
        <v>2</v>
      </c>
      <c r="V5" s="313">
        <v>21</v>
      </c>
      <c r="W5" s="310">
        <v>3</v>
      </c>
      <c r="X5" s="313">
        <f>7+6</f>
        <v>13</v>
      </c>
      <c r="Y5" s="310">
        <v>2</v>
      </c>
      <c r="Z5" s="313">
        <v>12</v>
      </c>
      <c r="AA5" s="310">
        <v>9</v>
      </c>
      <c r="AB5" s="313">
        <v>66</v>
      </c>
      <c r="AC5" s="310">
        <v>2</v>
      </c>
      <c r="AD5" s="313">
        <v>15</v>
      </c>
      <c r="AE5" s="304">
        <v>4</v>
      </c>
      <c r="AF5" s="313">
        <v>28</v>
      </c>
      <c r="AG5" s="304">
        <v>1</v>
      </c>
      <c r="AH5" s="313">
        <v>8</v>
      </c>
      <c r="AI5" s="314">
        <v>1</v>
      </c>
      <c r="AJ5" s="314">
        <v>2</v>
      </c>
      <c r="AK5" s="314">
        <v>1</v>
      </c>
      <c r="AL5" s="314">
        <v>4</v>
      </c>
      <c r="AM5" s="314">
        <v>1</v>
      </c>
      <c r="AN5" s="314">
        <v>3</v>
      </c>
      <c r="AO5" s="315">
        <f>Q5+S5+U5+W5+Y5+AA5+AC5+AE5+AG5+AI5+AK5+AM5</f>
        <v>39</v>
      </c>
      <c r="AP5" s="315">
        <f>R5+T5+V5+X5+Z5+AB5+AD5+AF5+AH5+AJ5+AL5+AN5</f>
        <v>261</v>
      </c>
      <c r="AR5" s="293"/>
      <c r="AS5" s="294"/>
      <c r="AT5" s="295"/>
      <c r="AU5" s="306"/>
      <c r="AV5" s="297">
        <v>16</v>
      </c>
      <c r="AW5" s="297">
        <v>82</v>
      </c>
      <c r="AX5" s="297">
        <v>5</v>
      </c>
      <c r="AY5" s="297">
        <v>70</v>
      </c>
      <c r="AZ5" s="304">
        <v>6</v>
      </c>
      <c r="BA5" s="304">
        <v>18</v>
      </c>
      <c r="BB5" s="310">
        <v>4</v>
      </c>
      <c r="BC5" s="310">
        <v>8</v>
      </c>
      <c r="BD5" s="310">
        <v>4</v>
      </c>
      <c r="BE5" s="310">
        <v>12</v>
      </c>
      <c r="BF5" s="310">
        <v>10</v>
      </c>
      <c r="BG5" s="310">
        <v>35</v>
      </c>
      <c r="BH5" s="310">
        <v>6</v>
      </c>
      <c r="BI5" s="310">
        <v>21</v>
      </c>
      <c r="BJ5" s="304">
        <v>3</v>
      </c>
      <c r="BK5" s="310">
        <v>20</v>
      </c>
      <c r="BL5" s="304">
        <v>6</v>
      </c>
      <c r="BM5" s="310">
        <v>48</v>
      </c>
      <c r="BN5" s="316">
        <v>1</v>
      </c>
      <c r="BO5" s="316">
        <v>4</v>
      </c>
      <c r="BP5" s="316">
        <v>1</v>
      </c>
      <c r="BQ5" s="316">
        <v>3</v>
      </c>
      <c r="BR5" s="316">
        <v>1</v>
      </c>
      <c r="BS5" s="316">
        <v>4</v>
      </c>
      <c r="BT5" s="316">
        <v>1</v>
      </c>
      <c r="BU5" s="316">
        <v>5</v>
      </c>
      <c r="BV5" s="316">
        <v>1</v>
      </c>
      <c r="BW5" s="316">
        <v>2</v>
      </c>
      <c r="BX5" s="316">
        <v>1</v>
      </c>
      <c r="BY5" s="316">
        <v>4</v>
      </c>
      <c r="BZ5" s="316">
        <v>1</v>
      </c>
      <c r="CA5" s="316">
        <v>2</v>
      </c>
      <c r="CB5" s="315">
        <f>AV5+AX5+AZ5+BB5+BD5+BF5+BH5+BJ5+BL5+BN5+BP5+BR5+BT5+BV5+BX5+BZ5</f>
        <v>67</v>
      </c>
      <c r="CC5" s="315">
        <f>AW5+AY5+BA5+BC5+BE5+BG5+BI5+BK5+BM5+BO5+BQ5+BS5+BU5+BW5+BY5+CA5</f>
        <v>338</v>
      </c>
      <c r="CE5" s="317">
        <f>I5+AO5+CB5</f>
        <v>112</v>
      </c>
      <c r="CF5" s="318">
        <f>J5+AP5+CC5</f>
        <v>677</v>
      </c>
      <c r="CG5" s="409">
        <v>3194</v>
      </c>
      <c r="CH5" s="309"/>
      <c r="CI5" s="310"/>
      <c r="CJ5" s="311"/>
    </row>
    <row r="6" spans="1:89" ht="29" x14ac:dyDescent="0.35">
      <c r="A6" s="319">
        <v>1</v>
      </c>
      <c r="B6" s="400" t="s">
        <v>1040</v>
      </c>
      <c r="C6" s="321">
        <v>12</v>
      </c>
      <c r="D6" s="322">
        <v>15</v>
      </c>
      <c r="E6" s="323"/>
      <c r="F6" s="323">
        <f>$F$5*3/12</f>
        <v>11</v>
      </c>
      <c r="G6" s="323"/>
      <c r="H6" s="323">
        <f>ROUND($H$5*3/12,0)</f>
        <v>9</v>
      </c>
      <c r="I6" s="312">
        <f t="shared" ref="I6:I60" si="0">E6+G6</f>
        <v>0</v>
      </c>
      <c r="J6" s="312">
        <f t="shared" ref="J6:J60" si="1">F6+H6</f>
        <v>20</v>
      </c>
      <c r="K6" s="324" t="s">
        <v>893</v>
      </c>
      <c r="M6" s="325">
        <v>1</v>
      </c>
      <c r="N6" s="326" t="s">
        <v>1040</v>
      </c>
      <c r="O6" s="327">
        <v>12</v>
      </c>
      <c r="P6" s="328">
        <v>15</v>
      </c>
      <c r="Q6" s="323"/>
      <c r="R6" s="323">
        <f>ROUND($R$5*3/12,0)</f>
        <v>16</v>
      </c>
      <c r="S6" s="323"/>
      <c r="T6" s="323">
        <f>ROUND($T$5*3/12,0)</f>
        <v>7</v>
      </c>
      <c r="U6" s="329"/>
      <c r="V6" s="329">
        <f>ROUND($V$5*3/12,0)</f>
        <v>5</v>
      </c>
      <c r="W6" s="330"/>
      <c r="X6" s="329">
        <f>ROUND($X$5*3/12,0)</f>
        <v>3</v>
      </c>
      <c r="Y6" s="330"/>
      <c r="Z6" s="329">
        <f>ROUND($Z$5*3/12,0)</f>
        <v>3</v>
      </c>
      <c r="AA6" s="330"/>
      <c r="AB6" s="329">
        <f>ROUND($AB$5*3/12,0)</f>
        <v>17</v>
      </c>
      <c r="AC6" s="330"/>
      <c r="AD6" s="329">
        <f>ROUND($AD$5*3/12,0)</f>
        <v>4</v>
      </c>
      <c r="AE6" s="329"/>
      <c r="AF6" s="329">
        <f>ROUND($AF$5*3/12,0)</f>
        <v>7</v>
      </c>
      <c r="AG6" s="329"/>
      <c r="AH6" s="329">
        <f>ROUND($AH$5*3/12,0)</f>
        <v>2</v>
      </c>
      <c r="AI6" s="331"/>
      <c r="AJ6" s="332">
        <f>ROUND($AJ$5*3/12,0)</f>
        <v>1</v>
      </c>
      <c r="AK6" s="331"/>
      <c r="AL6" s="332">
        <f>ROUND($AL$5*3/12,0)</f>
        <v>1</v>
      </c>
      <c r="AM6" s="331"/>
      <c r="AN6" s="332">
        <f>ROUND($AN$5*3/12,0)</f>
        <v>1</v>
      </c>
      <c r="AO6" s="315">
        <f t="shared" ref="AO6:AO60" si="2">Q6+S6+U6+W6+Y6+AA6+AC6+AE6+AG6+AI6+AK6+AM6</f>
        <v>0</v>
      </c>
      <c r="AP6" s="315">
        <f t="shared" ref="AP6:AP60" si="3">R6+T6+V6+X6+Z6+AB6+AD6+AF6+AH6+AJ6+AL6+AN6</f>
        <v>67</v>
      </c>
      <c r="AR6" s="319">
        <v>1</v>
      </c>
      <c r="AS6" s="320" t="s">
        <v>1041</v>
      </c>
      <c r="AT6" s="321">
        <v>12</v>
      </c>
      <c r="AU6" s="334">
        <v>15</v>
      </c>
      <c r="AV6" s="323"/>
      <c r="AW6" s="323">
        <f>ROUND($AW$5*3/12,0)</f>
        <v>21</v>
      </c>
      <c r="AX6" s="323"/>
      <c r="AY6" s="323">
        <f>ROUND($AY$5*3/12,0)</f>
        <v>18</v>
      </c>
      <c r="AZ6" s="329"/>
      <c r="BA6" s="329">
        <f>ROUND($BA$5*3/12,0)</f>
        <v>5</v>
      </c>
      <c r="BB6" s="330"/>
      <c r="BC6" s="329">
        <f>ROUND($BC$5*3/12,0)</f>
        <v>2</v>
      </c>
      <c r="BD6" s="330"/>
      <c r="BE6" s="329">
        <f>ROUND($BE$5*3/12,0)</f>
        <v>3</v>
      </c>
      <c r="BF6" s="330"/>
      <c r="BG6" s="329">
        <f>ROUND($BG$5*3/12,0)</f>
        <v>9</v>
      </c>
      <c r="BH6" s="330"/>
      <c r="BI6" s="329">
        <f>ROUND($BI$5*3/12,0)</f>
        <v>5</v>
      </c>
      <c r="BJ6" s="329"/>
      <c r="BK6" s="329">
        <f>ROUND($BK$5*3/12,0)</f>
        <v>5</v>
      </c>
      <c r="BL6" s="329"/>
      <c r="BM6" s="329">
        <f>ROUND($BM$5*3/12,0)</f>
        <v>12</v>
      </c>
      <c r="BN6" s="331"/>
      <c r="BO6" s="332">
        <f>ROUND($BO$5*3/12,0)</f>
        <v>1</v>
      </c>
      <c r="BP6" s="331"/>
      <c r="BQ6" s="332">
        <f>ROUND($BQ$5*3/12,0)</f>
        <v>1</v>
      </c>
      <c r="BR6" s="331"/>
      <c r="BS6" s="332">
        <f>ROUND($BS$5*3/12,0)</f>
        <v>1</v>
      </c>
      <c r="BT6" s="331"/>
      <c r="BU6" s="332">
        <f>ROUND($BU$5*3/12,0)</f>
        <v>1</v>
      </c>
      <c r="BV6" s="331"/>
      <c r="BW6" s="332">
        <f t="shared" ref="BW6:BW11" si="4">ROUND($BW$5*3/12,0)</f>
        <v>1</v>
      </c>
      <c r="BX6" s="331"/>
      <c r="BY6" s="332">
        <f t="shared" ref="BY6:BY11" si="5">ROUND($BY$5*3/12,0)</f>
        <v>1</v>
      </c>
      <c r="BZ6" s="331"/>
      <c r="CA6" s="332">
        <f>ROUND($CA$5*3/12,0)</f>
        <v>1</v>
      </c>
      <c r="CB6" s="333"/>
      <c r="CC6" s="315">
        <f>AW6+AY6+BA6+BC6+BE6+BG6+BI6+BK6+BM6+BO6+BQ6+BS6+BU6+BW6+BY6+CA6</f>
        <v>87</v>
      </c>
      <c r="CE6" s="317">
        <f t="shared" ref="CE6:CE60" si="6">I6+AO6+CB6</f>
        <v>0</v>
      </c>
      <c r="CF6" s="318">
        <f t="shared" ref="CF6:CF37" si="7">J6+AP6+CC6</f>
        <v>174</v>
      </c>
      <c r="CG6" s="409">
        <f>parprof_gultu_rezerves!E4</f>
        <v>399</v>
      </c>
      <c r="CH6" s="335"/>
      <c r="CI6" s="310">
        <f>gultas!E76</f>
        <v>3507</v>
      </c>
      <c r="CJ6" s="311">
        <f>CI6+CH6-CF6-CG6</f>
        <v>2934</v>
      </c>
    </row>
    <row r="7" spans="1:89" ht="43.5" x14ac:dyDescent="0.35">
      <c r="A7" s="319">
        <v>2</v>
      </c>
      <c r="B7" s="400" t="s">
        <v>1042</v>
      </c>
      <c r="C7" s="321">
        <v>12</v>
      </c>
      <c r="D7" s="322">
        <v>15</v>
      </c>
      <c r="E7" s="323"/>
      <c r="F7" s="323">
        <f t="shared" ref="F7:F16" si="8">$F$5*3/12</f>
        <v>11</v>
      </c>
      <c r="G7" s="323"/>
      <c r="H7" s="323">
        <f>ROUND($H$5*3/12,0)</f>
        <v>9</v>
      </c>
      <c r="I7" s="312">
        <f t="shared" si="0"/>
        <v>0</v>
      </c>
      <c r="J7" s="312">
        <f t="shared" si="1"/>
        <v>20</v>
      </c>
      <c r="K7" s="324" t="s">
        <v>893</v>
      </c>
      <c r="M7" s="325">
        <v>2</v>
      </c>
      <c r="N7" s="326" t="s">
        <v>1042</v>
      </c>
      <c r="O7" s="327">
        <v>6</v>
      </c>
      <c r="P7" s="328">
        <v>9</v>
      </c>
      <c r="Q7" s="323"/>
      <c r="R7" s="323">
        <f>ROUND($R$5*3/12,0)</f>
        <v>16</v>
      </c>
      <c r="S7" s="323"/>
      <c r="T7" s="323">
        <f t="shared" ref="T7:T11" si="9">ROUND($T$5*3/12,0)</f>
        <v>7</v>
      </c>
      <c r="U7" s="329"/>
      <c r="V7" s="329">
        <f t="shared" ref="V7:V11" si="10">ROUND($V$5*3/12,0)</f>
        <v>5</v>
      </c>
      <c r="W7" s="330"/>
      <c r="X7" s="329">
        <f t="shared" ref="X7:X13" si="11">ROUND($X$5*3/12,0)</f>
        <v>3</v>
      </c>
      <c r="Y7" s="330"/>
      <c r="Z7" s="329">
        <f t="shared" ref="Z7:Z21" si="12">ROUND($Z$5*3/12,0)</f>
        <v>3</v>
      </c>
      <c r="AA7" s="330"/>
      <c r="AB7" s="329">
        <f t="shared" ref="AB7:AB11" si="13">ROUND($AB$5*3/12,0)</f>
        <v>17</v>
      </c>
      <c r="AC7" s="330"/>
      <c r="AD7" s="329">
        <f t="shared" ref="AD7:AD16" si="14">ROUND($AD$5*3/12,0)</f>
        <v>4</v>
      </c>
      <c r="AE7" s="329"/>
      <c r="AF7" s="329">
        <f t="shared" ref="AF7:AF11" si="15">ROUND($AF$5*3/12,0)</f>
        <v>7</v>
      </c>
      <c r="AG7" s="329"/>
      <c r="AH7" s="329">
        <f t="shared" ref="AH7:AH10" si="16">ROUND($AH$5*3/12,0)</f>
        <v>2</v>
      </c>
      <c r="AI7" s="331"/>
      <c r="AJ7" s="332">
        <f t="shared" ref="AJ7:AJ13" si="17">ROUND($AJ$5*3/12,0)</f>
        <v>1</v>
      </c>
      <c r="AK7" s="331"/>
      <c r="AL7" s="332">
        <f t="shared" ref="AL7:AL10" si="18">ROUND($AL$5*3/12,0)</f>
        <v>1</v>
      </c>
      <c r="AM7" s="331"/>
      <c r="AN7" s="332">
        <f t="shared" ref="AN7:AN11" si="19">ROUND($AN$5*3/12,0)</f>
        <v>1</v>
      </c>
      <c r="AO7" s="315">
        <f t="shared" si="2"/>
        <v>0</v>
      </c>
      <c r="AP7" s="315">
        <f t="shared" si="3"/>
        <v>67</v>
      </c>
      <c r="AR7" s="319">
        <v>2</v>
      </c>
      <c r="AS7" s="320" t="s">
        <v>1042</v>
      </c>
      <c r="AT7" s="321">
        <v>4</v>
      </c>
      <c r="AU7" s="334">
        <v>6</v>
      </c>
      <c r="AV7" s="323"/>
      <c r="AW7" s="323">
        <f>ROUND($AW$5*2/12,0)</f>
        <v>14</v>
      </c>
      <c r="AX7" s="323"/>
      <c r="AY7" s="323">
        <f t="shared" ref="AY7:AY11" si="20">ROUND($AY$5*3/12,0)</f>
        <v>18</v>
      </c>
      <c r="AZ7" s="329"/>
      <c r="BA7" s="329">
        <f>ROUND($BA$5*2/12,0)</f>
        <v>3</v>
      </c>
      <c r="BB7" s="330"/>
      <c r="BC7" s="329">
        <f t="shared" ref="BC7:BC11" si="21">ROUND($BC$5*3/12,0)</f>
        <v>2</v>
      </c>
      <c r="BD7" s="330"/>
      <c r="BE7" s="329">
        <f t="shared" ref="BE7:BE11" si="22">ROUND($BE$5*3/12,0)</f>
        <v>3</v>
      </c>
      <c r="BF7" s="330"/>
      <c r="BG7" s="329">
        <f t="shared" ref="BG7:BG11" si="23">ROUND($BG$5*3/12,0)</f>
        <v>9</v>
      </c>
      <c r="BH7" s="330"/>
      <c r="BI7" s="329">
        <f t="shared" ref="BI7:BI13" si="24">ROUND($BI$5*3/12,0)</f>
        <v>5</v>
      </c>
      <c r="BJ7" s="329"/>
      <c r="BK7" s="329">
        <f t="shared" ref="BK7:BK13" si="25">ROUND($BK$5*3/12,0)</f>
        <v>5</v>
      </c>
      <c r="BL7" s="329"/>
      <c r="BM7" s="329">
        <f t="shared" ref="BM7:BM13" si="26">ROUND($BM$5*3/12,0)</f>
        <v>12</v>
      </c>
      <c r="BN7" s="331"/>
      <c r="BO7" s="332">
        <f t="shared" ref="BO7:BO13" si="27">ROUND($BO$5*3/12,0)</f>
        <v>1</v>
      </c>
      <c r="BP7" s="331"/>
      <c r="BQ7" s="332">
        <f t="shared" ref="BQ7:BQ19" si="28">ROUND($BQ$5*3/12,0)</f>
        <v>1</v>
      </c>
      <c r="BR7" s="331"/>
      <c r="BS7" s="332">
        <f t="shared" ref="BS7:BS19" si="29">ROUND($BS$5*3/12,0)</f>
        <v>1</v>
      </c>
      <c r="BT7" s="331"/>
      <c r="BU7" s="332">
        <f t="shared" ref="BU7:BU13" si="30">ROUND($BU$5*3/12,0)</f>
        <v>1</v>
      </c>
      <c r="BV7" s="331"/>
      <c r="BW7" s="332">
        <f t="shared" si="4"/>
        <v>1</v>
      </c>
      <c r="BX7" s="331"/>
      <c r="BY7" s="332">
        <f t="shared" si="5"/>
        <v>1</v>
      </c>
      <c r="BZ7" s="331"/>
      <c r="CA7" s="332">
        <f t="shared" ref="CA7:CA11" si="31">ROUND($CA$5*3/12,0)</f>
        <v>1</v>
      </c>
      <c r="CB7" s="333"/>
      <c r="CC7" s="315">
        <f t="shared" ref="CC7:CC44" si="32">AW7+AY7+BA7+BC7+BE7+BG7+BI7+BK7+BM7+BO7+BQ7+BS7+BU7+BW7+BY7+CA7</f>
        <v>78</v>
      </c>
      <c r="CE7" s="317">
        <f t="shared" si="6"/>
        <v>0</v>
      </c>
      <c r="CF7" s="318">
        <f t="shared" si="7"/>
        <v>165</v>
      </c>
      <c r="CG7" s="409">
        <f>parprof_gultu_rezerves!E5</f>
        <v>133</v>
      </c>
      <c r="CH7" s="335"/>
      <c r="CI7" s="330">
        <f>matrači!E76</f>
        <v>3243</v>
      </c>
      <c r="CJ7" s="311">
        <f t="shared" ref="CJ7:CJ55" si="33">CI7+CH7-CF7-CG7</f>
        <v>2945</v>
      </c>
    </row>
    <row r="8" spans="1:89" ht="29" x14ac:dyDescent="0.35">
      <c r="A8" s="319">
        <v>3</v>
      </c>
      <c r="B8" s="320" t="s">
        <v>1043</v>
      </c>
      <c r="C8" s="321">
        <v>12</v>
      </c>
      <c r="D8" s="322">
        <v>15</v>
      </c>
      <c r="E8" s="323"/>
      <c r="F8" s="323">
        <f t="shared" si="8"/>
        <v>11</v>
      </c>
      <c r="G8" s="323"/>
      <c r="H8" s="323">
        <f t="shared" ref="H8:H11" si="34">ROUND($H$5*3/12,0)</f>
        <v>9</v>
      </c>
      <c r="I8" s="312">
        <f t="shared" si="0"/>
        <v>0</v>
      </c>
      <c r="J8" s="312">
        <f t="shared" si="1"/>
        <v>20</v>
      </c>
      <c r="K8" s="324"/>
      <c r="M8" s="325">
        <v>3</v>
      </c>
      <c r="N8" s="326" t="s">
        <v>1043</v>
      </c>
      <c r="O8" s="327">
        <v>12</v>
      </c>
      <c r="P8" s="328">
        <v>15</v>
      </c>
      <c r="Q8" s="323"/>
      <c r="R8" s="323">
        <f t="shared" ref="R8:R15" si="35">ROUND($R$5*3/12,0)</f>
        <v>16</v>
      </c>
      <c r="S8" s="323"/>
      <c r="T8" s="323">
        <f t="shared" si="9"/>
        <v>7</v>
      </c>
      <c r="U8" s="329"/>
      <c r="V8" s="329">
        <f t="shared" si="10"/>
        <v>5</v>
      </c>
      <c r="W8" s="330"/>
      <c r="X8" s="329">
        <f t="shared" si="11"/>
        <v>3</v>
      </c>
      <c r="Y8" s="330"/>
      <c r="Z8" s="329">
        <f t="shared" si="12"/>
        <v>3</v>
      </c>
      <c r="AA8" s="330"/>
      <c r="AB8" s="329">
        <f t="shared" si="13"/>
        <v>17</v>
      </c>
      <c r="AC8" s="330"/>
      <c r="AD8" s="329">
        <f t="shared" si="14"/>
        <v>4</v>
      </c>
      <c r="AE8" s="329"/>
      <c r="AF8" s="329">
        <f t="shared" si="15"/>
        <v>7</v>
      </c>
      <c r="AG8" s="329"/>
      <c r="AH8" s="329">
        <f t="shared" si="16"/>
        <v>2</v>
      </c>
      <c r="AI8" s="331"/>
      <c r="AJ8" s="332">
        <f t="shared" si="17"/>
        <v>1</v>
      </c>
      <c r="AK8" s="331"/>
      <c r="AL8" s="332">
        <f t="shared" si="18"/>
        <v>1</v>
      </c>
      <c r="AM8" s="331"/>
      <c r="AN8" s="332">
        <f t="shared" si="19"/>
        <v>1</v>
      </c>
      <c r="AO8" s="315">
        <f t="shared" si="2"/>
        <v>0</v>
      </c>
      <c r="AP8" s="315">
        <f t="shared" si="3"/>
        <v>67</v>
      </c>
      <c r="AR8" s="319">
        <v>3</v>
      </c>
      <c r="AS8" s="320" t="s">
        <v>1043</v>
      </c>
      <c r="AT8" s="321">
        <v>12</v>
      </c>
      <c r="AU8" s="334">
        <v>15</v>
      </c>
      <c r="AV8" s="323"/>
      <c r="AW8" s="323">
        <f t="shared" ref="AW8:AW15" si="36">ROUND($AW$5*3/12,0)</f>
        <v>21</v>
      </c>
      <c r="AX8" s="323"/>
      <c r="AY8" s="323">
        <f t="shared" si="20"/>
        <v>18</v>
      </c>
      <c r="AZ8" s="329"/>
      <c r="BA8" s="329">
        <f>ROUND($BA$5*3/12,0)</f>
        <v>5</v>
      </c>
      <c r="BB8" s="330"/>
      <c r="BC8" s="329">
        <f t="shared" si="21"/>
        <v>2</v>
      </c>
      <c r="BD8" s="330"/>
      <c r="BE8" s="329">
        <f t="shared" si="22"/>
        <v>3</v>
      </c>
      <c r="BF8" s="330"/>
      <c r="BG8" s="329">
        <f t="shared" si="23"/>
        <v>9</v>
      </c>
      <c r="BH8" s="330"/>
      <c r="BI8" s="329">
        <f t="shared" si="24"/>
        <v>5</v>
      </c>
      <c r="BJ8" s="329"/>
      <c r="BK8" s="329">
        <f t="shared" si="25"/>
        <v>5</v>
      </c>
      <c r="BL8" s="329"/>
      <c r="BM8" s="329">
        <f t="shared" si="26"/>
        <v>12</v>
      </c>
      <c r="BN8" s="331"/>
      <c r="BO8" s="332">
        <f t="shared" si="27"/>
        <v>1</v>
      </c>
      <c r="BP8" s="331"/>
      <c r="BQ8" s="332">
        <f t="shared" si="28"/>
        <v>1</v>
      </c>
      <c r="BR8" s="331"/>
      <c r="BS8" s="332">
        <f t="shared" si="29"/>
        <v>1</v>
      </c>
      <c r="BT8" s="331"/>
      <c r="BU8" s="332">
        <f t="shared" si="30"/>
        <v>1</v>
      </c>
      <c r="BV8" s="331"/>
      <c r="BW8" s="332">
        <f t="shared" si="4"/>
        <v>1</v>
      </c>
      <c r="BX8" s="331"/>
      <c r="BY8" s="332">
        <f t="shared" si="5"/>
        <v>1</v>
      </c>
      <c r="BZ8" s="331"/>
      <c r="CA8" s="332">
        <f t="shared" si="31"/>
        <v>1</v>
      </c>
      <c r="CB8" s="333"/>
      <c r="CC8" s="315">
        <f t="shared" si="32"/>
        <v>87</v>
      </c>
      <c r="CE8" s="317">
        <f t="shared" si="6"/>
        <v>0</v>
      </c>
      <c r="CF8" s="318">
        <f t="shared" si="7"/>
        <v>174</v>
      </c>
      <c r="CG8" s="409"/>
      <c r="CH8" s="335"/>
      <c r="CI8" s="330"/>
      <c r="CJ8" s="311"/>
    </row>
    <row r="9" spans="1:89" x14ac:dyDescent="0.35">
      <c r="A9" s="319">
        <v>4</v>
      </c>
      <c r="B9" s="320" t="s">
        <v>1044</v>
      </c>
      <c r="C9" s="321">
        <v>12</v>
      </c>
      <c r="D9" s="322">
        <v>15</v>
      </c>
      <c r="E9" s="323"/>
      <c r="F9" s="323">
        <f t="shared" si="8"/>
        <v>11</v>
      </c>
      <c r="G9" s="323"/>
      <c r="H9" s="323">
        <f t="shared" si="34"/>
        <v>9</v>
      </c>
      <c r="I9" s="312">
        <f t="shared" si="0"/>
        <v>0</v>
      </c>
      <c r="J9" s="312">
        <f t="shared" si="1"/>
        <v>20</v>
      </c>
      <c r="K9" s="324"/>
      <c r="M9" s="325">
        <v>4</v>
      </c>
      <c r="N9" s="326" t="s">
        <v>1044</v>
      </c>
      <c r="O9" s="327">
        <v>12</v>
      </c>
      <c r="P9" s="328">
        <v>15</v>
      </c>
      <c r="Q9" s="323"/>
      <c r="R9" s="323">
        <f t="shared" si="35"/>
        <v>16</v>
      </c>
      <c r="S9" s="323"/>
      <c r="T9" s="323">
        <f t="shared" si="9"/>
        <v>7</v>
      </c>
      <c r="U9" s="329"/>
      <c r="V9" s="329">
        <f t="shared" si="10"/>
        <v>5</v>
      </c>
      <c r="W9" s="330"/>
      <c r="X9" s="329">
        <f t="shared" si="11"/>
        <v>3</v>
      </c>
      <c r="Y9" s="330"/>
      <c r="Z9" s="329">
        <f t="shared" si="12"/>
        <v>3</v>
      </c>
      <c r="AA9" s="330"/>
      <c r="AB9" s="329">
        <f t="shared" si="13"/>
        <v>17</v>
      </c>
      <c r="AC9" s="330"/>
      <c r="AD9" s="329">
        <f t="shared" si="14"/>
        <v>4</v>
      </c>
      <c r="AE9" s="329"/>
      <c r="AF9" s="329">
        <f t="shared" si="15"/>
        <v>7</v>
      </c>
      <c r="AG9" s="329"/>
      <c r="AH9" s="329">
        <f t="shared" si="16"/>
        <v>2</v>
      </c>
      <c r="AI9" s="331"/>
      <c r="AJ9" s="332">
        <f t="shared" si="17"/>
        <v>1</v>
      </c>
      <c r="AK9" s="331"/>
      <c r="AL9" s="332">
        <f t="shared" si="18"/>
        <v>1</v>
      </c>
      <c r="AM9" s="331"/>
      <c r="AN9" s="332">
        <f t="shared" si="19"/>
        <v>1</v>
      </c>
      <c r="AO9" s="315">
        <f t="shared" si="2"/>
        <v>0</v>
      </c>
      <c r="AP9" s="315">
        <f t="shared" si="3"/>
        <v>67</v>
      </c>
      <c r="AR9" s="319">
        <v>4</v>
      </c>
      <c r="AS9" s="320" t="s">
        <v>1044</v>
      </c>
      <c r="AT9" s="321">
        <v>12</v>
      </c>
      <c r="AU9" s="334">
        <v>15</v>
      </c>
      <c r="AV9" s="323"/>
      <c r="AW9" s="323">
        <f t="shared" si="36"/>
        <v>21</v>
      </c>
      <c r="AX9" s="323"/>
      <c r="AY9" s="323">
        <f t="shared" si="20"/>
        <v>18</v>
      </c>
      <c r="AZ9" s="329"/>
      <c r="BA9" s="329">
        <f>ROUND($BA$5*3/12,0)</f>
        <v>5</v>
      </c>
      <c r="BB9" s="330"/>
      <c r="BC9" s="329">
        <f t="shared" si="21"/>
        <v>2</v>
      </c>
      <c r="BD9" s="330"/>
      <c r="BE9" s="329">
        <f t="shared" si="22"/>
        <v>3</v>
      </c>
      <c r="BF9" s="330"/>
      <c r="BG9" s="329">
        <f t="shared" si="23"/>
        <v>9</v>
      </c>
      <c r="BH9" s="330"/>
      <c r="BI9" s="329">
        <f t="shared" si="24"/>
        <v>5</v>
      </c>
      <c r="BJ9" s="329"/>
      <c r="BK9" s="329">
        <f t="shared" si="25"/>
        <v>5</v>
      </c>
      <c r="BL9" s="329"/>
      <c r="BM9" s="329">
        <f t="shared" si="26"/>
        <v>12</v>
      </c>
      <c r="BN9" s="331"/>
      <c r="BO9" s="332">
        <f t="shared" si="27"/>
        <v>1</v>
      </c>
      <c r="BP9" s="331"/>
      <c r="BQ9" s="332">
        <f t="shared" si="28"/>
        <v>1</v>
      </c>
      <c r="BR9" s="331"/>
      <c r="BS9" s="332">
        <f t="shared" si="29"/>
        <v>1</v>
      </c>
      <c r="BT9" s="331"/>
      <c r="BU9" s="332">
        <f t="shared" si="30"/>
        <v>1</v>
      </c>
      <c r="BV9" s="331"/>
      <c r="BW9" s="332">
        <f t="shared" si="4"/>
        <v>1</v>
      </c>
      <c r="BX9" s="331"/>
      <c r="BY9" s="332">
        <f t="shared" si="5"/>
        <v>1</v>
      </c>
      <c r="BZ9" s="331"/>
      <c r="CA9" s="332">
        <f t="shared" si="31"/>
        <v>1</v>
      </c>
      <c r="CB9" s="333"/>
      <c r="CC9" s="315">
        <f t="shared" si="32"/>
        <v>87</v>
      </c>
      <c r="CE9" s="317">
        <f t="shared" si="6"/>
        <v>0</v>
      </c>
      <c r="CF9" s="318">
        <f t="shared" si="7"/>
        <v>174</v>
      </c>
      <c r="CG9" s="409"/>
      <c r="CH9" s="335"/>
      <c r="CI9" s="330"/>
      <c r="CJ9" s="311"/>
    </row>
    <row r="10" spans="1:89" x14ac:dyDescent="0.35">
      <c r="A10" s="319">
        <v>5</v>
      </c>
      <c r="B10" s="400" t="s">
        <v>1045</v>
      </c>
      <c r="C10" s="321">
        <v>12</v>
      </c>
      <c r="D10" s="322">
        <v>15</v>
      </c>
      <c r="E10" s="323"/>
      <c r="F10" s="323">
        <f t="shared" si="8"/>
        <v>11</v>
      </c>
      <c r="G10" s="323"/>
      <c r="H10" s="323">
        <f t="shared" si="34"/>
        <v>9</v>
      </c>
      <c r="I10" s="312">
        <f t="shared" si="0"/>
        <v>0</v>
      </c>
      <c r="J10" s="312">
        <f t="shared" si="1"/>
        <v>20</v>
      </c>
      <c r="K10" s="324"/>
      <c r="M10" s="325">
        <v>5</v>
      </c>
      <c r="N10" s="326" t="s">
        <v>1045</v>
      </c>
      <c r="O10" s="327">
        <v>12</v>
      </c>
      <c r="P10" s="328">
        <v>15</v>
      </c>
      <c r="Q10" s="323"/>
      <c r="R10" s="323">
        <f t="shared" si="35"/>
        <v>16</v>
      </c>
      <c r="S10" s="323"/>
      <c r="T10" s="323">
        <f t="shared" si="9"/>
        <v>7</v>
      </c>
      <c r="U10" s="329"/>
      <c r="V10" s="329">
        <f t="shared" si="10"/>
        <v>5</v>
      </c>
      <c r="W10" s="330"/>
      <c r="X10" s="329">
        <f t="shared" si="11"/>
        <v>3</v>
      </c>
      <c r="Y10" s="330"/>
      <c r="Z10" s="329">
        <f t="shared" si="12"/>
        <v>3</v>
      </c>
      <c r="AA10" s="330"/>
      <c r="AB10" s="329">
        <f t="shared" si="13"/>
        <v>17</v>
      </c>
      <c r="AC10" s="330"/>
      <c r="AD10" s="329">
        <f t="shared" si="14"/>
        <v>4</v>
      </c>
      <c r="AE10" s="329"/>
      <c r="AF10" s="329">
        <f t="shared" si="15"/>
        <v>7</v>
      </c>
      <c r="AG10" s="329"/>
      <c r="AH10" s="329">
        <f t="shared" si="16"/>
        <v>2</v>
      </c>
      <c r="AI10" s="331"/>
      <c r="AJ10" s="332">
        <f t="shared" si="17"/>
        <v>1</v>
      </c>
      <c r="AK10" s="331"/>
      <c r="AL10" s="332">
        <f t="shared" si="18"/>
        <v>1</v>
      </c>
      <c r="AM10" s="331"/>
      <c r="AN10" s="332">
        <f t="shared" si="19"/>
        <v>1</v>
      </c>
      <c r="AO10" s="315">
        <f t="shared" si="2"/>
        <v>0</v>
      </c>
      <c r="AP10" s="315">
        <f t="shared" si="3"/>
        <v>67</v>
      </c>
      <c r="AR10" s="319">
        <v>5</v>
      </c>
      <c r="AS10" s="320" t="s">
        <v>1045</v>
      </c>
      <c r="AT10" s="321">
        <v>12</v>
      </c>
      <c r="AU10" s="334">
        <v>15</v>
      </c>
      <c r="AV10" s="323"/>
      <c r="AW10" s="323">
        <f t="shared" si="36"/>
        <v>21</v>
      </c>
      <c r="AX10" s="323"/>
      <c r="AY10" s="323">
        <f t="shared" si="20"/>
        <v>18</v>
      </c>
      <c r="AZ10" s="329"/>
      <c r="BA10" s="329">
        <f>ROUND($BA$5*3/12,0)</f>
        <v>5</v>
      </c>
      <c r="BB10" s="330"/>
      <c r="BC10" s="329">
        <f t="shared" si="21"/>
        <v>2</v>
      </c>
      <c r="BD10" s="330"/>
      <c r="BE10" s="329">
        <f t="shared" si="22"/>
        <v>3</v>
      </c>
      <c r="BF10" s="330"/>
      <c r="BG10" s="329">
        <f t="shared" si="23"/>
        <v>9</v>
      </c>
      <c r="BH10" s="330"/>
      <c r="BI10" s="329">
        <f t="shared" si="24"/>
        <v>5</v>
      </c>
      <c r="BJ10" s="329"/>
      <c r="BK10" s="329">
        <f t="shared" si="25"/>
        <v>5</v>
      </c>
      <c r="BL10" s="329"/>
      <c r="BM10" s="329">
        <f t="shared" si="26"/>
        <v>12</v>
      </c>
      <c r="BN10" s="331"/>
      <c r="BO10" s="332">
        <f t="shared" si="27"/>
        <v>1</v>
      </c>
      <c r="BP10" s="331"/>
      <c r="BQ10" s="332">
        <f t="shared" si="28"/>
        <v>1</v>
      </c>
      <c r="BR10" s="331"/>
      <c r="BS10" s="332">
        <f t="shared" si="29"/>
        <v>1</v>
      </c>
      <c r="BT10" s="331"/>
      <c r="BU10" s="332">
        <f t="shared" si="30"/>
        <v>1</v>
      </c>
      <c r="BV10" s="331"/>
      <c r="BW10" s="332">
        <f t="shared" si="4"/>
        <v>1</v>
      </c>
      <c r="BX10" s="331"/>
      <c r="BY10" s="332">
        <f t="shared" si="5"/>
        <v>1</v>
      </c>
      <c r="BZ10" s="331"/>
      <c r="CA10" s="332">
        <f t="shared" si="31"/>
        <v>1</v>
      </c>
      <c r="CB10" s="333"/>
      <c r="CC10" s="315">
        <f t="shared" si="32"/>
        <v>87</v>
      </c>
      <c r="CE10" s="317">
        <f t="shared" si="6"/>
        <v>0</v>
      </c>
      <c r="CF10" s="318">
        <f t="shared" si="7"/>
        <v>174</v>
      </c>
      <c r="CG10" s="409"/>
      <c r="CH10" s="335"/>
      <c r="CI10" s="330">
        <f>pacientu_galdini!E9</f>
        <v>97</v>
      </c>
      <c r="CJ10" s="311">
        <f t="shared" si="33"/>
        <v>-77</v>
      </c>
    </row>
    <row r="11" spans="1:89" x14ac:dyDescent="0.35">
      <c r="A11" s="319">
        <v>6</v>
      </c>
      <c r="B11" s="336" t="s">
        <v>1046</v>
      </c>
      <c r="C11" s="321">
        <v>12</v>
      </c>
      <c r="D11" s="322">
        <v>15</v>
      </c>
      <c r="E11" s="323"/>
      <c r="F11" s="323">
        <f>$F$5*3/12</f>
        <v>11</v>
      </c>
      <c r="G11" s="323"/>
      <c r="H11" s="323">
        <f t="shared" si="34"/>
        <v>9</v>
      </c>
      <c r="I11" s="312">
        <f t="shared" si="0"/>
        <v>0</v>
      </c>
      <c r="J11" s="312">
        <f t="shared" si="1"/>
        <v>20</v>
      </c>
      <c r="K11" s="324" t="s">
        <v>893</v>
      </c>
      <c r="M11" s="325">
        <v>6</v>
      </c>
      <c r="N11" s="336" t="s">
        <v>1047</v>
      </c>
      <c r="O11" s="337">
        <v>12</v>
      </c>
      <c r="P11" s="338">
        <v>15</v>
      </c>
      <c r="Q11" s="323"/>
      <c r="R11" s="323">
        <f t="shared" si="35"/>
        <v>16</v>
      </c>
      <c r="S11" s="323"/>
      <c r="T11" s="323">
        <f t="shared" si="9"/>
        <v>7</v>
      </c>
      <c r="U11" s="329"/>
      <c r="V11" s="329">
        <f t="shared" si="10"/>
        <v>5</v>
      </c>
      <c r="W11" s="330"/>
      <c r="X11" s="329">
        <f t="shared" si="11"/>
        <v>3</v>
      </c>
      <c r="Y11" s="330"/>
      <c r="Z11" s="329">
        <f t="shared" si="12"/>
        <v>3</v>
      </c>
      <c r="AA11" s="330"/>
      <c r="AB11" s="329">
        <f t="shared" si="13"/>
        <v>17</v>
      </c>
      <c r="AC11" s="330"/>
      <c r="AD11" s="329">
        <f t="shared" si="14"/>
        <v>4</v>
      </c>
      <c r="AE11" s="329"/>
      <c r="AF11" s="329">
        <f t="shared" si="15"/>
        <v>7</v>
      </c>
      <c r="AG11" s="329"/>
      <c r="AH11" s="329">
        <f>ROUND($AH$5*3/12,0)</f>
        <v>2</v>
      </c>
      <c r="AI11" s="331"/>
      <c r="AJ11" s="332">
        <f>ROUND($AJ$5*3/12,0)</f>
        <v>1</v>
      </c>
      <c r="AK11" s="331"/>
      <c r="AL11" s="332">
        <f>ROUND($AL$5*3/12,0)</f>
        <v>1</v>
      </c>
      <c r="AM11" s="331"/>
      <c r="AN11" s="332">
        <f t="shared" si="19"/>
        <v>1</v>
      </c>
      <c r="AO11" s="315">
        <f t="shared" si="2"/>
        <v>0</v>
      </c>
      <c r="AP11" s="315">
        <f t="shared" si="3"/>
        <v>67</v>
      </c>
      <c r="AR11" s="319">
        <v>6</v>
      </c>
      <c r="AS11" s="320" t="s">
        <v>1048</v>
      </c>
      <c r="AT11" s="321">
        <v>12</v>
      </c>
      <c r="AU11" s="334">
        <v>15</v>
      </c>
      <c r="AV11" s="323"/>
      <c r="AW11" s="323">
        <f t="shared" si="36"/>
        <v>21</v>
      </c>
      <c r="AX11" s="323"/>
      <c r="AY11" s="323">
        <f t="shared" si="20"/>
        <v>18</v>
      </c>
      <c r="AZ11" s="329"/>
      <c r="BA11" s="329">
        <f>ROUND($BA$5*3/12,0)</f>
        <v>5</v>
      </c>
      <c r="BB11" s="330"/>
      <c r="BC11" s="329">
        <f t="shared" si="21"/>
        <v>2</v>
      </c>
      <c r="BD11" s="330"/>
      <c r="BE11" s="329">
        <f t="shared" si="22"/>
        <v>3</v>
      </c>
      <c r="BF11" s="330"/>
      <c r="BG11" s="329">
        <f t="shared" si="23"/>
        <v>9</v>
      </c>
      <c r="BH11" s="330"/>
      <c r="BI11" s="329">
        <f t="shared" si="24"/>
        <v>5</v>
      </c>
      <c r="BJ11" s="329"/>
      <c r="BK11" s="329">
        <f t="shared" si="25"/>
        <v>5</v>
      </c>
      <c r="BL11" s="329"/>
      <c r="BM11" s="329">
        <f t="shared" si="26"/>
        <v>12</v>
      </c>
      <c r="BN11" s="331"/>
      <c r="BO11" s="332">
        <f t="shared" si="27"/>
        <v>1</v>
      </c>
      <c r="BP11" s="331"/>
      <c r="BQ11" s="332">
        <f t="shared" si="28"/>
        <v>1</v>
      </c>
      <c r="BR11" s="331"/>
      <c r="BS11" s="332">
        <f t="shared" si="29"/>
        <v>1</v>
      </c>
      <c r="BT11" s="331"/>
      <c r="BU11" s="332">
        <f t="shared" si="30"/>
        <v>1</v>
      </c>
      <c r="BV11" s="331"/>
      <c r="BW11" s="332">
        <f t="shared" si="4"/>
        <v>1</v>
      </c>
      <c r="BX11" s="331"/>
      <c r="BY11" s="332">
        <f t="shared" si="5"/>
        <v>1</v>
      </c>
      <c r="BZ11" s="331"/>
      <c r="CA11" s="332">
        <f t="shared" si="31"/>
        <v>1</v>
      </c>
      <c r="CB11" s="333"/>
      <c r="CC11" s="315">
        <f t="shared" si="32"/>
        <v>87</v>
      </c>
      <c r="CE11" s="317">
        <f t="shared" si="6"/>
        <v>0</v>
      </c>
      <c r="CF11" s="318">
        <f t="shared" si="7"/>
        <v>174</v>
      </c>
      <c r="CG11" s="409">
        <f>parprof_gultu_rezerves!E9</f>
        <v>133</v>
      </c>
      <c r="CH11" s="335">
        <v>88</v>
      </c>
      <c r="CI11" s="330">
        <f>monitori!E125</f>
        <v>1165</v>
      </c>
      <c r="CJ11" s="311">
        <f t="shared" si="33"/>
        <v>946</v>
      </c>
    </row>
    <row r="12" spans="1:89" ht="43.5" x14ac:dyDescent="0.35">
      <c r="A12" s="319">
        <v>7</v>
      </c>
      <c r="B12" s="336" t="s">
        <v>1049</v>
      </c>
      <c r="C12" s="339" t="s">
        <v>1050</v>
      </c>
      <c r="D12" s="340" t="s">
        <v>1050</v>
      </c>
      <c r="E12" s="341"/>
      <c r="F12" s="323"/>
      <c r="G12" s="323"/>
      <c r="H12" s="323"/>
      <c r="I12" s="312">
        <f t="shared" si="0"/>
        <v>0</v>
      </c>
      <c r="J12" s="312">
        <f t="shared" si="1"/>
        <v>0</v>
      </c>
      <c r="K12" s="324" t="s">
        <v>893</v>
      </c>
      <c r="M12" s="325">
        <v>7</v>
      </c>
      <c r="N12" s="342" t="s">
        <v>1049</v>
      </c>
      <c r="O12" s="343" t="s">
        <v>1050</v>
      </c>
      <c r="P12" s="343" t="s">
        <v>1050</v>
      </c>
      <c r="Q12" s="344"/>
      <c r="R12" s="323"/>
      <c r="S12" s="323"/>
      <c r="T12" s="323"/>
      <c r="U12" s="329"/>
      <c r="V12" s="329"/>
      <c r="W12" s="330"/>
      <c r="X12" s="329"/>
      <c r="Y12" s="330"/>
      <c r="Z12" s="329"/>
      <c r="AA12" s="330"/>
      <c r="AB12" s="329"/>
      <c r="AC12" s="330"/>
      <c r="AD12" s="329"/>
      <c r="AE12" s="329"/>
      <c r="AF12" s="329"/>
      <c r="AG12" s="345"/>
      <c r="AH12" s="329"/>
      <c r="AI12" s="331"/>
      <c r="AJ12" s="332"/>
      <c r="AK12" s="331"/>
      <c r="AL12" s="332"/>
      <c r="AM12" s="331"/>
      <c r="AN12" s="332"/>
      <c r="AO12" s="315">
        <f t="shared" si="2"/>
        <v>0</v>
      </c>
      <c r="AP12" s="315">
        <f t="shared" si="3"/>
        <v>0</v>
      </c>
      <c r="AR12" s="319">
        <v>7</v>
      </c>
      <c r="AS12" s="320" t="s">
        <v>1049</v>
      </c>
      <c r="AT12" s="340" t="s">
        <v>1050</v>
      </c>
      <c r="AU12" s="340" t="s">
        <v>1050</v>
      </c>
      <c r="AV12" s="344"/>
      <c r="AW12" s="323"/>
      <c r="AX12" s="323"/>
      <c r="AY12" s="323"/>
      <c r="AZ12" s="329"/>
      <c r="BA12" s="329"/>
      <c r="BB12" s="330"/>
      <c r="BC12" s="329"/>
      <c r="BD12" s="330"/>
      <c r="BE12" s="329"/>
      <c r="BF12" s="330"/>
      <c r="BG12" s="329"/>
      <c r="BH12" s="330"/>
      <c r="BI12" s="329"/>
      <c r="BJ12" s="329"/>
      <c r="BK12" s="329"/>
      <c r="BL12" s="345"/>
      <c r="BM12" s="329"/>
      <c r="BN12" s="331"/>
      <c r="BO12" s="332"/>
      <c r="BP12" s="331"/>
      <c r="BQ12" s="332"/>
      <c r="BR12" s="331"/>
      <c r="BS12" s="332"/>
      <c r="BT12" s="331"/>
      <c r="BU12" s="332"/>
      <c r="BV12" s="331"/>
      <c r="BW12" s="332"/>
      <c r="BX12" s="331"/>
      <c r="BY12" s="332"/>
      <c r="BZ12" s="331"/>
      <c r="CA12" s="332"/>
      <c r="CB12" s="333"/>
      <c r="CC12" s="315">
        <f t="shared" si="32"/>
        <v>0</v>
      </c>
      <c r="CE12" s="317">
        <f t="shared" si="6"/>
        <v>0</v>
      </c>
      <c r="CF12" s="318">
        <f t="shared" si="7"/>
        <v>0</v>
      </c>
      <c r="CG12" s="409"/>
      <c r="CH12" s="335">
        <v>15</v>
      </c>
      <c r="CI12" s="330"/>
      <c r="CJ12" s="311"/>
    </row>
    <row r="13" spans="1:89" ht="29" x14ac:dyDescent="0.35">
      <c r="A13" s="319">
        <v>8</v>
      </c>
      <c r="B13" s="336" t="s">
        <v>1051</v>
      </c>
      <c r="C13" s="321">
        <v>12</v>
      </c>
      <c r="D13" s="322">
        <v>15</v>
      </c>
      <c r="E13" s="323"/>
      <c r="F13" s="323">
        <f>$F$5*3/12</f>
        <v>11</v>
      </c>
      <c r="G13" s="323"/>
      <c r="H13" s="323">
        <f>ROUND($H$5*3/12,0)</f>
        <v>9</v>
      </c>
      <c r="I13" s="312">
        <f t="shared" si="0"/>
        <v>0</v>
      </c>
      <c r="J13" s="312">
        <f t="shared" si="1"/>
        <v>20</v>
      </c>
      <c r="K13" s="324" t="s">
        <v>893</v>
      </c>
      <c r="M13" s="325">
        <v>8</v>
      </c>
      <c r="N13" s="336" t="s">
        <v>1052</v>
      </c>
      <c r="O13" s="346">
        <v>12</v>
      </c>
      <c r="P13" s="347">
        <v>15</v>
      </c>
      <c r="Q13" s="323"/>
      <c r="R13" s="323">
        <f>ROUND($R$5*3/12,0)</f>
        <v>16</v>
      </c>
      <c r="S13" s="323"/>
      <c r="T13" s="323">
        <f>ROUND($T$5*3/12,0)</f>
        <v>7</v>
      </c>
      <c r="U13" s="329"/>
      <c r="V13" s="329">
        <f>ROUND($V$5*3/12,0)</f>
        <v>5</v>
      </c>
      <c r="W13" s="330"/>
      <c r="X13" s="329">
        <f t="shared" si="11"/>
        <v>3</v>
      </c>
      <c r="Y13" s="330"/>
      <c r="Z13" s="329">
        <f t="shared" si="12"/>
        <v>3</v>
      </c>
      <c r="AA13" s="330"/>
      <c r="AB13" s="329">
        <f>ROUND($AB$5*3/12,0)</f>
        <v>17</v>
      </c>
      <c r="AC13" s="330"/>
      <c r="AD13" s="329">
        <f t="shared" si="14"/>
        <v>4</v>
      </c>
      <c r="AE13" s="329"/>
      <c r="AF13" s="329">
        <f>ROUND($AF$5*3/12,0)</f>
        <v>7</v>
      </c>
      <c r="AG13" s="329"/>
      <c r="AH13" s="329">
        <f>ROUND($AH$5*3/12,0)</f>
        <v>2</v>
      </c>
      <c r="AI13" s="331"/>
      <c r="AJ13" s="332">
        <f t="shared" si="17"/>
        <v>1</v>
      </c>
      <c r="AK13" s="331"/>
      <c r="AL13" s="332">
        <f>ROUND($AL$5*3/12,0)</f>
        <v>1</v>
      </c>
      <c r="AM13" s="331"/>
      <c r="AN13" s="332">
        <f>ROUND($AN$5*3/12,0)</f>
        <v>1</v>
      </c>
      <c r="AO13" s="315">
        <f t="shared" si="2"/>
        <v>0</v>
      </c>
      <c r="AP13" s="315">
        <f t="shared" si="3"/>
        <v>67</v>
      </c>
      <c r="AR13" s="319">
        <v>8</v>
      </c>
      <c r="AS13" s="320" t="s">
        <v>1053</v>
      </c>
      <c r="AT13" s="321">
        <v>12</v>
      </c>
      <c r="AU13" s="334">
        <v>15</v>
      </c>
      <c r="AV13" s="323"/>
      <c r="AW13" s="323">
        <f t="shared" si="36"/>
        <v>21</v>
      </c>
      <c r="AX13" s="323"/>
      <c r="AY13" s="323">
        <f>ROUND($AY$5*3/12,0)</f>
        <v>18</v>
      </c>
      <c r="AZ13" s="329"/>
      <c r="BA13" s="329">
        <f>ROUND($BA$5*3/12,0)</f>
        <v>5</v>
      </c>
      <c r="BB13" s="330"/>
      <c r="BC13" s="329">
        <f>ROUND($BC$5*3/12,0)</f>
        <v>2</v>
      </c>
      <c r="BD13" s="330"/>
      <c r="BE13" s="329">
        <f>ROUND($BE$5*3/12,0)</f>
        <v>3</v>
      </c>
      <c r="BF13" s="330"/>
      <c r="BG13" s="329">
        <f>ROUND($BG$5*3/12,0)</f>
        <v>9</v>
      </c>
      <c r="BH13" s="330"/>
      <c r="BI13" s="329">
        <f t="shared" si="24"/>
        <v>5</v>
      </c>
      <c r="BJ13" s="329"/>
      <c r="BK13" s="329">
        <f t="shared" si="25"/>
        <v>5</v>
      </c>
      <c r="BL13" s="329"/>
      <c r="BM13" s="329">
        <f t="shared" si="26"/>
        <v>12</v>
      </c>
      <c r="BN13" s="331"/>
      <c r="BO13" s="332">
        <f t="shared" si="27"/>
        <v>1</v>
      </c>
      <c r="BP13" s="331"/>
      <c r="BQ13" s="332">
        <f t="shared" si="28"/>
        <v>1</v>
      </c>
      <c r="BR13" s="331"/>
      <c r="BS13" s="332">
        <f t="shared" si="29"/>
        <v>1</v>
      </c>
      <c r="BT13" s="331"/>
      <c r="BU13" s="332">
        <f t="shared" si="30"/>
        <v>1</v>
      </c>
      <c r="BV13" s="331"/>
      <c r="BW13" s="332">
        <f>ROUND($BW$5*3/12,0)</f>
        <v>1</v>
      </c>
      <c r="BX13" s="331"/>
      <c r="BY13" s="332">
        <f>ROUND($BY$5*3/12,0)</f>
        <v>1</v>
      </c>
      <c r="BZ13" s="331"/>
      <c r="CA13" s="332">
        <f>ROUND($CA$5*3/12,0)</f>
        <v>1</v>
      </c>
      <c r="CB13" s="333"/>
      <c r="CC13" s="315">
        <f>AW13+AY13+BA13+BC13+BE13+BG13+BI13+BK13+BM13+BO13+BQ13+BS13+BU13+BW13+BY13+CA13</f>
        <v>87</v>
      </c>
      <c r="CE13" s="317">
        <f t="shared" si="6"/>
        <v>0</v>
      </c>
      <c r="CF13" s="318">
        <f t="shared" si="7"/>
        <v>174</v>
      </c>
      <c r="CG13" s="409"/>
      <c r="CH13" s="335">
        <v>229</v>
      </c>
      <c r="CI13" s="330">
        <f>MPV!E29</f>
        <v>161</v>
      </c>
      <c r="CJ13" s="311">
        <f t="shared" si="33"/>
        <v>216</v>
      </c>
    </row>
    <row r="14" spans="1:89" ht="116" x14ac:dyDescent="0.35">
      <c r="A14" s="319">
        <v>9</v>
      </c>
      <c r="B14" s="320" t="s">
        <v>1054</v>
      </c>
      <c r="C14" s="321">
        <v>12</v>
      </c>
      <c r="D14" s="322">
        <v>12</v>
      </c>
      <c r="E14" s="323"/>
      <c r="F14" s="323"/>
      <c r="G14" s="323"/>
      <c r="H14" s="323"/>
      <c r="I14" s="312">
        <f t="shared" si="0"/>
        <v>0</v>
      </c>
      <c r="J14" s="312">
        <f t="shared" si="1"/>
        <v>0</v>
      </c>
      <c r="K14" s="324"/>
      <c r="M14" s="325">
        <v>9</v>
      </c>
      <c r="N14" s="326" t="s">
        <v>1055</v>
      </c>
      <c r="O14" s="327">
        <v>12</v>
      </c>
      <c r="P14" s="328">
        <v>12</v>
      </c>
      <c r="Q14" s="323"/>
      <c r="R14" s="323"/>
      <c r="S14" s="323"/>
      <c r="T14" s="323"/>
      <c r="U14" s="329"/>
      <c r="V14" s="329"/>
      <c r="W14" s="330"/>
      <c r="X14" s="329"/>
      <c r="Y14" s="330"/>
      <c r="Z14" s="329"/>
      <c r="AA14" s="330"/>
      <c r="AB14" s="329"/>
      <c r="AC14" s="330"/>
      <c r="AD14" s="329"/>
      <c r="AE14" s="329"/>
      <c r="AF14" s="329"/>
      <c r="AG14" s="329"/>
      <c r="AH14" s="329"/>
      <c r="AI14" s="331"/>
      <c r="AJ14" s="332"/>
      <c r="AK14" s="331"/>
      <c r="AL14" s="332"/>
      <c r="AM14" s="331"/>
      <c r="AN14" s="332"/>
      <c r="AO14" s="315">
        <f t="shared" si="2"/>
        <v>0</v>
      </c>
      <c r="AP14" s="315">
        <f t="shared" si="3"/>
        <v>0</v>
      </c>
      <c r="AR14" s="319">
        <v>9</v>
      </c>
      <c r="AS14" s="320" t="s">
        <v>1056</v>
      </c>
      <c r="AT14" s="321">
        <v>12</v>
      </c>
      <c r="AU14" s="334">
        <v>12</v>
      </c>
      <c r="AV14" s="323"/>
      <c r="AW14" s="323"/>
      <c r="AX14" s="323"/>
      <c r="AY14" s="323"/>
      <c r="AZ14" s="329"/>
      <c r="BA14" s="329"/>
      <c r="BB14" s="330"/>
      <c r="BC14" s="329"/>
      <c r="BD14" s="330"/>
      <c r="BE14" s="329"/>
      <c r="BF14" s="330"/>
      <c r="BG14" s="329"/>
      <c r="BH14" s="330"/>
      <c r="BI14" s="329"/>
      <c r="BJ14" s="329"/>
      <c r="BK14" s="329"/>
      <c r="BL14" s="329"/>
      <c r="BM14" s="329"/>
      <c r="BN14" s="331"/>
      <c r="BO14" s="332"/>
      <c r="BP14" s="331"/>
      <c r="BQ14" s="332"/>
      <c r="BR14" s="331"/>
      <c r="BS14" s="332"/>
      <c r="BT14" s="331"/>
      <c r="BU14" s="332"/>
      <c r="BV14" s="331"/>
      <c r="BW14" s="332"/>
      <c r="BX14" s="331"/>
      <c r="BY14" s="332"/>
      <c r="BZ14" s="331"/>
      <c r="CA14" s="332"/>
      <c r="CB14" s="333"/>
      <c r="CC14" s="315">
        <f t="shared" si="32"/>
        <v>0</v>
      </c>
      <c r="CE14" s="317">
        <f t="shared" si="6"/>
        <v>0</v>
      </c>
      <c r="CF14" s="318">
        <f t="shared" si="7"/>
        <v>0</v>
      </c>
      <c r="CG14" s="409"/>
      <c r="CH14" s="335"/>
      <c r="CI14" s="330"/>
      <c r="CJ14" s="311"/>
    </row>
    <row r="15" spans="1:89" ht="29" x14ac:dyDescent="0.35">
      <c r="A15" s="319">
        <v>10</v>
      </c>
      <c r="B15" s="336" t="s">
        <v>1057</v>
      </c>
      <c r="C15" s="321">
        <v>12</v>
      </c>
      <c r="D15" s="322">
        <v>15</v>
      </c>
      <c r="E15" s="323"/>
      <c r="F15" s="323">
        <f t="shared" si="8"/>
        <v>11</v>
      </c>
      <c r="G15" s="323"/>
      <c r="H15" s="323">
        <f>ROUND($H$5*3/12,0)</f>
        <v>9</v>
      </c>
      <c r="I15" s="312">
        <f t="shared" si="0"/>
        <v>0</v>
      </c>
      <c r="J15" s="312">
        <f t="shared" si="1"/>
        <v>20</v>
      </c>
      <c r="K15" s="324" t="s">
        <v>893</v>
      </c>
      <c r="M15" s="325">
        <v>10</v>
      </c>
      <c r="N15" s="336" t="s">
        <v>1058</v>
      </c>
      <c r="O15" s="327">
        <v>12</v>
      </c>
      <c r="P15" s="328">
        <v>15</v>
      </c>
      <c r="Q15" s="323"/>
      <c r="R15" s="323">
        <f t="shared" si="35"/>
        <v>16</v>
      </c>
      <c r="S15" s="323"/>
      <c r="T15" s="323">
        <f>ROUND($T$5*3/12,0)</f>
        <v>7</v>
      </c>
      <c r="U15" s="329"/>
      <c r="V15" s="329">
        <f>ROUND($V$5*3/12,0)</f>
        <v>5</v>
      </c>
      <c r="W15" s="330"/>
      <c r="X15" s="329">
        <f>ROUND($X$5*3/12,0)</f>
        <v>3</v>
      </c>
      <c r="Y15" s="330"/>
      <c r="Z15" s="329">
        <f t="shared" si="12"/>
        <v>3</v>
      </c>
      <c r="AA15" s="330"/>
      <c r="AB15" s="329">
        <f>ROUND($AB$5*3/12,0)</f>
        <v>17</v>
      </c>
      <c r="AC15" s="330"/>
      <c r="AD15" s="329">
        <f t="shared" si="14"/>
        <v>4</v>
      </c>
      <c r="AE15" s="329"/>
      <c r="AF15" s="329">
        <f>ROUND($AF$5*3/12,0)</f>
        <v>7</v>
      </c>
      <c r="AG15" s="329"/>
      <c r="AH15" s="329">
        <f>ROUND($AH$5*3/12,0)</f>
        <v>2</v>
      </c>
      <c r="AI15" s="331"/>
      <c r="AJ15" s="332">
        <f>ROUND($AJ$5*3/12,0)</f>
        <v>1</v>
      </c>
      <c r="AK15" s="331"/>
      <c r="AL15" s="332">
        <f>ROUND($AL$5*3/12,0)</f>
        <v>1</v>
      </c>
      <c r="AM15" s="331"/>
      <c r="AN15" s="332">
        <f>ROUND($AN$5*3/12,0)</f>
        <v>1</v>
      </c>
      <c r="AO15" s="315">
        <f t="shared" si="2"/>
        <v>0</v>
      </c>
      <c r="AP15" s="315">
        <f t="shared" si="3"/>
        <v>67</v>
      </c>
      <c r="AR15" s="319">
        <v>10</v>
      </c>
      <c r="AS15" s="320" t="s">
        <v>1059</v>
      </c>
      <c r="AT15" s="321">
        <v>12</v>
      </c>
      <c r="AU15" s="334">
        <v>15</v>
      </c>
      <c r="AV15" s="323"/>
      <c r="AW15" s="323">
        <f t="shared" si="36"/>
        <v>21</v>
      </c>
      <c r="AX15" s="323"/>
      <c r="AY15" s="323">
        <f>ROUND($AY$5*3/12,0)</f>
        <v>18</v>
      </c>
      <c r="AZ15" s="329"/>
      <c r="BA15" s="329">
        <f>ROUND($BA$5*3/12,0)</f>
        <v>5</v>
      </c>
      <c r="BB15" s="330"/>
      <c r="BC15" s="329">
        <f>ROUND($BC$5*3/12,0)</f>
        <v>2</v>
      </c>
      <c r="BD15" s="330"/>
      <c r="BE15" s="329">
        <f>ROUND($BE$5*3/12,0)</f>
        <v>3</v>
      </c>
      <c r="BF15" s="330"/>
      <c r="BG15" s="329">
        <f>ROUND($BG$5*3/12,0)</f>
        <v>9</v>
      </c>
      <c r="BH15" s="330"/>
      <c r="BI15" s="329">
        <f>ROUND($BI$5*3/12,0)</f>
        <v>5</v>
      </c>
      <c r="BJ15" s="329"/>
      <c r="BK15" s="329">
        <f>ROUND($BK$5*3/12,0)</f>
        <v>5</v>
      </c>
      <c r="BL15" s="329"/>
      <c r="BM15" s="329">
        <f>ROUND($BM$5*3/12,0)</f>
        <v>12</v>
      </c>
      <c r="BN15" s="331"/>
      <c r="BO15" s="332">
        <f>ROUND($BO$5*3/12,0)</f>
        <v>1</v>
      </c>
      <c r="BP15" s="331"/>
      <c r="BQ15" s="332">
        <f t="shared" si="28"/>
        <v>1</v>
      </c>
      <c r="BR15" s="331"/>
      <c r="BS15" s="332">
        <f>ROUND($BS$5*3/12,0)</f>
        <v>1</v>
      </c>
      <c r="BT15" s="331"/>
      <c r="BU15" s="332">
        <f>ROUND($BU$5*3/12,0)</f>
        <v>1</v>
      </c>
      <c r="BV15" s="331"/>
      <c r="BW15" s="332">
        <f>ROUND($BW$5*3/12,0)</f>
        <v>1</v>
      </c>
      <c r="BX15" s="331"/>
      <c r="BY15" s="332">
        <f>ROUND($BY$5*3/12,0)</f>
        <v>1</v>
      </c>
      <c r="BZ15" s="331"/>
      <c r="CA15" s="332">
        <f>ROUND($CA$5*3/12,0)</f>
        <v>1</v>
      </c>
      <c r="CB15" s="333"/>
      <c r="CC15" s="315">
        <f t="shared" si="32"/>
        <v>87</v>
      </c>
      <c r="CE15" s="317">
        <f t="shared" si="6"/>
        <v>0</v>
      </c>
      <c r="CF15" s="318">
        <f t="shared" si="7"/>
        <v>174</v>
      </c>
      <c r="CG15" s="409">
        <f>parprof_gultu_rezerves!E12</f>
        <v>266</v>
      </c>
      <c r="CH15" s="335">
        <v>500</v>
      </c>
      <c r="CI15" s="330">
        <f>perfuzori!E51</f>
        <v>742</v>
      </c>
      <c r="CJ15" s="311">
        <f t="shared" si="33"/>
        <v>802</v>
      </c>
    </row>
    <row r="16" spans="1:89" x14ac:dyDescent="0.35">
      <c r="A16" s="319">
        <v>11</v>
      </c>
      <c r="B16" s="400" t="s">
        <v>1060</v>
      </c>
      <c r="C16" s="321">
        <v>12</v>
      </c>
      <c r="D16" s="322">
        <v>15</v>
      </c>
      <c r="E16" s="323"/>
      <c r="F16" s="323">
        <f t="shared" si="8"/>
        <v>11</v>
      </c>
      <c r="G16" s="323"/>
      <c r="H16" s="323">
        <f>ROUND($H$5*3/12,0)</f>
        <v>9</v>
      </c>
      <c r="I16" s="312">
        <f t="shared" si="0"/>
        <v>0</v>
      </c>
      <c r="J16" s="312">
        <f t="shared" si="1"/>
        <v>20</v>
      </c>
      <c r="K16" s="324"/>
      <c r="M16" s="325">
        <v>11</v>
      </c>
      <c r="N16" s="326" t="s">
        <v>1060</v>
      </c>
      <c r="O16" s="327">
        <v>12</v>
      </c>
      <c r="P16" s="328">
        <v>15</v>
      </c>
      <c r="Q16" s="323"/>
      <c r="R16" s="323">
        <f>ROUND($R$5*3/12,0)</f>
        <v>16</v>
      </c>
      <c r="S16" s="323"/>
      <c r="T16" s="323">
        <f t="shared" ref="T16" si="37">ROUND($T$5*3/12,0)</f>
        <v>7</v>
      </c>
      <c r="U16" s="329"/>
      <c r="V16" s="329">
        <f t="shared" ref="V16" si="38">ROUND($V$5*3/12,0)</f>
        <v>5</v>
      </c>
      <c r="W16" s="330"/>
      <c r="X16" s="329">
        <f>ROUND($X$5*3/12,0)</f>
        <v>3</v>
      </c>
      <c r="Y16" s="330"/>
      <c r="Z16" s="329">
        <f t="shared" si="12"/>
        <v>3</v>
      </c>
      <c r="AA16" s="330"/>
      <c r="AB16" s="329">
        <f t="shared" ref="AB16" si="39">ROUND($AB$5*3/12,0)</f>
        <v>17</v>
      </c>
      <c r="AC16" s="330"/>
      <c r="AD16" s="329">
        <f t="shared" si="14"/>
        <v>4</v>
      </c>
      <c r="AE16" s="329"/>
      <c r="AF16" s="329">
        <f>ROUND($AF$5*3/12,0)</f>
        <v>7</v>
      </c>
      <c r="AG16" s="329"/>
      <c r="AH16" s="329">
        <f>ROUND($AH$5*3/12,0)</f>
        <v>2</v>
      </c>
      <c r="AI16" s="331"/>
      <c r="AJ16" s="332">
        <f>ROUND($AJ$5*3/12,0)</f>
        <v>1</v>
      </c>
      <c r="AK16" s="331"/>
      <c r="AL16" s="332">
        <f t="shared" ref="AL16" si="40">ROUND($AL$5*3/12,0)</f>
        <v>1</v>
      </c>
      <c r="AM16" s="331"/>
      <c r="AN16" s="332">
        <f t="shared" ref="AN16:AN17" si="41">ROUND($AN$5*3/12,0)</f>
        <v>1</v>
      </c>
      <c r="AO16" s="315">
        <f t="shared" si="2"/>
        <v>0</v>
      </c>
      <c r="AP16" s="315">
        <f t="shared" si="3"/>
        <v>67</v>
      </c>
      <c r="AR16" s="319">
        <v>11</v>
      </c>
      <c r="AS16" s="320" t="s">
        <v>1060</v>
      </c>
      <c r="AT16" s="321">
        <v>6</v>
      </c>
      <c r="AU16" s="334">
        <v>12</v>
      </c>
      <c r="AV16" s="323"/>
      <c r="AW16" s="323">
        <f>$AW$5*6/12</f>
        <v>41</v>
      </c>
      <c r="AX16" s="323"/>
      <c r="AY16" s="323">
        <f>ROUND($AY$5*6/12,0)</f>
        <v>35</v>
      </c>
      <c r="AZ16" s="329"/>
      <c r="BA16" s="329">
        <f>$BA$5*6/12</f>
        <v>9</v>
      </c>
      <c r="BB16" s="330"/>
      <c r="BC16" s="329">
        <f>ROUND($BC$5*6/12,0)</f>
        <v>4</v>
      </c>
      <c r="BD16" s="330"/>
      <c r="BE16" s="329">
        <f>ROUND($BE$5*6/12,0)</f>
        <v>6</v>
      </c>
      <c r="BF16" s="330"/>
      <c r="BG16" s="329">
        <f>ROUND($BG$5*6/12,0)</f>
        <v>18</v>
      </c>
      <c r="BH16" s="330"/>
      <c r="BI16" s="329">
        <f>ROUND($BI$5*6/12,0)</f>
        <v>11</v>
      </c>
      <c r="BJ16" s="329"/>
      <c r="BK16" s="329">
        <f>ROUND($BK$5*6/12,0)</f>
        <v>10</v>
      </c>
      <c r="BL16" s="329"/>
      <c r="BM16" s="329">
        <f>ROUND($BM$5*6/12,0)</f>
        <v>24</v>
      </c>
      <c r="BN16" s="331"/>
      <c r="BO16" s="332">
        <f>ROUND($BO$5*6/12,0)</f>
        <v>2</v>
      </c>
      <c r="BP16" s="331"/>
      <c r="BQ16" s="332">
        <f>ROUND($BQ$5*6/12,0)</f>
        <v>2</v>
      </c>
      <c r="BR16" s="331"/>
      <c r="BS16" s="332">
        <f>ROUND($BS$5*6/12,0)</f>
        <v>2</v>
      </c>
      <c r="BT16" s="331"/>
      <c r="BU16" s="332">
        <f>ROUND($BU$5*6/12,0)</f>
        <v>3</v>
      </c>
      <c r="BV16" s="331"/>
      <c r="BW16" s="332">
        <f>ROUND($BW$5*6/12,0)</f>
        <v>1</v>
      </c>
      <c r="BX16" s="331"/>
      <c r="BY16" s="332">
        <f>ROUND($BY$5*6/12,0)</f>
        <v>2</v>
      </c>
      <c r="BZ16" s="331"/>
      <c r="CA16" s="332">
        <f>ROUND($CA$5*6/12,0)</f>
        <v>1</v>
      </c>
      <c r="CB16" s="333"/>
      <c r="CC16" s="315">
        <f t="shared" si="32"/>
        <v>171</v>
      </c>
      <c r="CE16" s="317">
        <f t="shared" si="6"/>
        <v>0</v>
      </c>
      <c r="CF16" s="318">
        <f t="shared" si="7"/>
        <v>258</v>
      </c>
      <c r="CG16" s="409"/>
      <c r="CH16" s="335"/>
      <c r="CI16" s="330"/>
      <c r="CJ16" s="311">
        <f t="shared" si="33"/>
        <v>-258</v>
      </c>
      <c r="CK16" s="284" t="s">
        <v>1206</v>
      </c>
    </row>
    <row r="17" spans="1:88" x14ac:dyDescent="0.35">
      <c r="A17" s="319"/>
      <c r="B17" s="348" t="s">
        <v>943</v>
      </c>
      <c r="C17" s="349">
        <v>12</v>
      </c>
      <c r="D17" s="350">
        <v>14</v>
      </c>
      <c r="E17" s="351"/>
      <c r="F17" s="351"/>
      <c r="G17" s="351"/>
      <c r="H17" s="351"/>
      <c r="I17" s="312">
        <f t="shared" si="0"/>
        <v>0</v>
      </c>
      <c r="J17" s="312">
        <f t="shared" si="1"/>
        <v>0</v>
      </c>
      <c r="K17" s="349" t="s">
        <v>893</v>
      </c>
      <c r="M17" s="352"/>
      <c r="N17" s="348" t="s">
        <v>943</v>
      </c>
      <c r="O17" s="349">
        <v>12</v>
      </c>
      <c r="P17" s="353">
        <v>14</v>
      </c>
      <c r="Q17" s="351"/>
      <c r="R17" s="323">
        <f>ROUND($R$5*2/12,0)</f>
        <v>10</v>
      </c>
      <c r="S17" s="351"/>
      <c r="T17" s="323">
        <f>ROUND($T$5*2/12,0)</f>
        <v>5</v>
      </c>
      <c r="U17" s="354"/>
      <c r="V17" s="329">
        <f>ROUND($V$5*2/12,0)</f>
        <v>4</v>
      </c>
      <c r="W17" s="330"/>
      <c r="X17" s="329">
        <f>ROUND($X$5*2/12,0)</f>
        <v>2</v>
      </c>
      <c r="Y17" s="330"/>
      <c r="Z17" s="329">
        <f>ROUND($Z$5*2/12,0)</f>
        <v>2</v>
      </c>
      <c r="AA17" s="330"/>
      <c r="AB17" s="329">
        <f>ROUND($AB$5*2/12,0)</f>
        <v>11</v>
      </c>
      <c r="AC17" s="330"/>
      <c r="AD17" s="329">
        <f>ROUND($AD$5*2/12,0)</f>
        <v>3</v>
      </c>
      <c r="AE17" s="354"/>
      <c r="AF17" s="329">
        <f>ROUND($AF$5*2/12,0)</f>
        <v>5</v>
      </c>
      <c r="AG17" s="329"/>
      <c r="AH17" s="329">
        <f>ROUND($AH$5*2/12,0)</f>
        <v>1</v>
      </c>
      <c r="AI17" s="331"/>
      <c r="AJ17" s="332">
        <f>ROUND($AJ$5*2/12,0)</f>
        <v>0</v>
      </c>
      <c r="AK17" s="331"/>
      <c r="AL17" s="332">
        <f>ROUND($AL$5*2/12,0)</f>
        <v>1</v>
      </c>
      <c r="AM17" s="331"/>
      <c r="AN17" s="332">
        <f t="shared" si="41"/>
        <v>1</v>
      </c>
      <c r="AO17" s="315">
        <f t="shared" si="2"/>
        <v>0</v>
      </c>
      <c r="AP17" s="315">
        <f t="shared" si="3"/>
        <v>45</v>
      </c>
      <c r="AR17" s="352"/>
      <c r="AS17" s="348" t="s">
        <v>943</v>
      </c>
      <c r="AT17" s="349">
        <v>12</v>
      </c>
      <c r="AU17" s="353">
        <v>14</v>
      </c>
      <c r="AV17" s="323"/>
      <c r="AW17" s="323">
        <f>ROUND($AW$5*2/12,0)</f>
        <v>14</v>
      </c>
      <c r="AX17" s="323"/>
      <c r="AY17" s="323">
        <f>ROUND($AY$5*2/12,0)</f>
        <v>12</v>
      </c>
      <c r="AZ17" s="329"/>
      <c r="BA17" s="329">
        <f>ROUND($BA$5*2/12,0)</f>
        <v>3</v>
      </c>
      <c r="BB17" s="330"/>
      <c r="BC17" s="329">
        <f>ROUND($BC$5*2/12,0)</f>
        <v>1</v>
      </c>
      <c r="BD17" s="330"/>
      <c r="BE17" s="329">
        <f>ROUND($BE$5*2/12,0)</f>
        <v>2</v>
      </c>
      <c r="BF17" s="330"/>
      <c r="BG17" s="329">
        <f>ROUND($BG$5*2/12,0)</f>
        <v>6</v>
      </c>
      <c r="BH17" s="330"/>
      <c r="BI17" s="329">
        <f>ROUND($BI$5*2/12,0)</f>
        <v>4</v>
      </c>
      <c r="BJ17" s="354"/>
      <c r="BK17" s="329">
        <f>ROUND($BK$5*2/12,0)</f>
        <v>3</v>
      </c>
      <c r="BL17" s="329"/>
      <c r="BM17" s="329">
        <f>ROUND($BM$5*2/12,0)</f>
        <v>8</v>
      </c>
      <c r="BN17" s="331"/>
      <c r="BO17" s="332">
        <f>ROUND($BO$5*2/12,0)</f>
        <v>1</v>
      </c>
      <c r="BP17" s="331"/>
      <c r="BQ17" s="332">
        <f>ROUND($BQ$5*3/12,0)</f>
        <v>1</v>
      </c>
      <c r="BR17" s="331"/>
      <c r="BS17" s="332">
        <f t="shared" si="29"/>
        <v>1</v>
      </c>
      <c r="BT17" s="331"/>
      <c r="BU17" s="332">
        <f>ROUND($BU$5*3/12,0)</f>
        <v>1</v>
      </c>
      <c r="BV17" s="331"/>
      <c r="BW17" s="332">
        <f>ROUND($BW$5*3/12,0)</f>
        <v>1</v>
      </c>
      <c r="BX17" s="331"/>
      <c r="BY17" s="332">
        <f>ROUND($BY$5*3/12,0)</f>
        <v>1</v>
      </c>
      <c r="BZ17" s="331"/>
      <c r="CA17" s="332">
        <f>ROUND($CA$5*3/12,0)</f>
        <v>1</v>
      </c>
      <c r="CB17" s="333"/>
      <c r="CC17" s="315">
        <f t="shared" si="32"/>
        <v>60</v>
      </c>
      <c r="CE17" s="317">
        <f t="shared" si="6"/>
        <v>0</v>
      </c>
      <c r="CF17" s="318">
        <f t="shared" si="7"/>
        <v>105</v>
      </c>
      <c r="CG17" s="409"/>
      <c r="CH17" s="335"/>
      <c r="CI17" s="330"/>
      <c r="CJ17" s="311"/>
    </row>
    <row r="18" spans="1:88" ht="29" x14ac:dyDescent="0.35">
      <c r="A18" s="319">
        <v>12</v>
      </c>
      <c r="B18" s="320" t="s">
        <v>1061</v>
      </c>
      <c r="C18" s="321">
        <v>3</v>
      </c>
      <c r="D18" s="322">
        <v>4</v>
      </c>
      <c r="E18" s="323"/>
      <c r="F18" s="323"/>
      <c r="G18" s="323"/>
      <c r="H18" s="323"/>
      <c r="I18" s="312">
        <f t="shared" si="0"/>
        <v>0</v>
      </c>
      <c r="J18" s="312">
        <f t="shared" si="1"/>
        <v>0</v>
      </c>
      <c r="K18" s="324"/>
      <c r="M18" s="325">
        <v>12</v>
      </c>
      <c r="N18" s="326" t="s">
        <v>1061</v>
      </c>
      <c r="O18" s="327">
        <v>3</v>
      </c>
      <c r="P18" s="328">
        <v>4</v>
      </c>
      <c r="Q18" s="323">
        <v>8</v>
      </c>
      <c r="R18" s="323"/>
      <c r="S18" s="323">
        <v>5</v>
      </c>
      <c r="T18" s="323"/>
      <c r="U18" s="329">
        <v>2</v>
      </c>
      <c r="V18" s="329"/>
      <c r="W18" s="330">
        <v>3</v>
      </c>
      <c r="X18" s="329"/>
      <c r="Y18" s="330">
        <v>2</v>
      </c>
      <c r="Z18" s="329"/>
      <c r="AA18" s="330">
        <v>9</v>
      </c>
      <c r="AB18" s="329"/>
      <c r="AC18" s="330">
        <v>2</v>
      </c>
      <c r="AD18" s="329"/>
      <c r="AE18" s="329">
        <v>4</v>
      </c>
      <c r="AF18" s="329"/>
      <c r="AG18" s="329">
        <v>1</v>
      </c>
      <c r="AH18" s="329"/>
      <c r="AI18" s="331"/>
      <c r="AJ18" s="332"/>
      <c r="AK18" s="331"/>
      <c r="AL18" s="332"/>
      <c r="AM18" s="331"/>
      <c r="AN18" s="332"/>
      <c r="AO18" s="315">
        <f t="shared" si="2"/>
        <v>36</v>
      </c>
      <c r="AP18" s="315">
        <f t="shared" si="3"/>
        <v>0</v>
      </c>
      <c r="AR18" s="319">
        <v>12</v>
      </c>
      <c r="AS18" s="320" t="s">
        <v>1061</v>
      </c>
      <c r="AT18" s="321">
        <v>3</v>
      </c>
      <c r="AU18" s="334">
        <v>4</v>
      </c>
      <c r="AV18" s="323"/>
      <c r="AW18" s="323"/>
      <c r="AX18" s="323"/>
      <c r="AY18" s="323"/>
      <c r="AZ18" s="329"/>
      <c r="BA18" s="329"/>
      <c r="BB18" s="330"/>
      <c r="BC18" s="329"/>
      <c r="BD18" s="330"/>
      <c r="BE18" s="329"/>
      <c r="BF18" s="330"/>
      <c r="BG18" s="329"/>
      <c r="BH18" s="330"/>
      <c r="BI18" s="329"/>
      <c r="BJ18" s="329"/>
      <c r="BK18" s="329"/>
      <c r="BL18" s="329"/>
      <c r="BM18" s="329"/>
      <c r="BN18" s="331"/>
      <c r="BO18" s="332"/>
      <c r="BP18" s="331"/>
      <c r="BQ18" s="332"/>
      <c r="BR18" s="331"/>
      <c r="BS18" s="332"/>
      <c r="BT18" s="331"/>
      <c r="BU18" s="332"/>
      <c r="BV18" s="331"/>
      <c r="BW18" s="332"/>
      <c r="BX18" s="331"/>
      <c r="BY18" s="332"/>
      <c r="BZ18" s="331"/>
      <c r="CA18" s="332"/>
      <c r="CB18" s="333"/>
      <c r="CC18" s="315">
        <f t="shared" si="32"/>
        <v>0</v>
      </c>
      <c r="CE18" s="317">
        <f t="shared" si="6"/>
        <v>36</v>
      </c>
      <c r="CF18" s="318">
        <f t="shared" si="7"/>
        <v>0</v>
      </c>
      <c r="CG18" s="409"/>
      <c r="CH18" s="335"/>
      <c r="CI18" s="330"/>
      <c r="CJ18" s="311"/>
    </row>
    <row r="19" spans="1:88" ht="29" x14ac:dyDescent="0.35">
      <c r="A19" s="319">
        <v>13</v>
      </c>
      <c r="B19" s="320" t="s">
        <v>1062</v>
      </c>
      <c r="C19" s="321">
        <v>6</v>
      </c>
      <c r="D19" s="322">
        <v>9</v>
      </c>
      <c r="E19" s="323"/>
      <c r="F19" s="323">
        <f>$F$5*3/12</f>
        <v>11</v>
      </c>
      <c r="G19" s="323"/>
      <c r="H19" s="323">
        <f>ROUND($H$5*3/12,0)</f>
        <v>9</v>
      </c>
      <c r="I19" s="312">
        <f t="shared" si="0"/>
        <v>0</v>
      </c>
      <c r="J19" s="312">
        <f t="shared" si="1"/>
        <v>20</v>
      </c>
      <c r="K19" s="324" t="s">
        <v>893</v>
      </c>
      <c r="M19" s="325">
        <v>13</v>
      </c>
      <c r="N19" s="326" t="s">
        <v>1062</v>
      </c>
      <c r="O19" s="327">
        <v>3</v>
      </c>
      <c r="P19" s="328">
        <v>4</v>
      </c>
      <c r="Q19" s="323">
        <v>8</v>
      </c>
      <c r="R19" s="323"/>
      <c r="S19" s="323">
        <v>5</v>
      </c>
      <c r="T19" s="323"/>
      <c r="U19" s="329">
        <v>2</v>
      </c>
      <c r="V19" s="329"/>
      <c r="W19" s="330">
        <v>3</v>
      </c>
      <c r="X19" s="329"/>
      <c r="Y19" s="330">
        <v>2</v>
      </c>
      <c r="Z19" s="329"/>
      <c r="AA19" s="330">
        <v>9</v>
      </c>
      <c r="AB19" s="329"/>
      <c r="AC19" s="330">
        <v>2</v>
      </c>
      <c r="AD19" s="329"/>
      <c r="AE19" s="329">
        <v>4</v>
      </c>
      <c r="AF19" s="329"/>
      <c r="AG19" s="329">
        <v>1</v>
      </c>
      <c r="AH19" s="329"/>
      <c r="AI19" s="331"/>
      <c r="AJ19" s="332"/>
      <c r="AK19" s="331"/>
      <c r="AL19" s="332"/>
      <c r="AM19" s="331"/>
      <c r="AN19" s="332"/>
      <c r="AO19" s="315">
        <f t="shared" si="2"/>
        <v>36</v>
      </c>
      <c r="AP19" s="315">
        <f t="shared" si="3"/>
        <v>0</v>
      </c>
      <c r="AR19" s="319">
        <v>13</v>
      </c>
      <c r="AS19" s="320" t="s">
        <v>1063</v>
      </c>
      <c r="AT19" s="321">
        <v>4</v>
      </c>
      <c r="AU19" s="334">
        <v>6</v>
      </c>
      <c r="AV19" s="323"/>
      <c r="AW19" s="323">
        <f t="shared" ref="AW19" si="42">ROUND($AW$5*2/12,0)</f>
        <v>14</v>
      </c>
      <c r="AX19" s="323"/>
      <c r="AY19" s="323">
        <f>ROUND($AY$5*2/12,0)</f>
        <v>12</v>
      </c>
      <c r="AZ19" s="329"/>
      <c r="BA19" s="329">
        <f>ROUND($BA$5*2/12,0)</f>
        <v>3</v>
      </c>
      <c r="BB19" s="330"/>
      <c r="BC19" s="329">
        <f>ROUND($BC$5*2/12,0)</f>
        <v>1</v>
      </c>
      <c r="BD19" s="330"/>
      <c r="BE19" s="329">
        <f>ROUND($BE$5*2/12,0)</f>
        <v>2</v>
      </c>
      <c r="BF19" s="330"/>
      <c r="BG19" s="329">
        <f>ROUND($BG$5*2/12,0)</f>
        <v>6</v>
      </c>
      <c r="BH19" s="330"/>
      <c r="BI19" s="329">
        <f>ROUND($BI$5*2/12,0)</f>
        <v>4</v>
      </c>
      <c r="BJ19" s="329"/>
      <c r="BK19" s="329">
        <f>ROUND($BK$5*2/12,0)</f>
        <v>3</v>
      </c>
      <c r="BL19" s="329"/>
      <c r="BM19" s="329">
        <f>ROUND($BM$5*2/12,0)</f>
        <v>8</v>
      </c>
      <c r="BN19" s="331"/>
      <c r="BO19" s="332">
        <f>ROUND($BO$5*2/12,0)</f>
        <v>1</v>
      </c>
      <c r="BP19" s="331"/>
      <c r="BQ19" s="332">
        <f t="shared" si="28"/>
        <v>1</v>
      </c>
      <c r="BR19" s="331"/>
      <c r="BS19" s="332">
        <f t="shared" si="29"/>
        <v>1</v>
      </c>
      <c r="BT19" s="331"/>
      <c r="BU19" s="332">
        <f>ROUND($BU$5*3/12,0)</f>
        <v>1</v>
      </c>
      <c r="BV19" s="331"/>
      <c r="BW19" s="332">
        <f>ROUND($BW$5*3/12,0)</f>
        <v>1</v>
      </c>
      <c r="BX19" s="331"/>
      <c r="BY19" s="332">
        <f>ROUND($BY$5*3/12,0)</f>
        <v>1</v>
      </c>
      <c r="BZ19" s="331"/>
      <c r="CA19" s="332">
        <f>ROUND($CA$5*3/12,0)</f>
        <v>1</v>
      </c>
      <c r="CB19" s="333"/>
      <c r="CC19" s="315">
        <f t="shared" si="32"/>
        <v>60</v>
      </c>
      <c r="CE19" s="317">
        <f t="shared" si="6"/>
        <v>36</v>
      </c>
      <c r="CF19" s="318">
        <f t="shared" si="7"/>
        <v>80</v>
      </c>
      <c r="CG19" s="409"/>
      <c r="CH19" s="335"/>
      <c r="CI19" s="330"/>
      <c r="CJ19" s="311"/>
    </row>
    <row r="20" spans="1:88" ht="29" x14ac:dyDescent="0.35">
      <c r="A20" s="319">
        <v>14</v>
      </c>
      <c r="B20" s="320" t="s">
        <v>1064</v>
      </c>
      <c r="C20" s="321">
        <v>6</v>
      </c>
      <c r="D20" s="322">
        <v>9</v>
      </c>
      <c r="E20" s="323"/>
      <c r="F20" s="323">
        <f t="shared" ref="F20" si="43">$F$5*3/12</f>
        <v>11</v>
      </c>
      <c r="G20" s="323"/>
      <c r="H20" s="323">
        <f t="shared" ref="H20:H21" si="44">ROUND($H$5*3/12,0)</f>
        <v>9</v>
      </c>
      <c r="I20" s="312">
        <f t="shared" si="0"/>
        <v>0</v>
      </c>
      <c r="J20" s="312">
        <f t="shared" si="1"/>
        <v>20</v>
      </c>
      <c r="K20" s="324"/>
      <c r="M20" s="325">
        <v>14</v>
      </c>
      <c r="N20" s="326" t="s">
        <v>1064</v>
      </c>
      <c r="O20" s="327">
        <v>3</v>
      </c>
      <c r="P20" s="328">
        <v>4</v>
      </c>
      <c r="Q20" s="323">
        <v>8</v>
      </c>
      <c r="R20" s="323"/>
      <c r="S20" s="323">
        <v>5</v>
      </c>
      <c r="T20" s="323"/>
      <c r="U20" s="329">
        <v>2</v>
      </c>
      <c r="V20" s="329"/>
      <c r="W20" s="330">
        <v>3</v>
      </c>
      <c r="X20" s="329"/>
      <c r="Y20" s="330">
        <v>2</v>
      </c>
      <c r="Z20" s="329"/>
      <c r="AA20" s="330">
        <v>9</v>
      </c>
      <c r="AB20" s="329"/>
      <c r="AC20" s="330">
        <v>2</v>
      </c>
      <c r="AD20" s="329"/>
      <c r="AE20" s="329">
        <v>4</v>
      </c>
      <c r="AF20" s="329"/>
      <c r="AG20" s="329">
        <v>1</v>
      </c>
      <c r="AH20" s="329"/>
      <c r="AI20" s="331"/>
      <c r="AJ20" s="332"/>
      <c r="AK20" s="331"/>
      <c r="AL20" s="332"/>
      <c r="AM20" s="331"/>
      <c r="AN20" s="332"/>
      <c r="AO20" s="315">
        <f t="shared" si="2"/>
        <v>36</v>
      </c>
      <c r="AP20" s="315">
        <f t="shared" si="3"/>
        <v>0</v>
      </c>
      <c r="AR20" s="319">
        <v>14</v>
      </c>
      <c r="AS20" s="320" t="s">
        <v>1065</v>
      </c>
      <c r="AT20" s="321">
        <v>1</v>
      </c>
      <c r="AU20" s="334">
        <v>1</v>
      </c>
      <c r="AV20" s="323"/>
      <c r="AW20" s="323"/>
      <c r="AX20" s="323"/>
      <c r="AY20" s="323"/>
      <c r="AZ20" s="329"/>
      <c r="BA20" s="329"/>
      <c r="BB20" s="330"/>
      <c r="BC20" s="329"/>
      <c r="BD20" s="330"/>
      <c r="BE20" s="329"/>
      <c r="BF20" s="330"/>
      <c r="BG20" s="329"/>
      <c r="BH20" s="330"/>
      <c r="BI20" s="329"/>
      <c r="BJ20" s="329"/>
      <c r="BK20" s="329"/>
      <c r="BL20" s="329"/>
      <c r="BM20" s="329"/>
      <c r="BN20" s="331"/>
      <c r="BO20" s="332"/>
      <c r="BP20" s="331"/>
      <c r="BQ20" s="332"/>
      <c r="BR20" s="331"/>
      <c r="BS20" s="332"/>
      <c r="BT20" s="331"/>
      <c r="BU20" s="332"/>
      <c r="BV20" s="331"/>
      <c r="BW20" s="332"/>
      <c r="BX20" s="331"/>
      <c r="BY20" s="332"/>
      <c r="BZ20" s="331"/>
      <c r="CA20" s="332"/>
      <c r="CB20" s="333"/>
      <c r="CC20" s="315">
        <f t="shared" si="32"/>
        <v>0</v>
      </c>
      <c r="CE20" s="317">
        <f t="shared" si="6"/>
        <v>36</v>
      </c>
      <c r="CF20" s="318">
        <f t="shared" si="7"/>
        <v>20</v>
      </c>
      <c r="CG20" s="409"/>
      <c r="CH20" s="335"/>
      <c r="CI20" s="330"/>
      <c r="CJ20" s="311"/>
    </row>
    <row r="21" spans="1:88" x14ac:dyDescent="0.35">
      <c r="A21" s="319">
        <v>15</v>
      </c>
      <c r="B21" s="320" t="s">
        <v>1063</v>
      </c>
      <c r="C21" s="321">
        <v>12</v>
      </c>
      <c r="D21" s="322">
        <v>15</v>
      </c>
      <c r="E21" s="323"/>
      <c r="F21" s="323">
        <f>$F$5*3/12</f>
        <v>11</v>
      </c>
      <c r="G21" s="323"/>
      <c r="H21" s="323">
        <f t="shared" si="44"/>
        <v>9</v>
      </c>
      <c r="I21" s="312">
        <f t="shared" si="0"/>
        <v>0</v>
      </c>
      <c r="J21" s="312">
        <f t="shared" si="1"/>
        <v>20</v>
      </c>
      <c r="K21" s="324"/>
      <c r="M21" s="325">
        <v>15</v>
      </c>
      <c r="N21" s="326" t="s">
        <v>1063</v>
      </c>
      <c r="O21" s="327">
        <v>12</v>
      </c>
      <c r="P21" s="328">
        <v>15</v>
      </c>
      <c r="Q21" s="323"/>
      <c r="R21" s="323">
        <f>ROUND($R$5*3/12,0)</f>
        <v>16</v>
      </c>
      <c r="S21" s="323"/>
      <c r="T21" s="323">
        <f>ROUND($T$5*3/12,0)</f>
        <v>7</v>
      </c>
      <c r="U21" s="329"/>
      <c r="V21" s="329">
        <f>ROUND($V$5*3/12,0)</f>
        <v>5</v>
      </c>
      <c r="W21" s="330"/>
      <c r="X21" s="329">
        <f>ROUND($X$5*3/12,0)</f>
        <v>3</v>
      </c>
      <c r="Y21" s="330"/>
      <c r="Z21" s="329">
        <f t="shared" si="12"/>
        <v>3</v>
      </c>
      <c r="AA21" s="330"/>
      <c r="AB21" s="329">
        <f>ROUND($AB$5*3/12,0)</f>
        <v>17</v>
      </c>
      <c r="AC21" s="330"/>
      <c r="AD21" s="329">
        <f t="shared" ref="AD21" si="45">ROUND($AD$5*3/12,0)</f>
        <v>4</v>
      </c>
      <c r="AE21" s="329"/>
      <c r="AF21" s="329">
        <f>ROUND($AF$5*3/12,0)</f>
        <v>7</v>
      </c>
      <c r="AG21" s="329"/>
      <c r="AH21" s="329">
        <f>ROUND($AH$5*3/12,0)</f>
        <v>2</v>
      </c>
      <c r="AI21" s="331"/>
      <c r="AJ21" s="332">
        <f>ROUND($AJ$5*3/12,0)</f>
        <v>1</v>
      </c>
      <c r="AK21" s="331"/>
      <c r="AL21" s="332">
        <f>ROUND($AL$5*3/12,0)</f>
        <v>1</v>
      </c>
      <c r="AM21" s="331"/>
      <c r="AN21" s="332">
        <f>ROUND($AN$5*3/12,0)</f>
        <v>1</v>
      </c>
      <c r="AO21" s="315">
        <f t="shared" si="2"/>
        <v>0</v>
      </c>
      <c r="AP21" s="315">
        <f t="shared" si="3"/>
        <v>67</v>
      </c>
      <c r="AR21" s="319">
        <v>15</v>
      </c>
      <c r="AS21" s="320" t="s">
        <v>1066</v>
      </c>
      <c r="AT21" s="355" t="s">
        <v>1050</v>
      </c>
      <c r="AU21" s="355" t="s">
        <v>1050</v>
      </c>
      <c r="AV21" s="323"/>
      <c r="AW21" s="323"/>
      <c r="AX21" s="323"/>
      <c r="AY21" s="323"/>
      <c r="AZ21" s="329"/>
      <c r="BA21" s="329"/>
      <c r="BB21" s="330"/>
      <c r="BC21" s="329"/>
      <c r="BD21" s="330"/>
      <c r="BE21" s="329"/>
      <c r="BF21" s="330"/>
      <c r="BG21" s="329"/>
      <c r="BH21" s="330"/>
      <c r="BI21" s="329"/>
      <c r="BJ21" s="329"/>
      <c r="BK21" s="329"/>
      <c r="BL21" s="329"/>
      <c r="BM21" s="329"/>
      <c r="BN21" s="331"/>
      <c r="BO21" s="332"/>
      <c r="BP21" s="331"/>
      <c r="BQ21" s="332"/>
      <c r="BR21" s="331"/>
      <c r="BS21" s="332"/>
      <c r="BT21" s="331"/>
      <c r="BU21" s="332"/>
      <c r="BV21" s="331"/>
      <c r="BW21" s="332"/>
      <c r="BX21" s="331"/>
      <c r="BY21" s="332"/>
      <c r="BZ21" s="331"/>
      <c r="CA21" s="332"/>
      <c r="CB21" s="333"/>
      <c r="CC21" s="315">
        <f t="shared" si="32"/>
        <v>0</v>
      </c>
      <c r="CE21" s="317">
        <f t="shared" si="6"/>
        <v>0</v>
      </c>
      <c r="CF21" s="318">
        <f t="shared" si="7"/>
        <v>87</v>
      </c>
      <c r="CG21" s="409"/>
      <c r="CH21" s="335"/>
      <c r="CI21" s="330"/>
      <c r="CJ21" s="311"/>
    </row>
    <row r="22" spans="1:88" x14ac:dyDescent="0.35">
      <c r="A22" s="319">
        <v>16</v>
      </c>
      <c r="B22" s="400" t="s">
        <v>1065</v>
      </c>
      <c r="C22" s="321">
        <v>1</v>
      </c>
      <c r="D22" s="322">
        <v>2</v>
      </c>
      <c r="E22" s="323">
        <v>3</v>
      </c>
      <c r="F22" s="323"/>
      <c r="G22" s="323">
        <v>3</v>
      </c>
      <c r="H22" s="323"/>
      <c r="I22" s="312">
        <f t="shared" si="0"/>
        <v>6</v>
      </c>
      <c r="J22" s="312">
        <f t="shared" si="1"/>
        <v>0</v>
      </c>
      <c r="K22" s="324" t="s">
        <v>893</v>
      </c>
      <c r="M22" s="325">
        <v>16</v>
      </c>
      <c r="N22" s="326" t="s">
        <v>1065</v>
      </c>
      <c r="O22" s="327">
        <v>1</v>
      </c>
      <c r="P22" s="328">
        <v>2</v>
      </c>
      <c r="Q22" s="323">
        <v>8</v>
      </c>
      <c r="R22" s="323"/>
      <c r="S22" s="323">
        <v>5</v>
      </c>
      <c r="T22" s="323"/>
      <c r="U22" s="329">
        <v>2</v>
      </c>
      <c r="V22" s="329"/>
      <c r="W22" s="330">
        <v>3</v>
      </c>
      <c r="X22" s="329"/>
      <c r="Y22" s="330">
        <v>2</v>
      </c>
      <c r="Z22" s="329"/>
      <c r="AA22" s="330">
        <v>9</v>
      </c>
      <c r="AB22" s="329"/>
      <c r="AC22" s="330">
        <v>2</v>
      </c>
      <c r="AD22" s="329"/>
      <c r="AE22" s="329">
        <v>4</v>
      </c>
      <c r="AF22" s="329"/>
      <c r="AG22" s="329">
        <v>1</v>
      </c>
      <c r="AH22" s="329"/>
      <c r="AI22" s="331"/>
      <c r="AJ22" s="332"/>
      <c r="AK22" s="331"/>
      <c r="AL22" s="332"/>
      <c r="AM22" s="331"/>
      <c r="AN22" s="332"/>
      <c r="AO22" s="315">
        <f t="shared" si="2"/>
        <v>36</v>
      </c>
      <c r="AP22" s="315">
        <f t="shared" si="3"/>
        <v>0</v>
      </c>
      <c r="AR22" s="319">
        <v>16</v>
      </c>
      <c r="AS22" s="320" t="s">
        <v>1067</v>
      </c>
      <c r="AT22" s="321">
        <v>2</v>
      </c>
      <c r="AU22" s="334">
        <v>3</v>
      </c>
      <c r="AV22" s="323"/>
      <c r="AW22" s="323">
        <f>ROUND($AW$5*1/12,0)</f>
        <v>7</v>
      </c>
      <c r="AX22" s="323"/>
      <c r="AY22" s="323">
        <f>ROUND($AY$5*1/12,0)</f>
        <v>6</v>
      </c>
      <c r="AZ22" s="329"/>
      <c r="BA22" s="329">
        <f>ROUND($BA$5*1/12,0)</f>
        <v>2</v>
      </c>
      <c r="BB22" s="330"/>
      <c r="BC22" s="329">
        <f>ROUND($BC$5*1/12,0)</f>
        <v>1</v>
      </c>
      <c r="BD22" s="330"/>
      <c r="BE22" s="329">
        <f>ROUND($BE$5*1/12,0)</f>
        <v>1</v>
      </c>
      <c r="BF22" s="330"/>
      <c r="BG22" s="329">
        <f>ROUND($BG$5*1/12,0)</f>
        <v>3</v>
      </c>
      <c r="BH22" s="330"/>
      <c r="BI22" s="329">
        <f>ROUND($BI$5*1/12,0)</f>
        <v>2</v>
      </c>
      <c r="BJ22" s="329"/>
      <c r="BK22" s="329">
        <f>ROUND($BK$5*1/12,0)</f>
        <v>2</v>
      </c>
      <c r="BL22" s="329"/>
      <c r="BM22" s="329">
        <f>ROUND($BM$5*1/12,0)</f>
        <v>4</v>
      </c>
      <c r="BN22" s="331"/>
      <c r="BO22" s="332">
        <f>ROUNDUP($BO$5*1/12,0)</f>
        <v>1</v>
      </c>
      <c r="BP22" s="331"/>
      <c r="BQ22" s="332">
        <f>ROUNDUP($BQ$5*1/12,0)</f>
        <v>1</v>
      </c>
      <c r="BR22" s="331"/>
      <c r="BS22" s="332">
        <f>ROUNDUP($BS$5*1/12,0)</f>
        <v>1</v>
      </c>
      <c r="BT22" s="331"/>
      <c r="BU22" s="332">
        <f>ROUND($BU$5*3/12,0)</f>
        <v>1</v>
      </c>
      <c r="BV22" s="331"/>
      <c r="BW22" s="332">
        <v>1</v>
      </c>
      <c r="BX22" s="331"/>
      <c r="BY22" s="332">
        <v>1</v>
      </c>
      <c r="BZ22" s="331"/>
      <c r="CA22" s="332">
        <v>1</v>
      </c>
      <c r="CB22" s="333"/>
      <c r="CC22" s="315">
        <f t="shared" si="32"/>
        <v>35</v>
      </c>
      <c r="CE22" s="317">
        <f t="shared" si="6"/>
        <v>42</v>
      </c>
      <c r="CF22" s="318">
        <f t="shared" si="7"/>
        <v>35</v>
      </c>
      <c r="CG22" s="409"/>
      <c r="CH22" s="335"/>
      <c r="CI22" s="330">
        <f>defibrilatori!E38</f>
        <v>62</v>
      </c>
      <c r="CJ22" s="311">
        <f t="shared" si="33"/>
        <v>27</v>
      </c>
    </row>
    <row r="23" spans="1:88" ht="29" x14ac:dyDescent="0.35">
      <c r="A23" s="319">
        <v>17</v>
      </c>
      <c r="B23" s="320" t="s">
        <v>1066</v>
      </c>
      <c r="C23" s="355" t="s">
        <v>1050</v>
      </c>
      <c r="D23" s="339" t="s">
        <v>1050</v>
      </c>
      <c r="E23" s="341"/>
      <c r="F23" s="341"/>
      <c r="G23" s="341"/>
      <c r="H23" s="341"/>
      <c r="I23" s="312">
        <f t="shared" si="0"/>
        <v>0</v>
      </c>
      <c r="J23" s="312">
        <f t="shared" si="1"/>
        <v>0</v>
      </c>
      <c r="K23" s="356"/>
      <c r="M23" s="325">
        <v>17</v>
      </c>
      <c r="N23" s="326" t="s">
        <v>1066</v>
      </c>
      <c r="O23" s="357" t="s">
        <v>1050</v>
      </c>
      <c r="P23" s="357" t="s">
        <v>1050</v>
      </c>
      <c r="Q23" s="341"/>
      <c r="R23" s="341"/>
      <c r="S23" s="341"/>
      <c r="T23" s="341"/>
      <c r="U23" s="345"/>
      <c r="V23" s="345"/>
      <c r="W23" s="330"/>
      <c r="X23" s="345"/>
      <c r="Y23" s="330"/>
      <c r="Z23" s="345"/>
      <c r="AA23" s="330"/>
      <c r="AB23" s="345"/>
      <c r="AC23" s="330"/>
      <c r="AD23" s="345"/>
      <c r="AE23" s="345"/>
      <c r="AF23" s="345"/>
      <c r="AG23" s="345"/>
      <c r="AH23" s="345"/>
      <c r="AI23" s="331"/>
      <c r="AJ23" s="358"/>
      <c r="AK23" s="331"/>
      <c r="AL23" s="358"/>
      <c r="AM23" s="331"/>
      <c r="AN23" s="358"/>
      <c r="AO23" s="315">
        <f t="shared" si="2"/>
        <v>0</v>
      </c>
      <c r="AP23" s="315">
        <f t="shared" si="3"/>
        <v>0</v>
      </c>
      <c r="AR23" s="319">
        <v>17</v>
      </c>
      <c r="AS23" s="320" t="s">
        <v>1068</v>
      </c>
      <c r="AT23" s="321">
        <v>2</v>
      </c>
      <c r="AU23" s="334">
        <v>3</v>
      </c>
      <c r="AV23" s="341"/>
      <c r="AW23" s="323">
        <f t="shared" ref="AW23:AW32" si="46">ROUND($AW$5*1/12,0)</f>
        <v>7</v>
      </c>
      <c r="AX23" s="323"/>
      <c r="AY23" s="323">
        <f>ROUND($AY$5*1/12,0)</f>
        <v>6</v>
      </c>
      <c r="AZ23" s="329"/>
      <c r="BA23" s="329">
        <f>ROUND($BA$5*1/12,0)</f>
        <v>2</v>
      </c>
      <c r="BB23" s="330"/>
      <c r="BC23" s="329">
        <f>ROUND($BC$5*1/12,0)</f>
        <v>1</v>
      </c>
      <c r="BD23" s="330"/>
      <c r="BE23" s="329">
        <f t="shared" ref="BE23" si="47">ROUND($BE$5*1/12,0)</f>
        <v>1</v>
      </c>
      <c r="BF23" s="330"/>
      <c r="BG23" s="329">
        <f t="shared" ref="BG23" si="48">ROUND($BG$5*1/12,0)</f>
        <v>3</v>
      </c>
      <c r="BH23" s="330"/>
      <c r="BI23" s="329">
        <f t="shared" ref="BI23:BI24" si="49">ROUND($BI$5*1/12,0)</f>
        <v>2</v>
      </c>
      <c r="BJ23" s="345"/>
      <c r="BK23" s="329">
        <f>ROUND($BK$5*1/12,0)</f>
        <v>2</v>
      </c>
      <c r="BL23" s="345"/>
      <c r="BM23" s="329">
        <f>ROUND($BM$5*1/12,0)</f>
        <v>4</v>
      </c>
      <c r="BN23" s="331"/>
      <c r="BO23" s="332">
        <f t="shared" ref="BO23:BO24" si="50">ROUNDUP($BO$5*1/12,0)</f>
        <v>1</v>
      </c>
      <c r="BP23" s="331"/>
      <c r="BQ23" s="332">
        <f>ROUNDUP($BQ$5*1/12,0)</f>
        <v>1</v>
      </c>
      <c r="BR23" s="331"/>
      <c r="BS23" s="332">
        <f t="shared" ref="BS23:BS26" si="51">ROUNDUP($BS$5*1/12,0)</f>
        <v>1</v>
      </c>
      <c r="BT23" s="331"/>
      <c r="BU23" s="332">
        <f>ROUND($BU$5*3/12,0)</f>
        <v>1</v>
      </c>
      <c r="BV23" s="331"/>
      <c r="BW23" s="332">
        <v>1</v>
      </c>
      <c r="BX23" s="331"/>
      <c r="BY23" s="332">
        <v>1</v>
      </c>
      <c r="BZ23" s="331"/>
      <c r="CA23" s="332">
        <v>1</v>
      </c>
      <c r="CB23" s="333"/>
      <c r="CC23" s="315">
        <f t="shared" si="32"/>
        <v>35</v>
      </c>
      <c r="CE23" s="317">
        <f t="shared" si="6"/>
        <v>0</v>
      </c>
      <c r="CF23" s="318">
        <f t="shared" si="7"/>
        <v>35</v>
      </c>
      <c r="CG23" s="409"/>
      <c r="CH23" s="335"/>
      <c r="CI23" s="330"/>
      <c r="CJ23" s="311"/>
    </row>
    <row r="24" spans="1:88" x14ac:dyDescent="0.35">
      <c r="A24" s="319">
        <v>18</v>
      </c>
      <c r="B24" s="320" t="s">
        <v>1067</v>
      </c>
      <c r="C24" s="321">
        <v>4</v>
      </c>
      <c r="D24" s="322">
        <v>6</v>
      </c>
      <c r="E24" s="323"/>
      <c r="F24" s="323">
        <f>ROUND($F$5*2/12,0)</f>
        <v>7</v>
      </c>
      <c r="G24" s="323"/>
      <c r="H24" s="323">
        <f>ROUND($H$5*2/12,0)</f>
        <v>6</v>
      </c>
      <c r="I24" s="312">
        <f t="shared" si="0"/>
        <v>0</v>
      </c>
      <c r="J24" s="312">
        <f t="shared" si="1"/>
        <v>13</v>
      </c>
      <c r="K24" s="324"/>
      <c r="M24" s="325">
        <v>18</v>
      </c>
      <c r="N24" s="326" t="s">
        <v>1067</v>
      </c>
      <c r="O24" s="327">
        <v>3</v>
      </c>
      <c r="P24" s="328">
        <v>4</v>
      </c>
      <c r="Q24" s="323">
        <v>8</v>
      </c>
      <c r="R24" s="323"/>
      <c r="S24" s="323">
        <v>5</v>
      </c>
      <c r="T24" s="323"/>
      <c r="U24" s="329">
        <v>2</v>
      </c>
      <c r="V24" s="329"/>
      <c r="W24" s="330">
        <v>3</v>
      </c>
      <c r="X24" s="329"/>
      <c r="Y24" s="330">
        <v>2</v>
      </c>
      <c r="Z24" s="329"/>
      <c r="AA24" s="330">
        <v>9</v>
      </c>
      <c r="AB24" s="329"/>
      <c r="AC24" s="330">
        <v>2</v>
      </c>
      <c r="AD24" s="329"/>
      <c r="AE24" s="329">
        <v>4</v>
      </c>
      <c r="AF24" s="329"/>
      <c r="AG24" s="329">
        <v>1</v>
      </c>
      <c r="AH24" s="329"/>
      <c r="AI24" s="331"/>
      <c r="AJ24" s="332"/>
      <c r="AK24" s="331"/>
      <c r="AL24" s="332"/>
      <c r="AM24" s="331"/>
      <c r="AN24" s="332"/>
      <c r="AO24" s="315">
        <f t="shared" si="2"/>
        <v>36</v>
      </c>
      <c r="AP24" s="315">
        <f t="shared" si="3"/>
        <v>0</v>
      </c>
      <c r="AR24" s="319">
        <v>18</v>
      </c>
      <c r="AS24" s="320" t="s">
        <v>1069</v>
      </c>
      <c r="AT24" s="321">
        <v>4</v>
      </c>
      <c r="AU24" s="334">
        <v>6</v>
      </c>
      <c r="AV24" s="323"/>
      <c r="AW24" s="323">
        <f>ROUND($AW$5*2/12,0)</f>
        <v>14</v>
      </c>
      <c r="AX24" s="323"/>
      <c r="AY24" s="323">
        <f>ROUND($AY$5*2/12,0)</f>
        <v>12</v>
      </c>
      <c r="AZ24" s="329"/>
      <c r="BA24" s="329">
        <f>ROUND($BA$5*2/12,0)</f>
        <v>3</v>
      </c>
      <c r="BB24" s="330"/>
      <c r="BC24" s="329">
        <f t="shared" ref="BC24" si="52">ROUND($BC$5*2/12,0)</f>
        <v>1</v>
      </c>
      <c r="BD24" s="330"/>
      <c r="BE24" s="329">
        <f>ROUND($BE$5*1/12,0)</f>
        <v>1</v>
      </c>
      <c r="BF24" s="330"/>
      <c r="BG24" s="329">
        <f>ROUND($BG$5*1/12,0)</f>
        <v>3</v>
      </c>
      <c r="BH24" s="330"/>
      <c r="BI24" s="329">
        <f t="shared" si="49"/>
        <v>2</v>
      </c>
      <c r="BJ24" s="329"/>
      <c r="BK24" s="329">
        <f>ROUND($BK$5*1/12,0)</f>
        <v>2</v>
      </c>
      <c r="BL24" s="329"/>
      <c r="BM24" s="329">
        <f t="shared" ref="BM24" si="53">ROUND($BM$5*1/12,0)</f>
        <v>4</v>
      </c>
      <c r="BN24" s="331"/>
      <c r="BO24" s="332">
        <f t="shared" si="50"/>
        <v>1</v>
      </c>
      <c r="BP24" s="331"/>
      <c r="BQ24" s="332">
        <f>ROUNDUP($BQ$5*1/12,0)</f>
        <v>1</v>
      </c>
      <c r="BR24" s="331"/>
      <c r="BS24" s="332">
        <f t="shared" si="51"/>
        <v>1</v>
      </c>
      <c r="BT24" s="331"/>
      <c r="BU24" s="332">
        <f>ROUND($BU$5*3/12,0)</f>
        <v>1</v>
      </c>
      <c r="BV24" s="331"/>
      <c r="BW24" s="332">
        <v>1</v>
      </c>
      <c r="BX24" s="331"/>
      <c r="BY24" s="332">
        <v>1</v>
      </c>
      <c r="BZ24" s="331"/>
      <c r="CA24" s="332">
        <v>1</v>
      </c>
      <c r="CB24" s="333"/>
      <c r="CC24" s="315">
        <f t="shared" si="32"/>
        <v>49</v>
      </c>
      <c r="CE24" s="317">
        <f t="shared" si="6"/>
        <v>36</v>
      </c>
      <c r="CF24" s="318">
        <f t="shared" si="7"/>
        <v>62</v>
      </c>
      <c r="CG24" s="409"/>
      <c r="CH24" s="335"/>
      <c r="CI24" s="330"/>
      <c r="CJ24" s="311"/>
    </row>
    <row r="25" spans="1:88" x14ac:dyDescent="0.35">
      <c r="A25" s="319">
        <v>19</v>
      </c>
      <c r="B25" s="320" t="s">
        <v>1068</v>
      </c>
      <c r="C25" s="321">
        <v>2</v>
      </c>
      <c r="D25" s="322">
        <v>3</v>
      </c>
      <c r="E25" s="323"/>
      <c r="F25" s="323">
        <f t="shared" ref="F25:F26" si="54">ROUND($F$5*2/12,0)</f>
        <v>7</v>
      </c>
      <c r="G25" s="323"/>
      <c r="H25" s="323">
        <f t="shared" ref="H25:H26" si="55">ROUND($H$5*2/12,0)</f>
        <v>6</v>
      </c>
      <c r="I25" s="312">
        <f t="shared" si="0"/>
        <v>0</v>
      </c>
      <c r="J25" s="312">
        <f t="shared" si="1"/>
        <v>13</v>
      </c>
      <c r="K25" s="324"/>
      <c r="M25" s="325">
        <v>19</v>
      </c>
      <c r="N25" s="326" t="s">
        <v>1068</v>
      </c>
      <c r="O25" s="327">
        <v>2</v>
      </c>
      <c r="P25" s="328">
        <v>3</v>
      </c>
      <c r="Q25" s="323">
        <v>8</v>
      </c>
      <c r="R25" s="323"/>
      <c r="S25" s="323">
        <v>5</v>
      </c>
      <c r="T25" s="323"/>
      <c r="U25" s="329">
        <v>2</v>
      </c>
      <c r="V25" s="329"/>
      <c r="W25" s="330">
        <v>3</v>
      </c>
      <c r="X25" s="329"/>
      <c r="Y25" s="330">
        <v>2</v>
      </c>
      <c r="Z25" s="329"/>
      <c r="AA25" s="330">
        <v>9</v>
      </c>
      <c r="AB25" s="329"/>
      <c r="AC25" s="330">
        <v>2</v>
      </c>
      <c r="AD25" s="329"/>
      <c r="AE25" s="329">
        <v>4</v>
      </c>
      <c r="AF25" s="329"/>
      <c r="AG25" s="329">
        <v>1</v>
      </c>
      <c r="AH25" s="329"/>
      <c r="AI25" s="331"/>
      <c r="AJ25" s="332"/>
      <c r="AK25" s="331"/>
      <c r="AL25" s="332"/>
      <c r="AM25" s="331"/>
      <c r="AN25" s="332"/>
      <c r="AO25" s="315">
        <f t="shared" si="2"/>
        <v>36</v>
      </c>
      <c r="AP25" s="315">
        <f t="shared" si="3"/>
        <v>0</v>
      </c>
      <c r="AR25" s="319">
        <v>19</v>
      </c>
      <c r="AS25" s="320" t="s">
        <v>1070</v>
      </c>
      <c r="AT25" s="321">
        <v>1</v>
      </c>
      <c r="AU25" s="334">
        <v>1</v>
      </c>
      <c r="AV25" s="323"/>
      <c r="AW25" s="323"/>
      <c r="AX25" s="323"/>
      <c r="AY25" s="323"/>
      <c r="AZ25" s="329"/>
      <c r="BA25" s="329"/>
      <c r="BB25" s="330"/>
      <c r="BC25" s="329"/>
      <c r="BD25" s="330"/>
      <c r="BE25" s="329"/>
      <c r="BF25" s="330"/>
      <c r="BG25" s="329"/>
      <c r="BH25" s="330"/>
      <c r="BI25" s="329"/>
      <c r="BJ25" s="329"/>
      <c r="BK25" s="329"/>
      <c r="BL25" s="329"/>
      <c r="BM25" s="329"/>
      <c r="BN25" s="331"/>
      <c r="BO25" s="332"/>
      <c r="BP25" s="331"/>
      <c r="BQ25" s="332"/>
      <c r="BR25" s="331"/>
      <c r="BS25" s="332"/>
      <c r="BT25" s="331"/>
      <c r="BU25" s="332"/>
      <c r="BV25" s="331"/>
      <c r="BW25" s="332"/>
      <c r="BX25" s="331"/>
      <c r="BY25" s="332"/>
      <c r="BZ25" s="331"/>
      <c r="CA25" s="332"/>
      <c r="CB25" s="333"/>
      <c r="CC25" s="315">
        <f t="shared" si="32"/>
        <v>0</v>
      </c>
      <c r="CE25" s="317">
        <f t="shared" si="6"/>
        <v>36</v>
      </c>
      <c r="CF25" s="318">
        <f t="shared" si="7"/>
        <v>13</v>
      </c>
      <c r="CG25" s="409"/>
      <c r="CH25" s="335"/>
      <c r="CI25" s="330"/>
      <c r="CJ25" s="311"/>
    </row>
    <row r="26" spans="1:88" ht="29" x14ac:dyDescent="0.35">
      <c r="A26" s="319">
        <v>20</v>
      </c>
      <c r="B26" s="320" t="s">
        <v>1069</v>
      </c>
      <c r="C26" s="321">
        <v>4</v>
      </c>
      <c r="D26" s="322">
        <v>6</v>
      </c>
      <c r="E26" s="323"/>
      <c r="F26" s="323">
        <f t="shared" si="54"/>
        <v>7</v>
      </c>
      <c r="G26" s="323"/>
      <c r="H26" s="323">
        <f t="shared" si="55"/>
        <v>6</v>
      </c>
      <c r="I26" s="312">
        <f t="shared" si="0"/>
        <v>0</v>
      </c>
      <c r="J26" s="312">
        <f t="shared" si="1"/>
        <v>13</v>
      </c>
      <c r="K26" s="324" t="s">
        <v>893</v>
      </c>
      <c r="M26" s="325">
        <v>20</v>
      </c>
      <c r="N26" s="326" t="s">
        <v>1069</v>
      </c>
      <c r="O26" s="327">
        <v>3</v>
      </c>
      <c r="P26" s="328">
        <v>6</v>
      </c>
      <c r="Q26" s="323"/>
      <c r="R26" s="323"/>
      <c r="S26" s="323"/>
      <c r="T26" s="323"/>
      <c r="U26" s="329"/>
      <c r="V26" s="329"/>
      <c r="W26" s="330"/>
      <c r="X26" s="329"/>
      <c r="Y26" s="330"/>
      <c r="Z26" s="329"/>
      <c r="AA26" s="330"/>
      <c r="AB26" s="329"/>
      <c r="AC26" s="330"/>
      <c r="AD26" s="329"/>
      <c r="AE26" s="329"/>
      <c r="AF26" s="329"/>
      <c r="AG26" s="329"/>
      <c r="AH26" s="329"/>
      <c r="AI26" s="331"/>
      <c r="AJ26" s="332"/>
      <c r="AK26" s="331"/>
      <c r="AL26" s="332"/>
      <c r="AM26" s="331"/>
      <c r="AN26" s="332"/>
      <c r="AO26" s="315">
        <f t="shared" si="2"/>
        <v>0</v>
      </c>
      <c r="AP26" s="315">
        <f t="shared" si="3"/>
        <v>0</v>
      </c>
      <c r="AR26" s="319">
        <v>20</v>
      </c>
      <c r="AS26" s="320" t="s">
        <v>1071</v>
      </c>
      <c r="AT26" s="321">
        <v>2</v>
      </c>
      <c r="AU26" s="334">
        <v>3</v>
      </c>
      <c r="AV26" s="323"/>
      <c r="AW26" s="323">
        <f t="shared" si="46"/>
        <v>7</v>
      </c>
      <c r="AX26" s="323"/>
      <c r="AY26" s="323">
        <f>ROUND($AY$5*1/12,0)</f>
        <v>6</v>
      </c>
      <c r="AZ26" s="329"/>
      <c r="BA26" s="329">
        <f>ROUND($BA$5*1/12,0)</f>
        <v>2</v>
      </c>
      <c r="BB26" s="330"/>
      <c r="BC26" s="329">
        <f>ROUND($BC$5*1/12,0)</f>
        <v>1</v>
      </c>
      <c r="BD26" s="330"/>
      <c r="BE26" s="329">
        <f>ROUND($BE$5*1/12,0)</f>
        <v>1</v>
      </c>
      <c r="BF26" s="330"/>
      <c r="BG26" s="329">
        <f>ROUND($BG$5*1/12,0)</f>
        <v>3</v>
      </c>
      <c r="BH26" s="330"/>
      <c r="BI26" s="329">
        <f>ROUND($BI$5*1/12,0)</f>
        <v>2</v>
      </c>
      <c r="BJ26" s="329"/>
      <c r="BK26" s="329">
        <f>ROUND($BK$5*1/12,0)</f>
        <v>2</v>
      </c>
      <c r="BL26" s="329"/>
      <c r="BM26" s="329">
        <f>ROUND($BM$5*1/12,0)</f>
        <v>4</v>
      </c>
      <c r="BN26" s="331"/>
      <c r="BO26" s="332">
        <f>ROUNDUP($BO$5*1/12,0)</f>
        <v>1</v>
      </c>
      <c r="BP26" s="331"/>
      <c r="BQ26" s="332">
        <f>ROUNDUP($BQ$5*1/12,0)</f>
        <v>1</v>
      </c>
      <c r="BR26" s="331"/>
      <c r="BS26" s="332">
        <f t="shared" si="51"/>
        <v>1</v>
      </c>
      <c r="BT26" s="331"/>
      <c r="BU26" s="332">
        <f>ROUND($BU$5*3/12,0)</f>
        <v>1</v>
      </c>
      <c r="BV26" s="331"/>
      <c r="BW26" s="332">
        <v>1</v>
      </c>
      <c r="BX26" s="331"/>
      <c r="BY26" s="332">
        <v>1</v>
      </c>
      <c r="BZ26" s="331"/>
      <c r="CA26" s="332">
        <v>1</v>
      </c>
      <c r="CB26" s="333"/>
      <c r="CC26" s="315">
        <f t="shared" si="32"/>
        <v>35</v>
      </c>
      <c r="CE26" s="317">
        <f t="shared" si="6"/>
        <v>0</v>
      </c>
      <c r="CF26" s="318">
        <f t="shared" si="7"/>
        <v>48</v>
      </c>
      <c r="CG26" s="409"/>
      <c r="CH26" s="335"/>
      <c r="CI26" s="330"/>
      <c r="CJ26" s="311"/>
    </row>
    <row r="27" spans="1:88" ht="29" x14ac:dyDescent="0.35">
      <c r="A27" s="319">
        <v>21</v>
      </c>
      <c r="B27" s="320" t="s">
        <v>1070</v>
      </c>
      <c r="C27" s="321">
        <v>1</v>
      </c>
      <c r="D27" s="322">
        <v>1</v>
      </c>
      <c r="E27" s="323"/>
      <c r="F27" s="323"/>
      <c r="G27" s="323"/>
      <c r="H27" s="323"/>
      <c r="I27" s="312">
        <f t="shared" si="0"/>
        <v>0</v>
      </c>
      <c r="J27" s="312">
        <f t="shared" si="1"/>
        <v>0</v>
      </c>
      <c r="K27" s="324"/>
      <c r="M27" s="325">
        <v>21</v>
      </c>
      <c r="N27" s="326" t="s">
        <v>1070</v>
      </c>
      <c r="O27" s="327">
        <v>1</v>
      </c>
      <c r="P27" s="328">
        <v>1</v>
      </c>
      <c r="Q27" s="323"/>
      <c r="R27" s="323"/>
      <c r="S27" s="323"/>
      <c r="T27" s="323"/>
      <c r="U27" s="329"/>
      <c r="V27" s="329"/>
      <c r="W27" s="330"/>
      <c r="X27" s="329"/>
      <c r="Y27" s="330"/>
      <c r="Z27" s="329"/>
      <c r="AA27" s="330"/>
      <c r="AB27" s="329"/>
      <c r="AC27" s="330"/>
      <c r="AD27" s="329"/>
      <c r="AE27" s="329"/>
      <c r="AF27" s="329"/>
      <c r="AG27" s="329"/>
      <c r="AH27" s="329"/>
      <c r="AI27" s="331"/>
      <c r="AJ27" s="332"/>
      <c r="AK27" s="331"/>
      <c r="AL27" s="332"/>
      <c r="AM27" s="331"/>
      <c r="AN27" s="332"/>
      <c r="AO27" s="315">
        <f t="shared" si="2"/>
        <v>0</v>
      </c>
      <c r="AP27" s="315">
        <f t="shared" si="3"/>
        <v>0</v>
      </c>
      <c r="AR27" s="319">
        <v>21</v>
      </c>
      <c r="AS27" s="320" t="s">
        <v>1072</v>
      </c>
      <c r="AT27" s="321">
        <v>1</v>
      </c>
      <c r="AU27" s="334">
        <v>1</v>
      </c>
      <c r="AV27" s="323"/>
      <c r="AW27" s="323"/>
      <c r="AX27" s="323"/>
      <c r="AY27" s="323"/>
      <c r="AZ27" s="329"/>
      <c r="BA27" s="329"/>
      <c r="BB27" s="330"/>
      <c r="BC27" s="329"/>
      <c r="BD27" s="330"/>
      <c r="BE27" s="329"/>
      <c r="BF27" s="330"/>
      <c r="BG27" s="329"/>
      <c r="BH27" s="330"/>
      <c r="BI27" s="329"/>
      <c r="BJ27" s="329"/>
      <c r="BK27" s="329"/>
      <c r="BL27" s="329"/>
      <c r="BM27" s="329"/>
      <c r="BN27" s="331"/>
      <c r="BO27" s="332"/>
      <c r="BP27" s="331"/>
      <c r="BQ27" s="332"/>
      <c r="BR27" s="331"/>
      <c r="BS27" s="332"/>
      <c r="BT27" s="331"/>
      <c r="BU27" s="332"/>
      <c r="BV27" s="331"/>
      <c r="BW27" s="332"/>
      <c r="BX27" s="331"/>
      <c r="BY27" s="332"/>
      <c r="BZ27" s="331"/>
      <c r="CA27" s="332"/>
      <c r="CB27" s="333"/>
      <c r="CC27" s="315">
        <f t="shared" si="32"/>
        <v>0</v>
      </c>
      <c r="CE27" s="317">
        <f t="shared" si="6"/>
        <v>0</v>
      </c>
      <c r="CF27" s="318">
        <f t="shared" si="7"/>
        <v>0</v>
      </c>
      <c r="CG27" s="409"/>
      <c r="CH27" s="335"/>
      <c r="CI27" s="330"/>
      <c r="CJ27" s="311"/>
    </row>
    <row r="28" spans="1:88" x14ac:dyDescent="0.35">
      <c r="A28" s="319">
        <v>22</v>
      </c>
      <c r="B28" s="400" t="s">
        <v>489</v>
      </c>
      <c r="C28" s="321">
        <v>1</v>
      </c>
      <c r="D28" s="322">
        <v>1</v>
      </c>
      <c r="E28" s="323"/>
      <c r="F28" s="323"/>
      <c r="G28" s="323"/>
      <c r="H28" s="323"/>
      <c r="I28" s="312">
        <f t="shared" si="0"/>
        <v>0</v>
      </c>
      <c r="J28" s="312">
        <f t="shared" si="1"/>
        <v>0</v>
      </c>
      <c r="K28" s="324" t="s">
        <v>893</v>
      </c>
      <c r="M28" s="325">
        <v>22</v>
      </c>
      <c r="N28" s="326" t="s">
        <v>489</v>
      </c>
      <c r="O28" s="327">
        <v>1</v>
      </c>
      <c r="P28" s="328">
        <v>1</v>
      </c>
      <c r="Q28" s="323"/>
      <c r="R28" s="323"/>
      <c r="S28" s="323"/>
      <c r="T28" s="323"/>
      <c r="U28" s="329"/>
      <c r="V28" s="329"/>
      <c r="W28" s="330"/>
      <c r="X28" s="329"/>
      <c r="Y28" s="330"/>
      <c r="Z28" s="329"/>
      <c r="AA28" s="330"/>
      <c r="AB28" s="329"/>
      <c r="AC28" s="330"/>
      <c r="AD28" s="329"/>
      <c r="AE28" s="329"/>
      <c r="AF28" s="329"/>
      <c r="AG28" s="329"/>
      <c r="AH28" s="329"/>
      <c r="AI28" s="331"/>
      <c r="AJ28" s="332"/>
      <c r="AK28" s="331"/>
      <c r="AL28" s="332"/>
      <c r="AM28" s="331"/>
      <c r="AN28" s="332"/>
      <c r="AO28" s="315">
        <f t="shared" si="2"/>
        <v>0</v>
      </c>
      <c r="AP28" s="315">
        <f t="shared" si="3"/>
        <v>0</v>
      </c>
      <c r="AR28" s="319">
        <v>22</v>
      </c>
      <c r="AS28" s="320" t="s">
        <v>1073</v>
      </c>
      <c r="AT28" s="321">
        <v>1</v>
      </c>
      <c r="AU28" s="334">
        <v>1</v>
      </c>
      <c r="AV28" s="323"/>
      <c r="AW28" s="323"/>
      <c r="AX28" s="323"/>
      <c r="AY28" s="323"/>
      <c r="AZ28" s="329"/>
      <c r="BA28" s="329"/>
      <c r="BB28" s="330"/>
      <c r="BC28" s="329"/>
      <c r="BD28" s="330"/>
      <c r="BE28" s="329"/>
      <c r="BF28" s="330"/>
      <c r="BG28" s="329"/>
      <c r="BH28" s="330"/>
      <c r="BI28" s="329"/>
      <c r="BJ28" s="329"/>
      <c r="BK28" s="329"/>
      <c r="BL28" s="329"/>
      <c r="BM28" s="329"/>
      <c r="BN28" s="331"/>
      <c r="BO28" s="332"/>
      <c r="BP28" s="331"/>
      <c r="BQ28" s="332"/>
      <c r="BR28" s="331"/>
      <c r="BS28" s="332"/>
      <c r="BT28" s="331"/>
      <c r="BU28" s="332"/>
      <c r="BV28" s="331"/>
      <c r="BW28" s="332"/>
      <c r="BX28" s="331"/>
      <c r="BY28" s="332"/>
      <c r="BZ28" s="331"/>
      <c r="CA28" s="332"/>
      <c r="CB28" s="333"/>
      <c r="CC28" s="315">
        <f t="shared" si="32"/>
        <v>0</v>
      </c>
      <c r="CE28" s="317">
        <f t="shared" si="6"/>
        <v>0</v>
      </c>
      <c r="CF28" s="318">
        <f t="shared" si="7"/>
        <v>0</v>
      </c>
      <c r="CG28" s="409"/>
      <c r="CH28" s="335"/>
      <c r="CI28" s="330">
        <f>asins_gazu_analizators!E30</f>
        <v>4103</v>
      </c>
      <c r="CJ28" s="311">
        <f t="shared" si="33"/>
        <v>4103</v>
      </c>
    </row>
    <row r="29" spans="1:88" ht="29" x14ac:dyDescent="0.35">
      <c r="A29" s="319">
        <v>23</v>
      </c>
      <c r="B29" s="320" t="s">
        <v>1074</v>
      </c>
      <c r="C29" s="321">
        <v>1</v>
      </c>
      <c r="D29" s="322">
        <v>1</v>
      </c>
      <c r="E29" s="323"/>
      <c r="F29" s="323"/>
      <c r="G29" s="323"/>
      <c r="H29" s="323"/>
      <c r="I29" s="312">
        <f t="shared" si="0"/>
        <v>0</v>
      </c>
      <c r="J29" s="312">
        <f t="shared" si="1"/>
        <v>0</v>
      </c>
      <c r="K29" s="324"/>
      <c r="M29" s="325">
        <v>23</v>
      </c>
      <c r="N29" s="326" t="s">
        <v>1074</v>
      </c>
      <c r="O29" s="327">
        <v>1</v>
      </c>
      <c r="P29" s="328">
        <v>1</v>
      </c>
      <c r="Q29" s="323"/>
      <c r="R29" s="323"/>
      <c r="S29" s="323"/>
      <c r="T29" s="323"/>
      <c r="U29" s="329"/>
      <c r="V29" s="329"/>
      <c r="W29" s="330"/>
      <c r="X29" s="329"/>
      <c r="Y29" s="330"/>
      <c r="Z29" s="329"/>
      <c r="AA29" s="330"/>
      <c r="AB29" s="329"/>
      <c r="AC29" s="330"/>
      <c r="AD29" s="329"/>
      <c r="AE29" s="329"/>
      <c r="AF29" s="329"/>
      <c r="AG29" s="329"/>
      <c r="AH29" s="329"/>
      <c r="AI29" s="331"/>
      <c r="AJ29" s="332"/>
      <c r="AK29" s="331"/>
      <c r="AL29" s="332"/>
      <c r="AM29" s="331"/>
      <c r="AN29" s="332"/>
      <c r="AO29" s="315">
        <f t="shared" si="2"/>
        <v>0</v>
      </c>
      <c r="AP29" s="315">
        <f t="shared" si="3"/>
        <v>0</v>
      </c>
      <c r="AR29" s="319">
        <v>23</v>
      </c>
      <c r="AS29" s="320" t="s">
        <v>1075</v>
      </c>
      <c r="AT29" s="321">
        <v>2</v>
      </c>
      <c r="AU29" s="334">
        <v>3</v>
      </c>
      <c r="AV29" s="323"/>
      <c r="AW29" s="323">
        <f t="shared" si="46"/>
        <v>7</v>
      </c>
      <c r="AX29" s="323"/>
      <c r="AY29" s="323">
        <f>ROUND($AY$5*1/12,0)</f>
        <v>6</v>
      </c>
      <c r="AZ29" s="329"/>
      <c r="BA29" s="329">
        <f>ROUND($BA$5*1/12,0)</f>
        <v>2</v>
      </c>
      <c r="BB29" s="330"/>
      <c r="BC29" s="329">
        <f>ROUND($BC$5*1/12,0)</f>
        <v>1</v>
      </c>
      <c r="BD29" s="330"/>
      <c r="BE29" s="329">
        <f t="shared" ref="BE29:BE30" si="56">ROUND($BE$5*1/12,0)</f>
        <v>1</v>
      </c>
      <c r="BF29" s="330"/>
      <c r="BG29" s="329">
        <f t="shared" ref="BG29:BG30" si="57">ROUND($BG$5*1/12,0)</f>
        <v>3</v>
      </c>
      <c r="BH29" s="330"/>
      <c r="BI29" s="329">
        <f>ROUND($BI$5*1/12,0)</f>
        <v>2</v>
      </c>
      <c r="BJ29" s="329"/>
      <c r="BK29" s="329">
        <f>ROUND($BK$5*1/12,0)</f>
        <v>2</v>
      </c>
      <c r="BL29" s="329"/>
      <c r="BM29" s="329">
        <f t="shared" ref="BM29:BM30" si="58">ROUND($BM$5*1/12,0)</f>
        <v>4</v>
      </c>
      <c r="BN29" s="331"/>
      <c r="BO29" s="332">
        <f>ROUNDUP($BO$5*1/12,0)</f>
        <v>1</v>
      </c>
      <c r="BP29" s="331"/>
      <c r="BQ29" s="332">
        <f>ROUNDUP($BQ$5*1/12,0)</f>
        <v>1</v>
      </c>
      <c r="BR29" s="331"/>
      <c r="BS29" s="332">
        <f t="shared" ref="BS29:BS30" si="59">ROUNDUP($BS$5*1/12,0)</f>
        <v>1</v>
      </c>
      <c r="BT29" s="331"/>
      <c r="BU29" s="332">
        <f>ROUND($BU$5*3/12,0)</f>
        <v>1</v>
      </c>
      <c r="BV29" s="331"/>
      <c r="BW29" s="332">
        <v>1</v>
      </c>
      <c r="BX29" s="331"/>
      <c r="BY29" s="332">
        <v>1</v>
      </c>
      <c r="BZ29" s="331"/>
      <c r="CA29" s="332">
        <v>1</v>
      </c>
      <c r="CB29" s="333"/>
      <c r="CC29" s="315">
        <f t="shared" si="32"/>
        <v>35</v>
      </c>
      <c r="CE29" s="317">
        <f t="shared" si="6"/>
        <v>0</v>
      </c>
      <c r="CF29" s="318">
        <f t="shared" si="7"/>
        <v>35</v>
      </c>
      <c r="CG29" s="409"/>
      <c r="CH29" s="335"/>
      <c r="CI29" s="330"/>
      <c r="CJ29" s="311"/>
    </row>
    <row r="30" spans="1:88" ht="29" x14ac:dyDescent="0.35">
      <c r="A30" s="319">
        <v>24</v>
      </c>
      <c r="B30" s="320" t="s">
        <v>1071</v>
      </c>
      <c r="C30" s="321">
        <v>2</v>
      </c>
      <c r="D30" s="322">
        <v>4</v>
      </c>
      <c r="E30" s="323"/>
      <c r="F30" s="323">
        <f>ROUND($F$5*2/12,0)</f>
        <v>7</v>
      </c>
      <c r="G30" s="323"/>
      <c r="H30" s="323">
        <f>ROUND($H$5*2/12,0)</f>
        <v>6</v>
      </c>
      <c r="I30" s="312">
        <f t="shared" si="0"/>
        <v>0</v>
      </c>
      <c r="J30" s="312">
        <f t="shared" si="1"/>
        <v>13</v>
      </c>
      <c r="K30" s="324"/>
      <c r="M30" s="325">
        <v>24</v>
      </c>
      <c r="N30" s="326" t="s">
        <v>1071</v>
      </c>
      <c r="O30" s="327">
        <v>2</v>
      </c>
      <c r="P30" s="328">
        <v>3</v>
      </c>
      <c r="Q30" s="323"/>
      <c r="R30" s="323"/>
      <c r="S30" s="323"/>
      <c r="T30" s="323"/>
      <c r="U30" s="329"/>
      <c r="V30" s="329"/>
      <c r="W30" s="330"/>
      <c r="X30" s="329"/>
      <c r="Y30" s="330"/>
      <c r="Z30" s="329"/>
      <c r="AA30" s="330"/>
      <c r="AB30" s="329"/>
      <c r="AC30" s="330"/>
      <c r="AD30" s="329"/>
      <c r="AE30" s="329"/>
      <c r="AF30" s="329"/>
      <c r="AG30" s="329"/>
      <c r="AH30" s="329"/>
      <c r="AI30" s="331"/>
      <c r="AJ30" s="332"/>
      <c r="AK30" s="331"/>
      <c r="AL30" s="332"/>
      <c r="AM30" s="331"/>
      <c r="AN30" s="332"/>
      <c r="AO30" s="315">
        <f t="shared" si="2"/>
        <v>0</v>
      </c>
      <c r="AP30" s="315">
        <f t="shared" si="3"/>
        <v>0</v>
      </c>
      <c r="AR30" s="319">
        <v>24</v>
      </c>
      <c r="AS30" s="320" t="s">
        <v>47</v>
      </c>
      <c r="AT30" s="321">
        <v>1</v>
      </c>
      <c r="AU30" s="334">
        <v>2</v>
      </c>
      <c r="AV30" s="323"/>
      <c r="AW30" s="323">
        <f t="shared" si="46"/>
        <v>7</v>
      </c>
      <c r="AX30" s="323"/>
      <c r="AY30" s="323">
        <f>ROUND($AY$5*1/12,0)</f>
        <v>6</v>
      </c>
      <c r="AZ30" s="329"/>
      <c r="BA30" s="329">
        <f>ROUND($BA$5*1/12,0)</f>
        <v>2</v>
      </c>
      <c r="BB30" s="330"/>
      <c r="BC30" s="329">
        <f t="shared" ref="BC30" si="60">ROUND($BC$5*1/12,0)</f>
        <v>1</v>
      </c>
      <c r="BD30" s="330"/>
      <c r="BE30" s="329">
        <f t="shared" si="56"/>
        <v>1</v>
      </c>
      <c r="BF30" s="330"/>
      <c r="BG30" s="329">
        <f t="shared" si="57"/>
        <v>3</v>
      </c>
      <c r="BH30" s="330"/>
      <c r="BI30" s="329">
        <f>ROUND($BI$5*1/12,0)</f>
        <v>2</v>
      </c>
      <c r="BJ30" s="329"/>
      <c r="BK30" s="329">
        <f>ROUND($BK$5*1/12,0)</f>
        <v>2</v>
      </c>
      <c r="BL30" s="329"/>
      <c r="BM30" s="329">
        <f t="shared" si="58"/>
        <v>4</v>
      </c>
      <c r="BN30" s="331"/>
      <c r="BO30" s="332">
        <f>ROUNDUP($BO$5*1/12,0)</f>
        <v>1</v>
      </c>
      <c r="BP30" s="331"/>
      <c r="BQ30" s="332">
        <f>ROUNDUP($BQ$5*1/12,0)</f>
        <v>1</v>
      </c>
      <c r="BR30" s="331"/>
      <c r="BS30" s="332">
        <f t="shared" si="59"/>
        <v>1</v>
      </c>
      <c r="BT30" s="331"/>
      <c r="BU30" s="332">
        <v>1</v>
      </c>
      <c r="BV30" s="331"/>
      <c r="BW30" s="332">
        <v>1</v>
      </c>
      <c r="BX30" s="331"/>
      <c r="BY30" s="332">
        <v>1</v>
      </c>
      <c r="BZ30" s="331"/>
      <c r="CA30" s="332">
        <v>1</v>
      </c>
      <c r="CB30" s="333"/>
      <c r="CC30" s="315">
        <f t="shared" si="32"/>
        <v>35</v>
      </c>
      <c r="CE30" s="317">
        <f t="shared" si="6"/>
        <v>0</v>
      </c>
      <c r="CF30" s="318">
        <f t="shared" si="7"/>
        <v>48</v>
      </c>
      <c r="CG30" s="409"/>
      <c r="CH30" s="335"/>
      <c r="CI30" s="330"/>
      <c r="CJ30" s="311"/>
    </row>
    <row r="31" spans="1:88" ht="43.5" x14ac:dyDescent="0.35">
      <c r="A31" s="319">
        <v>25</v>
      </c>
      <c r="B31" s="320" t="s">
        <v>1072</v>
      </c>
      <c r="C31" s="321">
        <v>1</v>
      </c>
      <c r="D31" s="322">
        <v>1</v>
      </c>
      <c r="E31" s="323"/>
      <c r="F31" s="323"/>
      <c r="G31" s="323"/>
      <c r="H31" s="323"/>
      <c r="I31" s="312">
        <f t="shared" si="0"/>
        <v>0</v>
      </c>
      <c r="J31" s="312">
        <f t="shared" si="1"/>
        <v>0</v>
      </c>
      <c r="K31" s="324"/>
      <c r="M31" s="325">
        <v>25</v>
      </c>
      <c r="N31" s="326" t="s">
        <v>1072</v>
      </c>
      <c r="O31" s="327">
        <v>1</v>
      </c>
      <c r="P31" s="328">
        <v>1</v>
      </c>
      <c r="Q31" s="323"/>
      <c r="R31" s="323"/>
      <c r="S31" s="323"/>
      <c r="T31" s="323"/>
      <c r="U31" s="329"/>
      <c r="V31" s="329"/>
      <c r="W31" s="330"/>
      <c r="X31" s="329"/>
      <c r="Y31" s="330"/>
      <c r="Z31" s="329"/>
      <c r="AA31" s="330"/>
      <c r="AB31" s="329"/>
      <c r="AC31" s="330"/>
      <c r="AD31" s="329"/>
      <c r="AE31" s="329"/>
      <c r="AF31" s="329"/>
      <c r="AG31" s="329"/>
      <c r="AH31" s="329"/>
      <c r="AI31" s="331"/>
      <c r="AJ31" s="332"/>
      <c r="AK31" s="331"/>
      <c r="AL31" s="332"/>
      <c r="AM31" s="331"/>
      <c r="AN31" s="332"/>
      <c r="AO31" s="315">
        <f t="shared" si="2"/>
        <v>0</v>
      </c>
      <c r="AP31" s="315">
        <f t="shared" si="3"/>
        <v>0</v>
      </c>
      <c r="AR31" s="319">
        <v>25</v>
      </c>
      <c r="AS31" s="320" t="s">
        <v>1076</v>
      </c>
      <c r="AT31" s="321">
        <v>12</v>
      </c>
      <c r="AU31" s="334">
        <v>12</v>
      </c>
      <c r="AV31" s="323"/>
      <c r="AW31" s="323"/>
      <c r="AX31" s="323"/>
      <c r="AY31" s="323"/>
      <c r="AZ31" s="329"/>
      <c r="BA31" s="329"/>
      <c r="BB31" s="330"/>
      <c r="BC31" s="329"/>
      <c r="BD31" s="330"/>
      <c r="BE31" s="329"/>
      <c r="BF31" s="330"/>
      <c r="BG31" s="329"/>
      <c r="BH31" s="330"/>
      <c r="BI31" s="329"/>
      <c r="BJ31" s="329"/>
      <c r="BK31" s="329"/>
      <c r="BL31" s="329"/>
      <c r="BM31" s="329"/>
      <c r="BN31" s="331"/>
      <c r="BO31" s="332"/>
      <c r="BP31" s="331"/>
      <c r="BQ31" s="332"/>
      <c r="BR31" s="331"/>
      <c r="BS31" s="332"/>
      <c r="BT31" s="331"/>
      <c r="BU31" s="332"/>
      <c r="BV31" s="331"/>
      <c r="BW31" s="332"/>
      <c r="BX31" s="331"/>
      <c r="BY31" s="332"/>
      <c r="BZ31" s="331"/>
      <c r="CA31" s="332"/>
      <c r="CB31" s="333"/>
      <c r="CC31" s="315">
        <f t="shared" si="32"/>
        <v>0</v>
      </c>
      <c r="CE31" s="317">
        <f t="shared" si="6"/>
        <v>0</v>
      </c>
      <c r="CF31" s="318">
        <f t="shared" si="7"/>
        <v>0</v>
      </c>
      <c r="CG31" s="409"/>
      <c r="CH31" s="335"/>
      <c r="CI31" s="330"/>
      <c r="CJ31" s="311"/>
    </row>
    <row r="32" spans="1:88" ht="29" x14ac:dyDescent="0.35">
      <c r="A32" s="319">
        <v>26</v>
      </c>
      <c r="B32" s="359" t="s">
        <v>1077</v>
      </c>
      <c r="C32" s="321">
        <v>1</v>
      </c>
      <c r="D32" s="322">
        <v>2</v>
      </c>
      <c r="E32" s="323">
        <v>3</v>
      </c>
      <c r="F32" s="323"/>
      <c r="G32" s="323">
        <v>3</v>
      </c>
      <c r="H32" s="323"/>
      <c r="I32" s="312">
        <f t="shared" si="0"/>
        <v>6</v>
      </c>
      <c r="J32" s="312">
        <f t="shared" si="1"/>
        <v>0</v>
      </c>
      <c r="K32" s="324" t="s">
        <v>893</v>
      </c>
      <c r="M32" s="325">
        <v>26</v>
      </c>
      <c r="N32" s="326" t="s">
        <v>1073</v>
      </c>
      <c r="O32" s="327">
        <v>1</v>
      </c>
      <c r="P32" s="328">
        <v>2</v>
      </c>
      <c r="Q32" s="323"/>
      <c r="R32" s="323"/>
      <c r="S32" s="323"/>
      <c r="T32" s="323"/>
      <c r="U32" s="329"/>
      <c r="V32" s="329"/>
      <c r="W32" s="330"/>
      <c r="X32" s="329"/>
      <c r="Y32" s="330"/>
      <c r="Z32" s="329"/>
      <c r="AA32" s="330"/>
      <c r="AB32" s="329"/>
      <c r="AC32" s="330"/>
      <c r="AD32" s="329"/>
      <c r="AE32" s="329"/>
      <c r="AF32" s="329"/>
      <c r="AG32" s="329"/>
      <c r="AH32" s="329"/>
      <c r="AI32" s="331"/>
      <c r="AJ32" s="332"/>
      <c r="AK32" s="331"/>
      <c r="AL32" s="332"/>
      <c r="AM32" s="331"/>
      <c r="AN32" s="332"/>
      <c r="AO32" s="315">
        <f t="shared" si="2"/>
        <v>0</v>
      </c>
      <c r="AP32" s="315">
        <f t="shared" si="3"/>
        <v>0</v>
      </c>
      <c r="AR32" s="319">
        <v>26</v>
      </c>
      <c r="AS32" s="320" t="s">
        <v>1078</v>
      </c>
      <c r="AT32" s="321">
        <v>1</v>
      </c>
      <c r="AU32" s="334">
        <v>2</v>
      </c>
      <c r="AV32" s="323"/>
      <c r="AW32" s="323">
        <f t="shared" si="46"/>
        <v>7</v>
      </c>
      <c r="AX32" s="323"/>
      <c r="AY32" s="323">
        <f>ROUND($AY$5*1/12,0)</f>
        <v>6</v>
      </c>
      <c r="AZ32" s="329"/>
      <c r="BA32" s="329">
        <f>ROUND($BA$5*1/12,0)</f>
        <v>2</v>
      </c>
      <c r="BB32" s="330"/>
      <c r="BC32" s="329">
        <f>ROUND($BC$5*1/12,0)</f>
        <v>1</v>
      </c>
      <c r="BD32" s="330"/>
      <c r="BE32" s="329">
        <f>ROUND($BE$5*1/12,0)</f>
        <v>1</v>
      </c>
      <c r="BF32" s="330"/>
      <c r="BG32" s="329">
        <f>ROUND($BG$5*1/12,0)</f>
        <v>3</v>
      </c>
      <c r="BH32" s="330"/>
      <c r="BI32" s="329">
        <f>ROUND($BI$5*1/12,0)</f>
        <v>2</v>
      </c>
      <c r="BJ32" s="329"/>
      <c r="BK32" s="329">
        <f>ROUND($BK$5*1/12,0)</f>
        <v>2</v>
      </c>
      <c r="BL32" s="329"/>
      <c r="BM32" s="329">
        <f>ROUND($BM$5*1/12,0)</f>
        <v>4</v>
      </c>
      <c r="BN32" s="331"/>
      <c r="BO32" s="332">
        <f>ROUNDUP($BO$5*1/12,0)</f>
        <v>1</v>
      </c>
      <c r="BP32" s="331"/>
      <c r="BQ32" s="332">
        <f>ROUNDUP($BQ$5*1/12,0)</f>
        <v>1</v>
      </c>
      <c r="BR32" s="331"/>
      <c r="BS32" s="332">
        <f t="shared" ref="BS32" si="61">ROUNDUP($BS$5*1/12,0)</f>
        <v>1</v>
      </c>
      <c r="BT32" s="331"/>
      <c r="BU32" s="332">
        <v>1</v>
      </c>
      <c r="BV32" s="331"/>
      <c r="BW32" s="332">
        <v>1</v>
      </c>
      <c r="BX32" s="331"/>
      <c r="BY32" s="332">
        <v>1</v>
      </c>
      <c r="BZ32" s="331"/>
      <c r="CA32" s="332">
        <v>1</v>
      </c>
      <c r="CB32" s="333"/>
      <c r="CC32" s="315">
        <f t="shared" si="32"/>
        <v>35</v>
      </c>
      <c r="CE32" s="317">
        <f t="shared" si="6"/>
        <v>6</v>
      </c>
      <c r="CF32" s="318">
        <f t="shared" si="7"/>
        <v>35</v>
      </c>
      <c r="CG32" s="409"/>
      <c r="CH32" s="335"/>
      <c r="CI32" s="330"/>
      <c r="CJ32" s="311"/>
    </row>
    <row r="33" spans="1:88" x14ac:dyDescent="0.35">
      <c r="A33" s="319">
        <v>27</v>
      </c>
      <c r="B33" s="336" t="s">
        <v>1079</v>
      </c>
      <c r="C33" s="321">
        <v>1</v>
      </c>
      <c r="D33" s="322">
        <v>1</v>
      </c>
      <c r="E33" s="323"/>
      <c r="F33" s="323"/>
      <c r="G33" s="323"/>
      <c r="H33" s="323"/>
      <c r="I33" s="312">
        <f t="shared" si="0"/>
        <v>0</v>
      </c>
      <c r="J33" s="312">
        <f t="shared" si="1"/>
        <v>0</v>
      </c>
      <c r="K33" s="324" t="s">
        <v>893</v>
      </c>
      <c r="M33" s="325">
        <v>27</v>
      </c>
      <c r="N33" s="336" t="s">
        <v>1079</v>
      </c>
      <c r="O33" s="327">
        <v>1</v>
      </c>
      <c r="P33" s="328">
        <v>1</v>
      </c>
      <c r="Q33" s="323"/>
      <c r="R33" s="323"/>
      <c r="S33" s="323"/>
      <c r="T33" s="323"/>
      <c r="U33" s="329"/>
      <c r="V33" s="329"/>
      <c r="W33" s="330"/>
      <c r="X33" s="329"/>
      <c r="Y33" s="330"/>
      <c r="Z33" s="329"/>
      <c r="AA33" s="330"/>
      <c r="AB33" s="329"/>
      <c r="AC33" s="330"/>
      <c r="AD33" s="329"/>
      <c r="AE33" s="329"/>
      <c r="AF33" s="329"/>
      <c r="AG33" s="329"/>
      <c r="AH33" s="329"/>
      <c r="AI33" s="331"/>
      <c r="AJ33" s="332"/>
      <c r="AK33" s="331"/>
      <c r="AL33" s="332"/>
      <c r="AM33" s="331"/>
      <c r="AN33" s="332"/>
      <c r="AO33" s="315">
        <f t="shared" si="2"/>
        <v>0</v>
      </c>
      <c r="AP33" s="315">
        <f t="shared" si="3"/>
        <v>0</v>
      </c>
      <c r="AR33" s="319">
        <v>27</v>
      </c>
      <c r="AS33" s="320" t="s">
        <v>1080</v>
      </c>
      <c r="AT33" s="321">
        <v>2</v>
      </c>
      <c r="AU33" s="334">
        <v>2</v>
      </c>
      <c r="AV33" s="323"/>
      <c r="AW33" s="323"/>
      <c r="AX33" s="323"/>
      <c r="AY33" s="323"/>
      <c r="AZ33" s="329"/>
      <c r="BA33" s="329"/>
      <c r="BB33" s="330"/>
      <c r="BC33" s="329"/>
      <c r="BD33" s="330"/>
      <c r="BE33" s="329"/>
      <c r="BF33" s="330"/>
      <c r="BG33" s="329"/>
      <c r="BH33" s="330"/>
      <c r="BI33" s="329"/>
      <c r="BJ33" s="329"/>
      <c r="BK33" s="329"/>
      <c r="BL33" s="329"/>
      <c r="BM33" s="329"/>
      <c r="BN33" s="331"/>
      <c r="BO33" s="332"/>
      <c r="BP33" s="331"/>
      <c r="BQ33" s="332"/>
      <c r="BR33" s="331"/>
      <c r="BS33" s="332"/>
      <c r="BT33" s="331"/>
      <c r="BU33" s="332"/>
      <c r="BV33" s="331"/>
      <c r="BW33" s="332"/>
      <c r="BX33" s="331"/>
      <c r="BY33" s="332"/>
      <c r="BZ33" s="331"/>
      <c r="CA33" s="332"/>
      <c r="CB33" s="333"/>
      <c r="CC33" s="315">
        <f t="shared" si="32"/>
        <v>0</v>
      </c>
      <c r="CE33" s="317">
        <f t="shared" si="6"/>
        <v>0</v>
      </c>
      <c r="CF33" s="318">
        <f t="shared" si="7"/>
        <v>0</v>
      </c>
      <c r="CG33" s="409"/>
      <c r="CH33" s="335">
        <v>3</v>
      </c>
      <c r="CI33" s="330">
        <f>RTG!E11</f>
        <v>8</v>
      </c>
      <c r="CJ33" s="311">
        <f t="shared" si="33"/>
        <v>11</v>
      </c>
    </row>
    <row r="34" spans="1:88" ht="29" x14ac:dyDescent="0.35">
      <c r="A34" s="319">
        <v>28</v>
      </c>
      <c r="B34" s="320" t="s">
        <v>1081</v>
      </c>
      <c r="C34" s="321">
        <v>1</v>
      </c>
      <c r="D34" s="322">
        <v>2</v>
      </c>
      <c r="E34" s="323">
        <v>3</v>
      </c>
      <c r="F34" s="323"/>
      <c r="G34" s="323">
        <v>3</v>
      </c>
      <c r="H34" s="323"/>
      <c r="I34" s="312">
        <f t="shared" si="0"/>
        <v>6</v>
      </c>
      <c r="J34" s="312">
        <f t="shared" si="1"/>
        <v>0</v>
      </c>
      <c r="K34" s="324" t="s">
        <v>893</v>
      </c>
      <c r="M34" s="325">
        <v>28</v>
      </c>
      <c r="N34" s="326" t="s">
        <v>1081</v>
      </c>
      <c r="O34" s="327">
        <v>1</v>
      </c>
      <c r="P34" s="328">
        <v>1</v>
      </c>
      <c r="Q34" s="323"/>
      <c r="R34" s="323"/>
      <c r="S34" s="323"/>
      <c r="T34" s="323"/>
      <c r="U34" s="329"/>
      <c r="V34" s="329"/>
      <c r="W34" s="330"/>
      <c r="X34" s="329"/>
      <c r="Y34" s="330"/>
      <c r="Z34" s="329"/>
      <c r="AA34" s="330"/>
      <c r="AB34" s="329"/>
      <c r="AC34" s="330"/>
      <c r="AD34" s="329"/>
      <c r="AE34" s="329"/>
      <c r="AF34" s="329"/>
      <c r="AG34" s="329"/>
      <c r="AH34" s="329"/>
      <c r="AI34" s="331"/>
      <c r="AJ34" s="332"/>
      <c r="AK34" s="331"/>
      <c r="AL34" s="332"/>
      <c r="AM34" s="331"/>
      <c r="AN34" s="332"/>
      <c r="AO34" s="315">
        <f t="shared" si="2"/>
        <v>0</v>
      </c>
      <c r="AP34" s="315">
        <f t="shared" si="3"/>
        <v>0</v>
      </c>
      <c r="AR34" s="319">
        <v>28</v>
      </c>
      <c r="AS34" s="320" t="s">
        <v>1082</v>
      </c>
      <c r="AT34" s="321">
        <v>2</v>
      </c>
      <c r="AU34" s="334">
        <v>2</v>
      </c>
      <c r="AV34" s="323"/>
      <c r="AW34" s="323"/>
      <c r="AX34" s="323"/>
      <c r="AY34" s="323"/>
      <c r="AZ34" s="329"/>
      <c r="BA34" s="329"/>
      <c r="BB34" s="330"/>
      <c r="BC34" s="329"/>
      <c r="BD34" s="330"/>
      <c r="BE34" s="329"/>
      <c r="BF34" s="330"/>
      <c r="BG34" s="329"/>
      <c r="BH34" s="330"/>
      <c r="BI34" s="329"/>
      <c r="BJ34" s="329"/>
      <c r="BK34" s="329"/>
      <c r="BL34" s="329"/>
      <c r="BM34" s="329"/>
      <c r="BN34" s="331"/>
      <c r="BO34" s="332"/>
      <c r="BP34" s="331"/>
      <c r="BQ34" s="332"/>
      <c r="BR34" s="331"/>
      <c r="BS34" s="332"/>
      <c r="BT34" s="331"/>
      <c r="BU34" s="332"/>
      <c r="BV34" s="331"/>
      <c r="BW34" s="332"/>
      <c r="BX34" s="331"/>
      <c r="BY34" s="332"/>
      <c r="BZ34" s="331"/>
      <c r="CA34" s="332"/>
      <c r="CB34" s="333"/>
      <c r="CC34" s="315">
        <f t="shared" si="32"/>
        <v>0</v>
      </c>
      <c r="CE34" s="317">
        <f t="shared" si="6"/>
        <v>6</v>
      </c>
      <c r="CF34" s="318">
        <f t="shared" si="7"/>
        <v>0</v>
      </c>
      <c r="CG34" s="409"/>
      <c r="CH34" s="335"/>
      <c r="CI34" s="330"/>
      <c r="CJ34" s="311"/>
    </row>
    <row r="35" spans="1:88" x14ac:dyDescent="0.35">
      <c r="A35" s="319">
        <v>29</v>
      </c>
      <c r="B35" s="320" t="s">
        <v>718</v>
      </c>
      <c r="C35" s="321">
        <v>1</v>
      </c>
      <c r="D35" s="322">
        <v>2</v>
      </c>
      <c r="E35" s="323">
        <v>3</v>
      </c>
      <c r="F35" s="323"/>
      <c r="G35" s="323">
        <v>3</v>
      </c>
      <c r="H35" s="323"/>
      <c r="I35" s="312">
        <f t="shared" si="0"/>
        <v>6</v>
      </c>
      <c r="J35" s="312">
        <f t="shared" si="1"/>
        <v>0</v>
      </c>
      <c r="K35" s="324" t="s">
        <v>893</v>
      </c>
      <c r="M35" s="325">
        <v>29</v>
      </c>
      <c r="N35" s="326" t="s">
        <v>718</v>
      </c>
      <c r="O35" s="327">
        <v>1</v>
      </c>
      <c r="P35" s="328">
        <v>2</v>
      </c>
      <c r="Q35" s="323"/>
      <c r="R35" s="323">
        <f>ROUND($R$5*1/12,0)</f>
        <v>5</v>
      </c>
      <c r="S35" s="323"/>
      <c r="T35" s="323">
        <f>ROUND($T$5*1/12,0)</f>
        <v>2</v>
      </c>
      <c r="U35" s="329"/>
      <c r="V35" s="329">
        <f>ROUND($V$5*1/12,0)</f>
        <v>2</v>
      </c>
      <c r="W35" s="330"/>
      <c r="X35" s="329">
        <f>ROUND($X$5*1/12,0)</f>
        <v>1</v>
      </c>
      <c r="Y35" s="330"/>
      <c r="Z35" s="329">
        <f>ROUND($Z$5*1/12,0)</f>
        <v>1</v>
      </c>
      <c r="AA35" s="330"/>
      <c r="AB35" s="329">
        <f>ROUND($AB$5*1/12,0)</f>
        <v>6</v>
      </c>
      <c r="AC35" s="330"/>
      <c r="AD35" s="329">
        <f>ROUND($AD$5*1/12,0)</f>
        <v>1</v>
      </c>
      <c r="AE35" s="329"/>
      <c r="AF35" s="329">
        <f>ROUND($AF$5*1/12,0)</f>
        <v>2</v>
      </c>
      <c r="AG35" s="329"/>
      <c r="AH35" s="329">
        <f>ROUND($AH$5*1/12,0)</f>
        <v>1</v>
      </c>
      <c r="AI35" s="331"/>
      <c r="AJ35" s="332">
        <f>ROUNDUP($AJ$5*1/12,0)</f>
        <v>1</v>
      </c>
      <c r="AK35" s="331"/>
      <c r="AL35" s="332">
        <f>ROUNDUP($AL$5*1/12,0)</f>
        <v>1</v>
      </c>
      <c r="AM35" s="331"/>
      <c r="AN35" s="332">
        <f>ROUNDUP($AN$5*1/12,0)</f>
        <v>1</v>
      </c>
      <c r="AO35" s="315">
        <f t="shared" si="2"/>
        <v>0</v>
      </c>
      <c r="AP35" s="315">
        <f t="shared" si="3"/>
        <v>24</v>
      </c>
      <c r="AR35" s="319">
        <v>29</v>
      </c>
      <c r="AS35" s="320" t="s">
        <v>1083</v>
      </c>
      <c r="AT35" s="321">
        <v>1</v>
      </c>
      <c r="AU35" s="334">
        <v>1</v>
      </c>
      <c r="AV35" s="323"/>
      <c r="AW35" s="323"/>
      <c r="AX35" s="323"/>
      <c r="AY35" s="323"/>
      <c r="AZ35" s="329"/>
      <c r="BA35" s="329"/>
      <c r="BB35" s="330"/>
      <c r="BC35" s="329"/>
      <c r="BD35" s="330"/>
      <c r="BE35" s="329"/>
      <c r="BF35" s="330"/>
      <c r="BG35" s="329"/>
      <c r="BH35" s="330"/>
      <c r="BI35" s="329"/>
      <c r="BJ35" s="329"/>
      <c r="BK35" s="329"/>
      <c r="BL35" s="329"/>
      <c r="BM35" s="329"/>
      <c r="BN35" s="331"/>
      <c r="BO35" s="332"/>
      <c r="BP35" s="331"/>
      <c r="BQ35" s="332"/>
      <c r="BR35" s="331"/>
      <c r="BS35" s="332"/>
      <c r="BT35" s="331"/>
      <c r="BU35" s="332"/>
      <c r="BV35" s="331"/>
      <c r="BW35" s="332"/>
      <c r="BX35" s="331"/>
      <c r="BY35" s="332"/>
      <c r="BZ35" s="331"/>
      <c r="CA35" s="332"/>
      <c r="CB35" s="333"/>
      <c r="CC35" s="315">
        <f t="shared" si="32"/>
        <v>0</v>
      </c>
      <c r="CE35" s="317">
        <f t="shared" si="6"/>
        <v>6</v>
      </c>
      <c r="CF35" s="318">
        <f t="shared" si="7"/>
        <v>24</v>
      </c>
      <c r="CG35" s="409"/>
      <c r="CH35" s="335"/>
      <c r="CI35" s="330"/>
      <c r="CJ35" s="311"/>
    </row>
    <row r="36" spans="1:88" ht="29" x14ac:dyDescent="0.35">
      <c r="A36" s="319">
        <v>30</v>
      </c>
      <c r="B36" s="320" t="s">
        <v>1075</v>
      </c>
      <c r="C36" s="321">
        <v>6</v>
      </c>
      <c r="D36" s="322">
        <v>8</v>
      </c>
      <c r="E36" s="323"/>
      <c r="F36" s="323">
        <f>ROUND($F$5*2/12,0)</f>
        <v>7</v>
      </c>
      <c r="G36" s="323"/>
      <c r="H36" s="323">
        <f>ROUND($H$5*2/12,0)</f>
        <v>6</v>
      </c>
      <c r="I36" s="312">
        <f t="shared" si="0"/>
        <v>0</v>
      </c>
      <c r="J36" s="312">
        <f t="shared" si="1"/>
        <v>13</v>
      </c>
      <c r="K36" s="324"/>
      <c r="M36" s="325">
        <v>30</v>
      </c>
      <c r="N36" s="326" t="s">
        <v>1075</v>
      </c>
      <c r="O36" s="327">
        <v>3</v>
      </c>
      <c r="P36" s="328">
        <v>4</v>
      </c>
      <c r="Q36" s="323"/>
      <c r="R36" s="323">
        <f>ROUND($R$5*1/12,0)</f>
        <v>5</v>
      </c>
      <c r="S36" s="323"/>
      <c r="T36" s="323">
        <f>ROUND($T$5*1/12,0)</f>
        <v>2</v>
      </c>
      <c r="U36" s="329"/>
      <c r="V36" s="329">
        <f t="shared" ref="V36:V37" si="62">ROUND($V$5*1/12,0)</f>
        <v>2</v>
      </c>
      <c r="W36" s="330"/>
      <c r="X36" s="329">
        <f t="shared" ref="X36:X37" si="63">ROUND($X$5*1/12,0)</f>
        <v>1</v>
      </c>
      <c r="Y36" s="330"/>
      <c r="Z36" s="329">
        <f t="shared" ref="Z36:Z37" si="64">ROUND($Z$5*1/12,0)</f>
        <v>1</v>
      </c>
      <c r="AA36" s="330"/>
      <c r="AB36" s="329">
        <f t="shared" ref="AB36:AB37" si="65">ROUND($AB$5*1/12,0)</f>
        <v>6</v>
      </c>
      <c r="AC36" s="330"/>
      <c r="AD36" s="329">
        <f t="shared" ref="AD36:AD37" si="66">ROUND($AD$5*1/12,0)</f>
        <v>1</v>
      </c>
      <c r="AE36" s="329"/>
      <c r="AF36" s="329">
        <f>ROUND($AF$5*1/12,0)</f>
        <v>2</v>
      </c>
      <c r="AG36" s="329"/>
      <c r="AH36" s="329">
        <f>ROUND($AH$5*1/12,0)</f>
        <v>1</v>
      </c>
      <c r="AI36" s="331"/>
      <c r="AJ36" s="332">
        <f t="shared" ref="AJ36:AJ37" si="67">ROUNDUP($AJ$5*1/12,0)</f>
        <v>1</v>
      </c>
      <c r="AK36" s="331"/>
      <c r="AL36" s="332">
        <f t="shared" ref="AL36:AL37" si="68">ROUNDUP($AL$5*1/12,0)</f>
        <v>1</v>
      </c>
      <c r="AM36" s="331"/>
      <c r="AN36" s="332">
        <f t="shared" ref="AN36:AN37" si="69">ROUNDUP($AN$5*1/12,0)</f>
        <v>1</v>
      </c>
      <c r="AO36" s="315">
        <f t="shared" si="2"/>
        <v>0</v>
      </c>
      <c r="AP36" s="315">
        <f t="shared" si="3"/>
        <v>24</v>
      </c>
      <c r="AR36" s="319">
        <v>30</v>
      </c>
      <c r="AS36" s="320" t="s">
        <v>1084</v>
      </c>
      <c r="AT36" s="321">
        <v>2</v>
      </c>
      <c r="AU36" s="334">
        <v>2</v>
      </c>
      <c r="AV36" s="323"/>
      <c r="AW36" s="323"/>
      <c r="AX36" s="323"/>
      <c r="AY36" s="323"/>
      <c r="AZ36" s="329"/>
      <c r="BA36" s="329"/>
      <c r="BB36" s="330"/>
      <c r="BC36" s="329"/>
      <c r="BD36" s="330"/>
      <c r="BE36" s="329"/>
      <c r="BF36" s="330"/>
      <c r="BG36" s="329"/>
      <c r="BH36" s="330"/>
      <c r="BI36" s="329"/>
      <c r="BJ36" s="329"/>
      <c r="BK36" s="329"/>
      <c r="BL36" s="329"/>
      <c r="BM36" s="329"/>
      <c r="BN36" s="331"/>
      <c r="BO36" s="332"/>
      <c r="BP36" s="331"/>
      <c r="BQ36" s="332"/>
      <c r="BR36" s="331"/>
      <c r="BS36" s="332"/>
      <c r="BT36" s="331"/>
      <c r="BU36" s="332"/>
      <c r="BV36" s="331"/>
      <c r="BW36" s="332"/>
      <c r="BX36" s="331"/>
      <c r="BY36" s="332"/>
      <c r="BZ36" s="331"/>
      <c r="CA36" s="332"/>
      <c r="CB36" s="333"/>
      <c r="CC36" s="315">
        <f t="shared" si="32"/>
        <v>0</v>
      </c>
      <c r="CE36" s="317">
        <f t="shared" si="6"/>
        <v>0</v>
      </c>
      <c r="CF36" s="318">
        <f t="shared" si="7"/>
        <v>37</v>
      </c>
      <c r="CG36" s="409"/>
      <c r="CH36" s="335"/>
      <c r="CI36" s="330"/>
      <c r="CJ36" s="311"/>
    </row>
    <row r="37" spans="1:88" x14ac:dyDescent="0.35">
      <c r="A37" s="319">
        <v>31</v>
      </c>
      <c r="B37" s="320" t="s">
        <v>47</v>
      </c>
      <c r="C37" s="321">
        <v>2</v>
      </c>
      <c r="D37" s="322">
        <v>3</v>
      </c>
      <c r="E37" s="323">
        <v>3</v>
      </c>
      <c r="F37" s="323"/>
      <c r="G37" s="323">
        <v>3</v>
      </c>
      <c r="H37" s="323"/>
      <c r="I37" s="312">
        <f t="shared" si="0"/>
        <v>6</v>
      </c>
      <c r="J37" s="312">
        <f t="shared" si="1"/>
        <v>0</v>
      </c>
      <c r="K37" s="324" t="s">
        <v>893</v>
      </c>
      <c r="M37" s="325">
        <v>31</v>
      </c>
      <c r="N37" s="326" t="s">
        <v>47</v>
      </c>
      <c r="O37" s="327">
        <v>2</v>
      </c>
      <c r="P37" s="328">
        <v>3</v>
      </c>
      <c r="Q37" s="323"/>
      <c r="R37" s="323">
        <f>ROUND($R$5*1/12,0)</f>
        <v>5</v>
      </c>
      <c r="S37" s="323"/>
      <c r="T37" s="323">
        <f>ROUND($T$5*1/12,0)</f>
        <v>2</v>
      </c>
      <c r="U37" s="329"/>
      <c r="V37" s="329">
        <f t="shared" si="62"/>
        <v>2</v>
      </c>
      <c r="W37" s="330"/>
      <c r="X37" s="329">
        <f t="shared" si="63"/>
        <v>1</v>
      </c>
      <c r="Y37" s="330"/>
      <c r="Z37" s="329">
        <f t="shared" si="64"/>
        <v>1</v>
      </c>
      <c r="AA37" s="330"/>
      <c r="AB37" s="329">
        <f t="shared" si="65"/>
        <v>6</v>
      </c>
      <c r="AC37" s="330"/>
      <c r="AD37" s="329">
        <f t="shared" si="66"/>
        <v>1</v>
      </c>
      <c r="AE37" s="329"/>
      <c r="AF37" s="329">
        <f t="shared" ref="AF37" si="70">ROUND($AF$5*1/12,0)</f>
        <v>2</v>
      </c>
      <c r="AG37" s="329"/>
      <c r="AH37" s="329">
        <f t="shared" ref="AH37" si="71">ROUND($AH$5*1/12,0)</f>
        <v>1</v>
      </c>
      <c r="AI37" s="331"/>
      <c r="AJ37" s="332">
        <f t="shared" si="67"/>
        <v>1</v>
      </c>
      <c r="AK37" s="331"/>
      <c r="AL37" s="332">
        <f t="shared" si="68"/>
        <v>1</v>
      </c>
      <c r="AM37" s="331"/>
      <c r="AN37" s="332">
        <f t="shared" si="69"/>
        <v>1</v>
      </c>
      <c r="AO37" s="315">
        <f t="shared" si="2"/>
        <v>0</v>
      </c>
      <c r="AP37" s="315">
        <f t="shared" si="3"/>
        <v>24</v>
      </c>
      <c r="AR37" s="319">
        <v>31</v>
      </c>
      <c r="AS37" s="320" t="s">
        <v>1085</v>
      </c>
      <c r="AT37" s="321">
        <v>3</v>
      </c>
      <c r="AU37" s="334">
        <v>4</v>
      </c>
      <c r="AV37" s="323"/>
      <c r="AW37" s="323">
        <f t="shared" ref="AW37:AW38" si="72">ROUND($AW$5*1/12,0)</f>
        <v>7</v>
      </c>
      <c r="AX37" s="323"/>
      <c r="AY37" s="323">
        <f>ROUND($AY$5*1/12,0)</f>
        <v>6</v>
      </c>
      <c r="AZ37" s="329"/>
      <c r="BA37" s="329">
        <f>ROUND($BA$5*1/12,0)</f>
        <v>2</v>
      </c>
      <c r="BB37" s="330"/>
      <c r="BC37" s="329">
        <f>ROUND($BC$5*1/12,0)</f>
        <v>1</v>
      </c>
      <c r="BD37" s="330"/>
      <c r="BE37" s="329">
        <f>ROUND($BE$5*1/12,0)</f>
        <v>1</v>
      </c>
      <c r="BF37" s="330"/>
      <c r="BG37" s="329">
        <f>ROUND($BG$5*1/12,0)</f>
        <v>3</v>
      </c>
      <c r="BH37" s="330"/>
      <c r="BI37" s="329">
        <f>ROUND($BI$5*1/12,0)</f>
        <v>2</v>
      </c>
      <c r="BJ37" s="329"/>
      <c r="BK37" s="329">
        <f>ROUND($BK$5*1/12,0)</f>
        <v>2</v>
      </c>
      <c r="BL37" s="329"/>
      <c r="BM37" s="329">
        <f>ROUND($BM$5*1/12,0)</f>
        <v>4</v>
      </c>
      <c r="BN37" s="331"/>
      <c r="BO37" s="332">
        <f>ROUNDUP($BO$5*1/12,0)</f>
        <v>1</v>
      </c>
      <c r="BP37" s="331"/>
      <c r="BQ37" s="332">
        <f>ROUNDUP($BQ$5*1/12,0)</f>
        <v>1</v>
      </c>
      <c r="BR37" s="331"/>
      <c r="BS37" s="332">
        <f t="shared" ref="BS37:BS39" si="73">ROUNDUP($BS$5*1/12,0)</f>
        <v>1</v>
      </c>
      <c r="BT37" s="331"/>
      <c r="BU37" s="332">
        <v>1</v>
      </c>
      <c r="BV37" s="331"/>
      <c r="BW37" s="332">
        <v>1</v>
      </c>
      <c r="BX37" s="331"/>
      <c r="BY37" s="332">
        <v>1</v>
      </c>
      <c r="BZ37" s="331"/>
      <c r="CA37" s="332">
        <v>1</v>
      </c>
      <c r="CB37" s="333"/>
      <c r="CC37" s="315">
        <f t="shared" si="32"/>
        <v>35</v>
      </c>
      <c r="CE37" s="317">
        <f t="shared" si="6"/>
        <v>6</v>
      </c>
      <c r="CF37" s="318">
        <f t="shared" si="7"/>
        <v>59</v>
      </c>
      <c r="CG37" s="409"/>
      <c r="CH37" s="335"/>
      <c r="CI37" s="330"/>
      <c r="CJ37" s="311"/>
    </row>
    <row r="38" spans="1:88" ht="29" x14ac:dyDescent="0.35">
      <c r="A38" s="319">
        <v>32</v>
      </c>
      <c r="B38" s="320" t="s">
        <v>1076</v>
      </c>
      <c r="C38" s="321">
        <v>12</v>
      </c>
      <c r="D38" s="322">
        <v>12</v>
      </c>
      <c r="E38" s="323"/>
      <c r="F38" s="323"/>
      <c r="G38" s="323"/>
      <c r="H38" s="323"/>
      <c r="I38" s="312">
        <f t="shared" si="0"/>
        <v>0</v>
      </c>
      <c r="J38" s="312">
        <f t="shared" si="1"/>
        <v>0</v>
      </c>
      <c r="K38" s="324"/>
      <c r="M38" s="325">
        <v>32</v>
      </c>
      <c r="N38" s="326" t="s">
        <v>1076</v>
      </c>
      <c r="O38" s="327">
        <v>12</v>
      </c>
      <c r="P38" s="328">
        <v>12</v>
      </c>
      <c r="Q38" s="323"/>
      <c r="R38" s="323"/>
      <c r="S38" s="323"/>
      <c r="T38" s="323"/>
      <c r="U38" s="329"/>
      <c r="V38" s="329"/>
      <c r="W38" s="330"/>
      <c r="X38" s="329"/>
      <c r="Y38" s="330"/>
      <c r="Z38" s="329"/>
      <c r="AA38" s="330"/>
      <c r="AB38" s="329"/>
      <c r="AC38" s="330"/>
      <c r="AD38" s="329"/>
      <c r="AE38" s="329"/>
      <c r="AF38" s="329"/>
      <c r="AG38" s="329"/>
      <c r="AH38" s="329"/>
      <c r="AI38" s="331"/>
      <c r="AJ38" s="332"/>
      <c r="AK38" s="331"/>
      <c r="AL38" s="332"/>
      <c r="AM38" s="331"/>
      <c r="AN38" s="332"/>
      <c r="AO38" s="315">
        <f t="shared" si="2"/>
        <v>0</v>
      </c>
      <c r="AP38" s="315">
        <f t="shared" si="3"/>
        <v>0</v>
      </c>
      <c r="AR38" s="319">
        <v>32</v>
      </c>
      <c r="AS38" s="320" t="s">
        <v>1086</v>
      </c>
      <c r="AT38" s="321">
        <v>2</v>
      </c>
      <c r="AU38" s="334">
        <v>3</v>
      </c>
      <c r="AV38" s="323"/>
      <c r="AW38" s="323">
        <f t="shared" si="72"/>
        <v>7</v>
      </c>
      <c r="AX38" s="323"/>
      <c r="AY38" s="323">
        <f>ROUND($AY$5*1/12,0)</f>
        <v>6</v>
      </c>
      <c r="AZ38" s="329"/>
      <c r="BA38" s="329">
        <f>ROUND($BA$5*1/12,0)</f>
        <v>2</v>
      </c>
      <c r="BB38" s="330"/>
      <c r="BC38" s="329">
        <f t="shared" ref="BC38:BC39" si="74">ROUND($BC$5*1/12,0)</f>
        <v>1</v>
      </c>
      <c r="BD38" s="330"/>
      <c r="BE38" s="329">
        <f t="shared" ref="BE38:BE39" si="75">ROUND($BE$5*1/12,0)</f>
        <v>1</v>
      </c>
      <c r="BF38" s="330"/>
      <c r="BG38" s="329">
        <f t="shared" ref="BG38:BG39" si="76">ROUND($BG$5*1/12,0)</f>
        <v>3</v>
      </c>
      <c r="BH38" s="330"/>
      <c r="BI38" s="329">
        <f t="shared" ref="BI38:BI39" si="77">ROUND($BI$5*1/12,0)</f>
        <v>2</v>
      </c>
      <c r="BJ38" s="329"/>
      <c r="BK38" s="329">
        <f>ROUND($BK$5*1/12,0)</f>
        <v>2</v>
      </c>
      <c r="BL38" s="329"/>
      <c r="BM38" s="329">
        <f t="shared" ref="BM38:BM43" si="78">ROUND($BM$5*1/12,0)</f>
        <v>4</v>
      </c>
      <c r="BN38" s="331"/>
      <c r="BO38" s="332">
        <f>ROUNDUP($BO$5*1/12,0)</f>
        <v>1</v>
      </c>
      <c r="BP38" s="331"/>
      <c r="BQ38" s="332">
        <f>ROUNDUP($BQ$5*1/12,0)</f>
        <v>1</v>
      </c>
      <c r="BR38" s="331"/>
      <c r="BS38" s="332">
        <f t="shared" si="73"/>
        <v>1</v>
      </c>
      <c r="BT38" s="331"/>
      <c r="BU38" s="332">
        <v>1</v>
      </c>
      <c r="BV38" s="331"/>
      <c r="BW38" s="332">
        <v>1</v>
      </c>
      <c r="BX38" s="331"/>
      <c r="BY38" s="332">
        <v>1</v>
      </c>
      <c r="BZ38" s="331"/>
      <c r="CA38" s="332">
        <v>1</v>
      </c>
      <c r="CB38" s="333"/>
      <c r="CC38" s="315">
        <f t="shared" si="32"/>
        <v>35</v>
      </c>
      <c r="CE38" s="317">
        <f t="shared" si="6"/>
        <v>0</v>
      </c>
      <c r="CF38" s="318">
        <f t="shared" ref="CF38:CF60" si="79">J38+AP38+CC38</f>
        <v>35</v>
      </c>
      <c r="CG38" s="409"/>
      <c r="CH38" s="335"/>
      <c r="CI38" s="330"/>
      <c r="CJ38" s="311"/>
    </row>
    <row r="39" spans="1:88" ht="29" x14ac:dyDescent="0.35">
      <c r="A39" s="319">
        <v>33</v>
      </c>
      <c r="B39" s="320" t="s">
        <v>1078</v>
      </c>
      <c r="C39" s="321">
        <v>2</v>
      </c>
      <c r="D39" s="322">
        <v>3</v>
      </c>
      <c r="E39" s="323">
        <v>3</v>
      </c>
      <c r="F39" s="323"/>
      <c r="G39" s="323">
        <v>3</v>
      </c>
      <c r="H39" s="323"/>
      <c r="I39" s="312">
        <f t="shared" si="0"/>
        <v>6</v>
      </c>
      <c r="J39" s="312">
        <f t="shared" si="1"/>
        <v>0</v>
      </c>
      <c r="K39" s="324"/>
      <c r="M39" s="325">
        <v>33</v>
      </c>
      <c r="N39" s="326" t="s">
        <v>1078</v>
      </c>
      <c r="O39" s="327">
        <v>1</v>
      </c>
      <c r="P39" s="328">
        <v>2</v>
      </c>
      <c r="Q39" s="323"/>
      <c r="R39" s="323"/>
      <c r="S39" s="323"/>
      <c r="T39" s="323"/>
      <c r="U39" s="329"/>
      <c r="V39" s="329"/>
      <c r="W39" s="330"/>
      <c r="X39" s="329"/>
      <c r="Y39" s="330"/>
      <c r="Z39" s="329"/>
      <c r="AA39" s="330"/>
      <c r="AB39" s="329"/>
      <c r="AC39" s="330"/>
      <c r="AD39" s="329"/>
      <c r="AE39" s="329"/>
      <c r="AF39" s="329"/>
      <c r="AG39" s="329"/>
      <c r="AH39" s="329"/>
      <c r="AI39" s="331"/>
      <c r="AJ39" s="332"/>
      <c r="AK39" s="331"/>
      <c r="AL39" s="332"/>
      <c r="AM39" s="331"/>
      <c r="AN39" s="332"/>
      <c r="AO39" s="315">
        <f t="shared" si="2"/>
        <v>0</v>
      </c>
      <c r="AP39" s="315">
        <f t="shared" si="3"/>
        <v>0</v>
      </c>
      <c r="AR39" s="319">
        <v>33</v>
      </c>
      <c r="AS39" s="320" t="s">
        <v>1087</v>
      </c>
      <c r="AT39" s="321">
        <v>1</v>
      </c>
      <c r="AU39" s="334">
        <v>2</v>
      </c>
      <c r="AV39" s="323"/>
      <c r="AW39" s="323">
        <f>ROUND($AW$5*1/12,0)</f>
        <v>7</v>
      </c>
      <c r="AX39" s="323"/>
      <c r="AY39" s="323">
        <f>ROUND($AY$5*1/12,0)</f>
        <v>6</v>
      </c>
      <c r="AZ39" s="329"/>
      <c r="BA39" s="329">
        <f>ROUND($BA$5*1/12,0)</f>
        <v>2</v>
      </c>
      <c r="BB39" s="330"/>
      <c r="BC39" s="329">
        <f t="shared" si="74"/>
        <v>1</v>
      </c>
      <c r="BD39" s="330"/>
      <c r="BE39" s="329">
        <f t="shared" si="75"/>
        <v>1</v>
      </c>
      <c r="BF39" s="330"/>
      <c r="BG39" s="329">
        <f t="shared" si="76"/>
        <v>3</v>
      </c>
      <c r="BH39" s="330"/>
      <c r="BI39" s="329">
        <f t="shared" si="77"/>
        <v>2</v>
      </c>
      <c r="BJ39" s="329"/>
      <c r="BK39" s="329">
        <f>ROUND($BK$5*1/12,0)</f>
        <v>2</v>
      </c>
      <c r="BL39" s="329"/>
      <c r="BM39" s="329">
        <f t="shared" si="78"/>
        <v>4</v>
      </c>
      <c r="BN39" s="331"/>
      <c r="BO39" s="332">
        <f>ROUNDUP($BO$5*1/12,0)</f>
        <v>1</v>
      </c>
      <c r="BP39" s="331"/>
      <c r="BQ39" s="332">
        <f>ROUNDUP($BQ$5*1/12,0)</f>
        <v>1</v>
      </c>
      <c r="BR39" s="331"/>
      <c r="BS39" s="332">
        <f t="shared" si="73"/>
        <v>1</v>
      </c>
      <c r="BT39" s="331"/>
      <c r="BU39" s="332">
        <v>1</v>
      </c>
      <c r="BV39" s="331"/>
      <c r="BW39" s="332">
        <v>1</v>
      </c>
      <c r="BX39" s="331"/>
      <c r="BY39" s="332">
        <v>1</v>
      </c>
      <c r="BZ39" s="331"/>
      <c r="CA39" s="332">
        <v>1</v>
      </c>
      <c r="CB39" s="333"/>
      <c r="CC39" s="315">
        <f t="shared" si="32"/>
        <v>35</v>
      </c>
      <c r="CE39" s="317">
        <f t="shared" si="6"/>
        <v>6</v>
      </c>
      <c r="CF39" s="318">
        <f t="shared" si="79"/>
        <v>35</v>
      </c>
      <c r="CG39" s="409"/>
      <c r="CH39" s="335"/>
      <c r="CI39" s="330"/>
      <c r="CJ39" s="311"/>
    </row>
    <row r="40" spans="1:88" x14ac:dyDescent="0.35">
      <c r="A40" s="319">
        <v>34</v>
      </c>
      <c r="B40" s="320" t="s">
        <v>1080</v>
      </c>
      <c r="C40" s="321">
        <v>2</v>
      </c>
      <c r="D40" s="322">
        <v>2</v>
      </c>
      <c r="E40" s="323"/>
      <c r="F40" s="323"/>
      <c r="G40" s="323"/>
      <c r="H40" s="323"/>
      <c r="I40" s="312">
        <f t="shared" si="0"/>
        <v>0</v>
      </c>
      <c r="J40" s="312">
        <f t="shared" si="1"/>
        <v>0</v>
      </c>
      <c r="K40" s="324"/>
      <c r="M40" s="325">
        <v>34</v>
      </c>
      <c r="N40" s="326" t="s">
        <v>1080</v>
      </c>
      <c r="O40" s="327">
        <v>2</v>
      </c>
      <c r="P40" s="328">
        <v>2</v>
      </c>
      <c r="Q40" s="323"/>
      <c r="R40" s="323"/>
      <c r="S40" s="323"/>
      <c r="T40" s="323"/>
      <c r="U40" s="329"/>
      <c r="V40" s="329"/>
      <c r="W40" s="330"/>
      <c r="X40" s="329"/>
      <c r="Y40" s="330"/>
      <c r="Z40" s="329"/>
      <c r="AA40" s="330"/>
      <c r="AB40" s="329"/>
      <c r="AC40" s="330"/>
      <c r="AD40" s="329"/>
      <c r="AE40" s="329"/>
      <c r="AF40" s="329"/>
      <c r="AG40" s="329"/>
      <c r="AH40" s="329"/>
      <c r="AI40" s="331"/>
      <c r="AJ40" s="332"/>
      <c r="AK40" s="331"/>
      <c r="AL40" s="332"/>
      <c r="AM40" s="331"/>
      <c r="AN40" s="332"/>
      <c r="AO40" s="315">
        <f t="shared" si="2"/>
        <v>0</v>
      </c>
      <c r="AP40" s="315">
        <f t="shared" si="3"/>
        <v>0</v>
      </c>
      <c r="AR40" s="319">
        <v>34</v>
      </c>
      <c r="AS40" s="320" t="s">
        <v>1088</v>
      </c>
      <c r="AT40" s="321">
        <v>1</v>
      </c>
      <c r="AU40" s="334">
        <v>1</v>
      </c>
      <c r="AV40" s="323"/>
      <c r="AW40" s="323"/>
      <c r="AX40" s="323"/>
      <c r="AY40" s="323"/>
      <c r="AZ40" s="329"/>
      <c r="BA40" s="329"/>
      <c r="BB40" s="330"/>
      <c r="BC40" s="329"/>
      <c r="BD40" s="330"/>
      <c r="BE40" s="329"/>
      <c r="BF40" s="330"/>
      <c r="BG40" s="329"/>
      <c r="BH40" s="330"/>
      <c r="BI40" s="329"/>
      <c r="BJ40" s="329"/>
      <c r="BK40" s="329"/>
      <c r="BL40" s="329"/>
      <c r="BM40" s="329"/>
      <c r="BN40" s="331"/>
      <c r="BO40" s="332"/>
      <c r="BP40" s="331"/>
      <c r="BQ40" s="332"/>
      <c r="BR40" s="331"/>
      <c r="BS40" s="332"/>
      <c r="BT40" s="331"/>
      <c r="BU40" s="332"/>
      <c r="BV40" s="331"/>
      <c r="BW40" s="332"/>
      <c r="BX40" s="331"/>
      <c r="BY40" s="332"/>
      <c r="BZ40" s="331"/>
      <c r="CA40" s="332"/>
      <c r="CB40" s="333"/>
      <c r="CC40" s="315">
        <f t="shared" si="32"/>
        <v>0</v>
      </c>
      <c r="CE40" s="317">
        <f t="shared" si="6"/>
        <v>0</v>
      </c>
      <c r="CF40" s="318">
        <f t="shared" si="79"/>
        <v>0</v>
      </c>
      <c r="CG40" s="409"/>
      <c r="CH40" s="335"/>
      <c r="CI40" s="330"/>
      <c r="CJ40" s="311"/>
    </row>
    <row r="41" spans="1:88" x14ac:dyDescent="0.35">
      <c r="A41" s="319">
        <v>35</v>
      </c>
      <c r="B41" s="320" t="s">
        <v>1082</v>
      </c>
      <c r="C41" s="321">
        <v>4</v>
      </c>
      <c r="D41" s="322">
        <v>4</v>
      </c>
      <c r="E41" s="323"/>
      <c r="F41" s="323"/>
      <c r="G41" s="323"/>
      <c r="H41" s="323"/>
      <c r="I41" s="312">
        <f t="shared" si="0"/>
        <v>0</v>
      </c>
      <c r="J41" s="312">
        <f t="shared" si="1"/>
        <v>0</v>
      </c>
      <c r="K41" s="324"/>
      <c r="M41" s="325">
        <v>35</v>
      </c>
      <c r="N41" s="326" t="s">
        <v>1082</v>
      </c>
      <c r="O41" s="327">
        <v>3</v>
      </c>
      <c r="P41" s="328">
        <v>4</v>
      </c>
      <c r="Q41" s="323"/>
      <c r="R41" s="323"/>
      <c r="S41" s="323"/>
      <c r="T41" s="323"/>
      <c r="U41" s="329"/>
      <c r="V41" s="329"/>
      <c r="W41" s="330"/>
      <c r="X41" s="329"/>
      <c r="Y41" s="330"/>
      <c r="Z41" s="329"/>
      <c r="AA41" s="330"/>
      <c r="AB41" s="329"/>
      <c r="AC41" s="330"/>
      <c r="AD41" s="329"/>
      <c r="AE41" s="329"/>
      <c r="AF41" s="329"/>
      <c r="AG41" s="329"/>
      <c r="AH41" s="329"/>
      <c r="AI41" s="331"/>
      <c r="AJ41" s="332"/>
      <c r="AK41" s="331"/>
      <c r="AL41" s="332"/>
      <c r="AM41" s="331"/>
      <c r="AN41" s="332"/>
      <c r="AO41" s="315">
        <f t="shared" si="2"/>
        <v>0</v>
      </c>
      <c r="AP41" s="315">
        <f t="shared" si="3"/>
        <v>0</v>
      </c>
      <c r="AR41" s="319">
        <v>35</v>
      </c>
      <c r="AS41" s="320" t="s">
        <v>912</v>
      </c>
      <c r="AT41" s="321">
        <v>12</v>
      </c>
      <c r="AU41" s="334">
        <v>15</v>
      </c>
      <c r="AV41" s="323"/>
      <c r="AW41" s="323">
        <f>ROUND($AW$5*3/12,0)</f>
        <v>21</v>
      </c>
      <c r="AX41" s="323"/>
      <c r="AY41" s="323">
        <f>ROUND($AY$5*3/12,0)</f>
        <v>18</v>
      </c>
      <c r="AZ41" s="329"/>
      <c r="BA41" s="329">
        <f>ROUND($BA$5*3/12,0)</f>
        <v>5</v>
      </c>
      <c r="BB41" s="330"/>
      <c r="BC41" s="329">
        <f>ROUND($BC$5*3/12,0)</f>
        <v>2</v>
      </c>
      <c r="BD41" s="330"/>
      <c r="BE41" s="329">
        <f>ROUND($BE$5*3/12,0)</f>
        <v>3</v>
      </c>
      <c r="BF41" s="330"/>
      <c r="BG41" s="329">
        <f>ROUND($BG$5*3/12,0)</f>
        <v>9</v>
      </c>
      <c r="BH41" s="330"/>
      <c r="BI41" s="329">
        <f>ROUND($BI$5*3/12,0)</f>
        <v>5</v>
      </c>
      <c r="BJ41" s="329"/>
      <c r="BK41" s="329">
        <f>ROUND($BK$5*3/12,0)</f>
        <v>5</v>
      </c>
      <c r="BL41" s="329"/>
      <c r="BM41" s="329">
        <f>ROUND($BM$5*3/12,0)</f>
        <v>12</v>
      </c>
      <c r="BN41" s="331"/>
      <c r="BO41" s="332">
        <f>ROUND($BO$5*3/12,0)</f>
        <v>1</v>
      </c>
      <c r="BP41" s="331"/>
      <c r="BQ41" s="332">
        <f>ROUND($BQ$5*3/12,0)</f>
        <v>1</v>
      </c>
      <c r="BR41" s="331"/>
      <c r="BS41" s="332">
        <f>ROUND($BS$5*3/12,0)</f>
        <v>1</v>
      </c>
      <c r="BT41" s="331"/>
      <c r="BU41" s="332">
        <f>ROUND($BU$5*3/12,0)</f>
        <v>1</v>
      </c>
      <c r="BV41" s="331"/>
      <c r="BW41" s="332">
        <f>ROUND($BW$5*3/12,0)</f>
        <v>1</v>
      </c>
      <c r="BX41" s="331"/>
      <c r="BY41" s="332">
        <v>1</v>
      </c>
      <c r="BZ41" s="331"/>
      <c r="CA41" s="332">
        <f>ROUND($CA$5*3/12,0)</f>
        <v>1</v>
      </c>
      <c r="CB41" s="333"/>
      <c r="CC41" s="315">
        <f t="shared" si="32"/>
        <v>87</v>
      </c>
      <c r="CE41" s="317">
        <f t="shared" si="6"/>
        <v>0</v>
      </c>
      <c r="CF41" s="318">
        <f t="shared" si="79"/>
        <v>87</v>
      </c>
      <c r="CG41" s="409"/>
      <c r="CH41" s="335"/>
      <c r="CI41" s="330"/>
      <c r="CJ41" s="311"/>
    </row>
    <row r="42" spans="1:88" ht="29" x14ac:dyDescent="0.35">
      <c r="A42" s="319">
        <v>36</v>
      </c>
      <c r="B42" s="320" t="s">
        <v>1083</v>
      </c>
      <c r="C42" s="321">
        <v>1</v>
      </c>
      <c r="D42" s="322">
        <v>1</v>
      </c>
      <c r="E42" s="323"/>
      <c r="F42" s="323"/>
      <c r="G42" s="323"/>
      <c r="H42" s="323"/>
      <c r="I42" s="312">
        <f t="shared" si="0"/>
        <v>0</v>
      </c>
      <c r="J42" s="312">
        <f t="shared" si="1"/>
        <v>0</v>
      </c>
      <c r="K42" s="324"/>
      <c r="M42" s="325">
        <v>36</v>
      </c>
      <c r="N42" s="326" t="s">
        <v>1083</v>
      </c>
      <c r="O42" s="327">
        <v>1</v>
      </c>
      <c r="P42" s="328">
        <v>1</v>
      </c>
      <c r="Q42" s="323"/>
      <c r="R42" s="323"/>
      <c r="S42" s="323"/>
      <c r="T42" s="323"/>
      <c r="U42" s="329"/>
      <c r="V42" s="329"/>
      <c r="W42" s="330"/>
      <c r="X42" s="329"/>
      <c r="Y42" s="330"/>
      <c r="Z42" s="329"/>
      <c r="AA42" s="330"/>
      <c r="AB42" s="329"/>
      <c r="AC42" s="330"/>
      <c r="AD42" s="329"/>
      <c r="AE42" s="329"/>
      <c r="AF42" s="329"/>
      <c r="AG42" s="329"/>
      <c r="AH42" s="329"/>
      <c r="AI42" s="331"/>
      <c r="AJ42" s="332"/>
      <c r="AK42" s="331"/>
      <c r="AL42" s="332"/>
      <c r="AM42" s="331"/>
      <c r="AN42" s="332"/>
      <c r="AO42" s="315">
        <f t="shared" si="2"/>
        <v>0</v>
      </c>
      <c r="AP42" s="315">
        <f t="shared" si="3"/>
        <v>0</v>
      </c>
      <c r="AR42" s="319">
        <v>36</v>
      </c>
      <c r="AS42" s="320" t="s">
        <v>1089</v>
      </c>
      <c r="AT42" s="321">
        <v>3</v>
      </c>
      <c r="AU42" s="334">
        <v>4</v>
      </c>
      <c r="AV42" s="323"/>
      <c r="AW42" s="323">
        <f t="shared" ref="AW42:AW43" si="80">ROUND($AW$5*1/12,0)</f>
        <v>7</v>
      </c>
      <c r="AX42" s="323"/>
      <c r="AY42" s="323">
        <f>ROUND($AY$5*1/12,0)</f>
        <v>6</v>
      </c>
      <c r="AZ42" s="329"/>
      <c r="BA42" s="329">
        <f>ROUND($BA$5*1/12,0)</f>
        <v>2</v>
      </c>
      <c r="BB42" s="330"/>
      <c r="BC42" s="329">
        <f>ROUND($BC$5*1/12,0)</f>
        <v>1</v>
      </c>
      <c r="BD42" s="330"/>
      <c r="BE42" s="329">
        <f>ROUND($BE$5*1/12,0)</f>
        <v>1</v>
      </c>
      <c r="BF42" s="330"/>
      <c r="BG42" s="329">
        <f>ROUND($BG$5*1/12,0)</f>
        <v>3</v>
      </c>
      <c r="BH42" s="330"/>
      <c r="BI42" s="329">
        <f>ROUND($BI$5*1/12,0)</f>
        <v>2</v>
      </c>
      <c r="BJ42" s="329"/>
      <c r="BK42" s="329">
        <f>ROUND($BK$5*1/12,0)</f>
        <v>2</v>
      </c>
      <c r="BL42" s="329"/>
      <c r="BM42" s="329">
        <f>ROUND($BM$5*1/12,0)</f>
        <v>4</v>
      </c>
      <c r="BN42" s="331"/>
      <c r="BO42" s="332">
        <f>ROUNDUP($BO$5*1/12,0)</f>
        <v>1</v>
      </c>
      <c r="BP42" s="331"/>
      <c r="BQ42" s="332">
        <f t="shared" ref="BQ42:BQ43" si="81">ROUNDUP($BQ$5*1/12,0)</f>
        <v>1</v>
      </c>
      <c r="BR42" s="331"/>
      <c r="BS42" s="332">
        <f t="shared" ref="BS42:BS43" si="82">ROUNDUP($BS$5*1/12,0)</f>
        <v>1</v>
      </c>
      <c r="BT42" s="331"/>
      <c r="BU42" s="332">
        <v>1</v>
      </c>
      <c r="BV42" s="331"/>
      <c r="BW42" s="332">
        <v>1</v>
      </c>
      <c r="BX42" s="331"/>
      <c r="BY42" s="332">
        <v>1</v>
      </c>
      <c r="BZ42" s="331"/>
      <c r="CA42" s="332">
        <v>1</v>
      </c>
      <c r="CB42" s="333"/>
      <c r="CC42" s="315">
        <f t="shared" si="32"/>
        <v>35</v>
      </c>
      <c r="CE42" s="317">
        <f t="shared" si="6"/>
        <v>0</v>
      </c>
      <c r="CF42" s="318">
        <f t="shared" si="79"/>
        <v>35</v>
      </c>
      <c r="CG42" s="409"/>
      <c r="CH42" s="335"/>
      <c r="CI42" s="330"/>
      <c r="CJ42" s="311"/>
    </row>
    <row r="43" spans="1:88" x14ac:dyDescent="0.35">
      <c r="A43" s="319">
        <v>37</v>
      </c>
      <c r="B43" s="320" t="s">
        <v>1084</v>
      </c>
      <c r="C43" s="321">
        <v>2</v>
      </c>
      <c r="D43" s="322">
        <v>3</v>
      </c>
      <c r="E43" s="323">
        <v>3</v>
      </c>
      <c r="F43" s="323"/>
      <c r="G43" s="323">
        <v>3</v>
      </c>
      <c r="H43" s="323"/>
      <c r="I43" s="312">
        <f t="shared" si="0"/>
        <v>6</v>
      </c>
      <c r="J43" s="312">
        <f t="shared" si="1"/>
        <v>0</v>
      </c>
      <c r="K43" s="324"/>
      <c r="M43" s="325">
        <v>37</v>
      </c>
      <c r="N43" s="326" t="s">
        <v>1084</v>
      </c>
      <c r="O43" s="327">
        <v>2</v>
      </c>
      <c r="P43" s="328">
        <v>3</v>
      </c>
      <c r="Q43" s="323"/>
      <c r="R43" s="323"/>
      <c r="S43" s="323"/>
      <c r="T43" s="323"/>
      <c r="U43" s="329"/>
      <c r="V43" s="329"/>
      <c r="W43" s="330"/>
      <c r="X43" s="329"/>
      <c r="Y43" s="330"/>
      <c r="Z43" s="329"/>
      <c r="AA43" s="330"/>
      <c r="AB43" s="329"/>
      <c r="AC43" s="330"/>
      <c r="AD43" s="329"/>
      <c r="AE43" s="329"/>
      <c r="AF43" s="329"/>
      <c r="AG43" s="329"/>
      <c r="AH43" s="329"/>
      <c r="AI43" s="331"/>
      <c r="AJ43" s="332"/>
      <c r="AK43" s="331"/>
      <c r="AL43" s="332"/>
      <c r="AM43" s="331"/>
      <c r="AN43" s="332"/>
      <c r="AO43" s="315">
        <f t="shared" si="2"/>
        <v>0</v>
      </c>
      <c r="AP43" s="315">
        <f t="shared" si="3"/>
        <v>0</v>
      </c>
      <c r="AR43" s="319">
        <v>37</v>
      </c>
      <c r="AS43" s="320" t="s">
        <v>1090</v>
      </c>
      <c r="AT43" s="321">
        <v>2</v>
      </c>
      <c r="AU43" s="334">
        <v>3</v>
      </c>
      <c r="AV43" s="323"/>
      <c r="AW43" s="323">
        <f t="shared" si="80"/>
        <v>7</v>
      </c>
      <c r="AX43" s="323"/>
      <c r="AY43" s="323">
        <f>ROUND($AY$5*1/12,0)</f>
        <v>6</v>
      </c>
      <c r="AZ43" s="329"/>
      <c r="BA43" s="329">
        <f>ROUND($BA$5*1/12,0)</f>
        <v>2</v>
      </c>
      <c r="BB43" s="330"/>
      <c r="BC43" s="329">
        <f>ROUND($BC$5*1/12,0)</f>
        <v>1</v>
      </c>
      <c r="BD43" s="330"/>
      <c r="BE43" s="329">
        <f>ROUND($BE$5*1/12,0)</f>
        <v>1</v>
      </c>
      <c r="BF43" s="330"/>
      <c r="BG43" s="329">
        <f>ROUND($BG$5*1/12,0)</f>
        <v>3</v>
      </c>
      <c r="BH43" s="330"/>
      <c r="BI43" s="329">
        <f>ROUND($BI$5*1/12,0)</f>
        <v>2</v>
      </c>
      <c r="BJ43" s="329"/>
      <c r="BK43" s="329">
        <f t="shared" ref="BK43" si="83">ROUND($BK$5*1/12,0)</f>
        <v>2</v>
      </c>
      <c r="BL43" s="329"/>
      <c r="BM43" s="329">
        <f t="shared" si="78"/>
        <v>4</v>
      </c>
      <c r="BN43" s="331"/>
      <c r="BO43" s="332">
        <f>ROUNDUP($BO$5*1/12,0)</f>
        <v>1</v>
      </c>
      <c r="BP43" s="331"/>
      <c r="BQ43" s="332">
        <f t="shared" si="81"/>
        <v>1</v>
      </c>
      <c r="BR43" s="331"/>
      <c r="BS43" s="332">
        <f t="shared" si="82"/>
        <v>1</v>
      </c>
      <c r="BT43" s="331"/>
      <c r="BU43" s="332">
        <v>1</v>
      </c>
      <c r="BV43" s="331"/>
      <c r="BW43" s="332">
        <v>1</v>
      </c>
      <c r="BX43" s="331"/>
      <c r="BY43" s="332">
        <v>1</v>
      </c>
      <c r="BZ43" s="331"/>
      <c r="CA43" s="332">
        <v>1</v>
      </c>
      <c r="CB43" s="333"/>
      <c r="CC43" s="315">
        <f t="shared" si="32"/>
        <v>35</v>
      </c>
      <c r="CE43" s="317">
        <f t="shared" si="6"/>
        <v>6</v>
      </c>
      <c r="CF43" s="318">
        <f t="shared" si="79"/>
        <v>35</v>
      </c>
      <c r="CG43" s="409"/>
      <c r="CH43" s="335"/>
      <c r="CI43" s="330"/>
      <c r="CJ43" s="311"/>
    </row>
    <row r="44" spans="1:88" ht="29" x14ac:dyDescent="0.35">
      <c r="A44" s="319">
        <v>38</v>
      </c>
      <c r="B44" s="320" t="s">
        <v>1085</v>
      </c>
      <c r="C44" s="321">
        <v>4</v>
      </c>
      <c r="D44" s="322">
        <v>6</v>
      </c>
      <c r="E44" s="323">
        <v>6</v>
      </c>
      <c r="F44" s="323"/>
      <c r="G44" s="323">
        <v>6</v>
      </c>
      <c r="H44" s="323"/>
      <c r="I44" s="312">
        <f t="shared" si="0"/>
        <v>12</v>
      </c>
      <c r="J44" s="312">
        <f t="shared" si="1"/>
        <v>0</v>
      </c>
      <c r="K44" s="324"/>
      <c r="M44" s="325">
        <v>38</v>
      </c>
      <c r="N44" s="326" t="s">
        <v>1085</v>
      </c>
      <c r="O44" s="327">
        <v>3</v>
      </c>
      <c r="P44" s="328">
        <v>4</v>
      </c>
      <c r="Q44" s="323"/>
      <c r="R44" s="323"/>
      <c r="S44" s="323"/>
      <c r="T44" s="323"/>
      <c r="U44" s="329"/>
      <c r="V44" s="329"/>
      <c r="W44" s="330"/>
      <c r="X44" s="329"/>
      <c r="Y44" s="330"/>
      <c r="Z44" s="329"/>
      <c r="AA44" s="330"/>
      <c r="AB44" s="329"/>
      <c r="AC44" s="330"/>
      <c r="AD44" s="329"/>
      <c r="AE44" s="329"/>
      <c r="AF44" s="329"/>
      <c r="AG44" s="329"/>
      <c r="AH44" s="329"/>
      <c r="AI44" s="331"/>
      <c r="AJ44" s="332"/>
      <c r="AK44" s="331"/>
      <c r="AL44" s="332"/>
      <c r="AM44" s="331"/>
      <c r="AN44" s="332"/>
      <c r="AO44" s="315">
        <f t="shared" si="2"/>
        <v>0</v>
      </c>
      <c r="AP44" s="315">
        <f t="shared" si="3"/>
        <v>0</v>
      </c>
      <c r="AR44" s="360">
        <v>38</v>
      </c>
      <c r="AS44" s="320" t="s">
        <v>1091</v>
      </c>
      <c r="AT44" s="321"/>
      <c r="AU44" s="321"/>
      <c r="AV44" s="323"/>
      <c r="AW44" s="323"/>
      <c r="AX44" s="323"/>
      <c r="AY44" s="323"/>
      <c r="AZ44" s="329"/>
      <c r="BA44" s="330"/>
      <c r="BB44" s="330"/>
      <c r="BC44" s="330"/>
      <c r="BD44" s="330"/>
      <c r="BE44" s="330"/>
      <c r="BF44" s="330"/>
      <c r="BG44" s="330"/>
      <c r="BH44" s="330"/>
      <c r="BI44" s="330"/>
      <c r="BJ44" s="329"/>
      <c r="BK44" s="330"/>
      <c r="BL44" s="329"/>
      <c r="BM44" s="330"/>
      <c r="BN44" s="331"/>
      <c r="BO44" s="331"/>
      <c r="BP44" s="331"/>
      <c r="BQ44" s="331"/>
      <c r="BR44" s="331"/>
      <c r="BS44" s="331"/>
      <c r="BT44" s="331"/>
      <c r="BU44" s="331"/>
      <c r="BV44" s="331"/>
      <c r="BW44" s="331"/>
      <c r="BX44" s="331"/>
      <c r="BY44" s="331"/>
      <c r="BZ44" s="331"/>
      <c r="CA44" s="331"/>
      <c r="CB44" s="333"/>
      <c r="CC44" s="315">
        <f t="shared" si="32"/>
        <v>0</v>
      </c>
      <c r="CE44" s="317">
        <f t="shared" si="6"/>
        <v>12</v>
      </c>
      <c r="CF44" s="361">
        <f t="shared" si="79"/>
        <v>0</v>
      </c>
      <c r="CG44" s="410"/>
      <c r="CH44" s="335"/>
      <c r="CI44" s="330"/>
      <c r="CJ44" s="311"/>
    </row>
    <row r="45" spans="1:88" x14ac:dyDescent="0.35">
      <c r="A45" s="319"/>
      <c r="B45" s="348" t="s">
        <v>961</v>
      </c>
      <c r="C45" s="349">
        <v>1</v>
      </c>
      <c r="D45" s="350">
        <v>2</v>
      </c>
      <c r="E45" s="323"/>
      <c r="F45" s="323"/>
      <c r="G45" s="323"/>
      <c r="H45" s="323"/>
      <c r="I45" s="312">
        <f t="shared" si="0"/>
        <v>0</v>
      </c>
      <c r="J45" s="312">
        <f t="shared" si="1"/>
        <v>0</v>
      </c>
      <c r="K45" s="324" t="s">
        <v>893</v>
      </c>
      <c r="M45" s="325"/>
      <c r="N45" s="348" t="s">
        <v>961</v>
      </c>
      <c r="O45" s="349">
        <v>1</v>
      </c>
      <c r="P45" s="350">
        <v>2</v>
      </c>
      <c r="Q45" s="323"/>
      <c r="R45" s="323">
        <f>ROUND($R$5*1/12,0)</f>
        <v>5</v>
      </c>
      <c r="S45" s="323"/>
      <c r="T45" s="323">
        <f>ROUND($T$5*1/12,0)</f>
        <v>2</v>
      </c>
      <c r="U45" s="329"/>
      <c r="V45" s="329">
        <f>ROUND($V$5*1/12,0)</f>
        <v>2</v>
      </c>
      <c r="W45" s="330"/>
      <c r="X45" s="329">
        <f>ROUND($X$5*1/12,0)</f>
        <v>1</v>
      </c>
      <c r="Y45" s="330"/>
      <c r="Z45" s="329">
        <f t="shared" ref="Z45:Z48" si="84">ROUND($Z$5*1/12,0)</f>
        <v>1</v>
      </c>
      <c r="AA45" s="330"/>
      <c r="AB45" s="329">
        <f>ROUND($AB$5*1/12,0)</f>
        <v>6</v>
      </c>
      <c r="AC45" s="330"/>
      <c r="AD45" s="329">
        <f>ROUND($AD$5*1/12,0)</f>
        <v>1</v>
      </c>
      <c r="AE45" s="329"/>
      <c r="AF45" s="329">
        <f>ROUND($AF$5*1/12,0)</f>
        <v>2</v>
      </c>
      <c r="AG45" s="329"/>
      <c r="AH45" s="329">
        <f t="shared" ref="AH45:AH47" si="85">ROUND($AH$5*1/12,0)</f>
        <v>1</v>
      </c>
      <c r="AI45" s="331"/>
      <c r="AJ45" s="332">
        <f>ROUNDUP($AJ$5*2/12,0)</f>
        <v>1</v>
      </c>
      <c r="AK45" s="331"/>
      <c r="AL45" s="332">
        <f>ROUNDUP($AL$5*1/12,0)</f>
        <v>1</v>
      </c>
      <c r="AM45" s="331"/>
      <c r="AN45" s="332">
        <f>ROUNDUP($AN$5*1/12,0)</f>
        <v>1</v>
      </c>
      <c r="AO45" s="315">
        <f t="shared" si="2"/>
        <v>0</v>
      </c>
      <c r="AP45" s="315">
        <f t="shared" si="3"/>
        <v>24</v>
      </c>
      <c r="AR45" s="362"/>
      <c r="AS45" s="363"/>
      <c r="AT45" s="283"/>
      <c r="AU45" s="283"/>
      <c r="CC45" s="299"/>
      <c r="CE45" s="317">
        <f t="shared" si="6"/>
        <v>0</v>
      </c>
      <c r="CF45" s="361">
        <f t="shared" si="79"/>
        <v>24</v>
      </c>
      <c r="CG45" s="410"/>
      <c r="CH45" s="335"/>
      <c r="CI45" s="330"/>
      <c r="CJ45" s="311"/>
    </row>
    <row r="46" spans="1:88" x14ac:dyDescent="0.35">
      <c r="A46" s="319"/>
      <c r="B46" s="348" t="s">
        <v>1092</v>
      </c>
      <c r="C46" s="349">
        <v>1</v>
      </c>
      <c r="D46" s="350">
        <v>2</v>
      </c>
      <c r="E46" s="323"/>
      <c r="F46" s="323"/>
      <c r="G46" s="323"/>
      <c r="H46" s="323"/>
      <c r="I46" s="312">
        <f t="shared" si="0"/>
        <v>0</v>
      </c>
      <c r="J46" s="312">
        <f t="shared" si="1"/>
        <v>0</v>
      </c>
      <c r="K46" s="324" t="s">
        <v>893</v>
      </c>
      <c r="M46" s="325"/>
      <c r="N46" s="348" t="s">
        <v>1092</v>
      </c>
      <c r="O46" s="349">
        <v>1</v>
      </c>
      <c r="P46" s="350">
        <v>2</v>
      </c>
      <c r="Q46" s="323"/>
      <c r="R46" s="323">
        <f>ROUND($R$5*1/12,0)</f>
        <v>5</v>
      </c>
      <c r="S46" s="323"/>
      <c r="T46" s="323">
        <f t="shared" ref="T46:T48" si="86">ROUND($T$5*1/12,0)</f>
        <v>2</v>
      </c>
      <c r="U46" s="329"/>
      <c r="V46" s="329">
        <f t="shared" ref="V46:V47" si="87">ROUND($V$5*1/12,0)</f>
        <v>2</v>
      </c>
      <c r="W46" s="330"/>
      <c r="X46" s="329">
        <f t="shared" ref="X46:X48" si="88">ROUND($X$5*1/12,0)</f>
        <v>1</v>
      </c>
      <c r="Y46" s="330"/>
      <c r="Z46" s="329">
        <f t="shared" si="84"/>
        <v>1</v>
      </c>
      <c r="AA46" s="330"/>
      <c r="AB46" s="329">
        <f t="shared" ref="AB46:AB47" si="89">ROUND($AB$5*1/12,0)</f>
        <v>6</v>
      </c>
      <c r="AC46" s="330"/>
      <c r="AD46" s="329">
        <f t="shared" ref="AD46:AD48" si="90">ROUND($AD$5*1/12,0)</f>
        <v>1</v>
      </c>
      <c r="AE46" s="329"/>
      <c r="AF46" s="329">
        <f t="shared" ref="AF46:AF47" si="91">ROUND($AF$5*1/12,0)</f>
        <v>2</v>
      </c>
      <c r="AG46" s="329"/>
      <c r="AH46" s="329">
        <f t="shared" si="85"/>
        <v>1</v>
      </c>
      <c r="AI46" s="331"/>
      <c r="AJ46" s="332">
        <f t="shared" ref="AJ46:AJ48" si="92">ROUNDUP($AJ$5*2/12,0)</f>
        <v>1</v>
      </c>
      <c r="AK46" s="331"/>
      <c r="AL46" s="332">
        <f t="shared" ref="AL46:AL48" si="93">ROUNDUP($AL$5*1/12,0)</f>
        <v>1</v>
      </c>
      <c r="AM46" s="331"/>
      <c r="AN46" s="332">
        <f t="shared" ref="AN46:AN48" si="94">ROUNDUP($AN$5*1/12,0)</f>
        <v>1</v>
      </c>
      <c r="AO46" s="315">
        <f t="shared" si="2"/>
        <v>0</v>
      </c>
      <c r="AP46" s="315">
        <f t="shared" si="3"/>
        <v>24</v>
      </c>
      <c r="AR46" s="362"/>
      <c r="AS46" s="363"/>
      <c r="AT46" s="283"/>
      <c r="AU46" s="283"/>
      <c r="CC46" s="299"/>
      <c r="CE46" s="317">
        <f t="shared" si="6"/>
        <v>0</v>
      </c>
      <c r="CF46" s="361">
        <f t="shared" si="79"/>
        <v>24</v>
      </c>
      <c r="CG46" s="410"/>
      <c r="CH46" s="335"/>
      <c r="CI46" s="330"/>
      <c r="CJ46" s="311"/>
    </row>
    <row r="47" spans="1:88" ht="29" x14ac:dyDescent="0.35">
      <c r="A47" s="319">
        <v>39</v>
      </c>
      <c r="B47" s="320" t="s">
        <v>1086</v>
      </c>
      <c r="C47" s="321">
        <v>3</v>
      </c>
      <c r="D47" s="322">
        <v>4</v>
      </c>
      <c r="E47" s="323">
        <v>3</v>
      </c>
      <c r="F47" s="323"/>
      <c r="G47" s="323">
        <v>3</v>
      </c>
      <c r="H47" s="323"/>
      <c r="I47" s="312">
        <f t="shared" si="0"/>
        <v>6</v>
      </c>
      <c r="J47" s="312">
        <f t="shared" si="1"/>
        <v>0</v>
      </c>
      <c r="K47" s="324"/>
      <c r="M47" s="325">
        <v>39</v>
      </c>
      <c r="N47" s="326" t="s">
        <v>1086</v>
      </c>
      <c r="O47" s="327">
        <v>3</v>
      </c>
      <c r="P47" s="328">
        <v>4</v>
      </c>
      <c r="Q47" s="323"/>
      <c r="R47" s="323">
        <f>ROUND($R$5*1/12,0)</f>
        <v>5</v>
      </c>
      <c r="S47" s="323"/>
      <c r="T47" s="323">
        <f t="shared" si="86"/>
        <v>2</v>
      </c>
      <c r="U47" s="329"/>
      <c r="V47" s="329">
        <f t="shared" si="87"/>
        <v>2</v>
      </c>
      <c r="W47" s="330"/>
      <c r="X47" s="329">
        <f t="shared" si="88"/>
        <v>1</v>
      </c>
      <c r="Y47" s="330"/>
      <c r="Z47" s="329">
        <f t="shared" si="84"/>
        <v>1</v>
      </c>
      <c r="AA47" s="330"/>
      <c r="AB47" s="329">
        <f t="shared" si="89"/>
        <v>6</v>
      </c>
      <c r="AC47" s="330"/>
      <c r="AD47" s="329">
        <f t="shared" si="90"/>
        <v>1</v>
      </c>
      <c r="AE47" s="329"/>
      <c r="AF47" s="329">
        <f t="shared" si="91"/>
        <v>2</v>
      </c>
      <c r="AG47" s="329"/>
      <c r="AH47" s="329">
        <f t="shared" si="85"/>
        <v>1</v>
      </c>
      <c r="AI47" s="331"/>
      <c r="AJ47" s="332">
        <f t="shared" si="92"/>
        <v>1</v>
      </c>
      <c r="AK47" s="331"/>
      <c r="AL47" s="332">
        <f t="shared" si="93"/>
        <v>1</v>
      </c>
      <c r="AM47" s="331"/>
      <c r="AN47" s="332">
        <f t="shared" si="94"/>
        <v>1</v>
      </c>
      <c r="AO47" s="315">
        <f t="shared" si="2"/>
        <v>0</v>
      </c>
      <c r="AP47" s="315">
        <f t="shared" si="3"/>
        <v>24</v>
      </c>
      <c r="AR47" s="362"/>
      <c r="AT47" s="283"/>
      <c r="AU47" s="283"/>
      <c r="CC47" s="299"/>
      <c r="CE47" s="317">
        <f t="shared" si="6"/>
        <v>6</v>
      </c>
      <c r="CF47" s="361">
        <f t="shared" si="79"/>
        <v>24</v>
      </c>
      <c r="CG47" s="410"/>
      <c r="CH47" s="335"/>
      <c r="CI47" s="330"/>
      <c r="CJ47" s="311"/>
    </row>
    <row r="48" spans="1:88" ht="29" x14ac:dyDescent="0.35">
      <c r="A48" s="319">
        <v>40</v>
      </c>
      <c r="B48" s="320" t="s">
        <v>1087</v>
      </c>
      <c r="C48" s="321">
        <v>1</v>
      </c>
      <c r="D48" s="322">
        <v>2</v>
      </c>
      <c r="E48" s="323">
        <v>3</v>
      </c>
      <c r="F48" s="323"/>
      <c r="G48" s="323">
        <v>3</v>
      </c>
      <c r="H48" s="323"/>
      <c r="I48" s="312">
        <f t="shared" si="0"/>
        <v>6</v>
      </c>
      <c r="J48" s="312">
        <f t="shared" si="1"/>
        <v>0</v>
      </c>
      <c r="K48" s="324"/>
      <c r="M48" s="325">
        <v>40</v>
      </c>
      <c r="N48" s="326" t="s">
        <v>1087</v>
      </c>
      <c r="O48" s="327">
        <v>1</v>
      </c>
      <c r="P48" s="328">
        <v>2</v>
      </c>
      <c r="Q48" s="323"/>
      <c r="R48" s="323">
        <f>ROUND($R$5*1/12,0)</f>
        <v>5</v>
      </c>
      <c r="S48" s="323"/>
      <c r="T48" s="323">
        <f t="shared" si="86"/>
        <v>2</v>
      </c>
      <c r="U48" s="329"/>
      <c r="V48" s="329">
        <f>ROUND($V$5*1/12,0)</f>
        <v>2</v>
      </c>
      <c r="W48" s="330"/>
      <c r="X48" s="329">
        <f t="shared" si="88"/>
        <v>1</v>
      </c>
      <c r="Y48" s="330"/>
      <c r="Z48" s="329">
        <f t="shared" si="84"/>
        <v>1</v>
      </c>
      <c r="AA48" s="330"/>
      <c r="AB48" s="329">
        <f>ROUND($AB$5*1/12,0)</f>
        <v>6</v>
      </c>
      <c r="AC48" s="330"/>
      <c r="AD48" s="329">
        <f t="shared" si="90"/>
        <v>1</v>
      </c>
      <c r="AE48" s="329"/>
      <c r="AF48" s="329">
        <f>ROUND($AF$5*1/12,0)</f>
        <v>2</v>
      </c>
      <c r="AG48" s="329"/>
      <c r="AH48" s="329">
        <f>ROUND($AH$5*1/12,0)</f>
        <v>1</v>
      </c>
      <c r="AI48" s="331"/>
      <c r="AJ48" s="332">
        <f t="shared" si="92"/>
        <v>1</v>
      </c>
      <c r="AK48" s="331"/>
      <c r="AL48" s="332">
        <f t="shared" si="93"/>
        <v>1</v>
      </c>
      <c r="AM48" s="331"/>
      <c r="AN48" s="332">
        <f t="shared" si="94"/>
        <v>1</v>
      </c>
      <c r="AO48" s="315">
        <f t="shared" si="2"/>
        <v>0</v>
      </c>
      <c r="AP48" s="315">
        <f t="shared" si="3"/>
        <v>24</v>
      </c>
      <c r="CC48" s="299"/>
      <c r="CE48" s="317">
        <f t="shared" si="6"/>
        <v>6</v>
      </c>
      <c r="CF48" s="361">
        <f t="shared" si="79"/>
        <v>24</v>
      </c>
      <c r="CG48" s="410"/>
      <c r="CH48" s="335"/>
      <c r="CI48" s="330"/>
      <c r="CJ48" s="311"/>
    </row>
    <row r="49" spans="1:172" x14ac:dyDescent="0.35">
      <c r="A49" s="319">
        <v>41</v>
      </c>
      <c r="B49" s="400" t="s">
        <v>1093</v>
      </c>
      <c r="C49" s="321">
        <v>2</v>
      </c>
      <c r="D49" s="322">
        <v>4</v>
      </c>
      <c r="E49" s="323">
        <v>6</v>
      </c>
      <c r="F49" s="323"/>
      <c r="G49" s="323">
        <v>6</v>
      </c>
      <c r="H49" s="323"/>
      <c r="I49" s="312">
        <f t="shared" si="0"/>
        <v>12</v>
      </c>
      <c r="J49" s="312">
        <f t="shared" si="1"/>
        <v>0</v>
      </c>
      <c r="K49" s="324" t="s">
        <v>893</v>
      </c>
      <c r="M49" s="325">
        <v>41</v>
      </c>
      <c r="N49" s="326" t="s">
        <v>1093</v>
      </c>
      <c r="O49" s="327">
        <v>2</v>
      </c>
      <c r="P49" s="328">
        <v>3</v>
      </c>
      <c r="Q49" s="323">
        <v>8</v>
      </c>
      <c r="R49" s="323"/>
      <c r="S49" s="323">
        <v>5</v>
      </c>
      <c r="T49" s="323"/>
      <c r="U49" s="329">
        <v>2</v>
      </c>
      <c r="V49" s="329"/>
      <c r="W49" s="330">
        <v>3</v>
      </c>
      <c r="X49" s="329"/>
      <c r="Y49" s="330">
        <v>2</v>
      </c>
      <c r="Z49" s="329"/>
      <c r="AA49" s="330">
        <v>9</v>
      </c>
      <c r="AB49" s="329"/>
      <c r="AC49" s="330">
        <v>2</v>
      </c>
      <c r="AD49" s="329"/>
      <c r="AE49" s="329">
        <v>4</v>
      </c>
      <c r="AF49" s="329"/>
      <c r="AG49" s="329">
        <v>1</v>
      </c>
      <c r="AH49" s="329"/>
      <c r="AI49" s="331"/>
      <c r="AJ49" s="332"/>
      <c r="AK49" s="331"/>
      <c r="AL49" s="332"/>
      <c r="AM49" s="331"/>
      <c r="AN49" s="332"/>
      <c r="AO49" s="315">
        <f t="shared" si="2"/>
        <v>36</v>
      </c>
      <c r="AP49" s="315">
        <f t="shared" si="3"/>
        <v>0</v>
      </c>
      <c r="CC49" s="299"/>
      <c r="CE49" s="317">
        <f t="shared" si="6"/>
        <v>48</v>
      </c>
      <c r="CF49" s="361">
        <f t="shared" si="79"/>
        <v>0</v>
      </c>
      <c r="CG49" s="410"/>
      <c r="CH49" s="335"/>
      <c r="CI49" s="330">
        <f>dializes_iekarta!E10</f>
        <v>9</v>
      </c>
      <c r="CJ49" s="311">
        <f t="shared" si="33"/>
        <v>9</v>
      </c>
    </row>
    <row r="50" spans="1:172" ht="29" x14ac:dyDescent="0.35">
      <c r="A50" s="319">
        <v>42</v>
      </c>
      <c r="B50" s="336" t="s">
        <v>1094</v>
      </c>
      <c r="C50" s="321">
        <v>1</v>
      </c>
      <c r="D50" s="322">
        <v>2</v>
      </c>
      <c r="E50" s="323">
        <v>3</v>
      </c>
      <c r="F50" s="323"/>
      <c r="G50" s="323">
        <v>3</v>
      </c>
      <c r="H50" s="323"/>
      <c r="I50" s="312">
        <f t="shared" si="0"/>
        <v>6</v>
      </c>
      <c r="J50" s="312">
        <f t="shared" si="1"/>
        <v>0</v>
      </c>
      <c r="K50" s="324" t="s">
        <v>893</v>
      </c>
      <c r="M50" s="325">
        <v>42</v>
      </c>
      <c r="N50" s="364" t="s">
        <v>1095</v>
      </c>
      <c r="O50" s="327">
        <v>1</v>
      </c>
      <c r="P50" s="328">
        <v>2</v>
      </c>
      <c r="Q50" s="323">
        <v>8</v>
      </c>
      <c r="R50" s="323"/>
      <c r="S50" s="323">
        <v>5</v>
      </c>
      <c r="T50" s="323"/>
      <c r="U50" s="329">
        <v>2</v>
      </c>
      <c r="V50" s="329"/>
      <c r="W50" s="330">
        <v>3</v>
      </c>
      <c r="X50" s="329"/>
      <c r="Y50" s="330">
        <v>2</v>
      </c>
      <c r="Z50" s="329"/>
      <c r="AA50" s="330">
        <v>9</v>
      </c>
      <c r="AB50" s="329"/>
      <c r="AC50" s="330">
        <v>2</v>
      </c>
      <c r="AD50" s="329"/>
      <c r="AE50" s="329">
        <v>4</v>
      </c>
      <c r="AF50" s="329"/>
      <c r="AG50" s="329">
        <v>1</v>
      </c>
      <c r="AH50" s="329"/>
      <c r="AI50" s="331"/>
      <c r="AJ50" s="332"/>
      <c r="AK50" s="331"/>
      <c r="AL50" s="332"/>
      <c r="AM50" s="331"/>
      <c r="AN50" s="332"/>
      <c r="AO50" s="315">
        <f t="shared" si="2"/>
        <v>36</v>
      </c>
      <c r="AP50" s="315">
        <f t="shared" si="3"/>
        <v>0</v>
      </c>
      <c r="CC50" s="299"/>
      <c r="CE50" s="317">
        <f t="shared" si="6"/>
        <v>42</v>
      </c>
      <c r="CF50" s="361">
        <f t="shared" si="79"/>
        <v>0</v>
      </c>
      <c r="CG50" s="410"/>
      <c r="CH50" s="335"/>
      <c r="CI50" s="330">
        <f>USG!E7</f>
        <v>2</v>
      </c>
      <c r="CJ50" s="311">
        <f t="shared" si="33"/>
        <v>2</v>
      </c>
    </row>
    <row r="51" spans="1:172" s="366" customFormat="1" ht="29" x14ac:dyDescent="0.35">
      <c r="A51" s="365"/>
      <c r="B51" s="348" t="s">
        <v>1096</v>
      </c>
      <c r="C51" s="349">
        <v>3</v>
      </c>
      <c r="D51" s="350">
        <v>4</v>
      </c>
      <c r="E51" s="323"/>
      <c r="F51" s="323"/>
      <c r="G51" s="323"/>
      <c r="H51" s="323"/>
      <c r="I51" s="312">
        <f t="shared" si="0"/>
        <v>0</v>
      </c>
      <c r="J51" s="312">
        <f t="shared" si="1"/>
        <v>0</v>
      </c>
      <c r="K51" s="349" t="s">
        <v>1097</v>
      </c>
      <c r="L51" s="284"/>
      <c r="M51" s="365"/>
      <c r="N51" s="348" t="s">
        <v>1096</v>
      </c>
      <c r="O51" s="349">
        <v>3</v>
      </c>
      <c r="P51" s="350">
        <v>4</v>
      </c>
      <c r="Q51" s="323">
        <v>8</v>
      </c>
      <c r="R51" s="323"/>
      <c r="S51" s="323">
        <v>5</v>
      </c>
      <c r="T51" s="323"/>
      <c r="U51" s="329">
        <v>2</v>
      </c>
      <c r="V51" s="329"/>
      <c r="W51" s="330">
        <v>3</v>
      </c>
      <c r="X51" s="329"/>
      <c r="Y51" s="330">
        <v>2</v>
      </c>
      <c r="Z51" s="329"/>
      <c r="AA51" s="330">
        <v>9</v>
      </c>
      <c r="AB51" s="329"/>
      <c r="AC51" s="330">
        <v>2</v>
      </c>
      <c r="AD51" s="329"/>
      <c r="AE51" s="329">
        <v>4</v>
      </c>
      <c r="AF51" s="329"/>
      <c r="AG51" s="329">
        <v>1</v>
      </c>
      <c r="AH51" s="329"/>
      <c r="AI51" s="331"/>
      <c r="AJ51" s="332"/>
      <c r="AK51" s="331"/>
      <c r="AL51" s="332"/>
      <c r="AM51" s="331"/>
      <c r="AN51" s="332"/>
      <c r="AO51" s="315">
        <f t="shared" si="2"/>
        <v>36</v>
      </c>
      <c r="AP51" s="315">
        <f t="shared" si="3"/>
        <v>0</v>
      </c>
      <c r="AQ51" s="284"/>
      <c r="AR51" s="284"/>
      <c r="AS51" s="284"/>
      <c r="AT51" s="284"/>
      <c r="AU51" s="284"/>
      <c r="AV51" s="283"/>
      <c r="AW51" s="283"/>
      <c r="AX51" s="283"/>
      <c r="AY51" s="283"/>
      <c r="AZ51" s="283"/>
      <c r="BA51" s="284"/>
      <c r="BB51" s="284"/>
      <c r="BC51" s="284"/>
      <c r="BD51" s="284"/>
      <c r="BE51" s="284"/>
      <c r="BF51" s="284"/>
      <c r="BG51" s="284"/>
      <c r="BH51" s="284"/>
      <c r="BI51" s="284"/>
      <c r="BJ51" s="283"/>
      <c r="BK51" s="284"/>
      <c r="BL51" s="283"/>
      <c r="BM51" s="284"/>
      <c r="BN51" s="284"/>
      <c r="BO51" s="284"/>
      <c r="BP51" s="284"/>
      <c r="BQ51" s="284"/>
      <c r="BR51" s="284"/>
      <c r="BS51" s="284"/>
      <c r="BT51" s="284"/>
      <c r="BU51" s="284"/>
      <c r="BV51" s="284"/>
      <c r="BW51" s="284"/>
      <c r="BX51" s="284"/>
      <c r="BY51" s="284"/>
      <c r="BZ51" s="284"/>
      <c r="CA51" s="284"/>
      <c r="CB51" s="284"/>
      <c r="CC51" s="299"/>
      <c r="CD51" s="284"/>
      <c r="CE51" s="317">
        <f t="shared" si="6"/>
        <v>36</v>
      </c>
      <c r="CF51" s="361">
        <f t="shared" si="79"/>
        <v>0</v>
      </c>
      <c r="CG51" s="410"/>
      <c r="CH51" s="335"/>
      <c r="CI51" s="330"/>
      <c r="CJ51" s="311"/>
      <c r="CK51" s="284"/>
      <c r="CL51" s="284"/>
      <c r="CM51" s="284"/>
      <c r="CN51" s="284"/>
      <c r="CO51" s="284"/>
      <c r="CP51" s="284"/>
      <c r="CQ51" s="284"/>
      <c r="CR51" s="284"/>
      <c r="CS51" s="284"/>
      <c r="CT51" s="284"/>
      <c r="CU51" s="284"/>
      <c r="CV51" s="284"/>
      <c r="CW51" s="284"/>
      <c r="CX51" s="284"/>
      <c r="CY51" s="284"/>
      <c r="CZ51" s="284"/>
      <c r="DA51" s="284"/>
      <c r="DB51" s="284"/>
      <c r="DC51" s="284"/>
      <c r="DD51" s="284"/>
      <c r="DE51" s="284"/>
      <c r="DF51" s="284"/>
      <c r="DG51" s="284"/>
      <c r="DH51" s="284"/>
      <c r="DI51" s="284"/>
      <c r="DJ51" s="284"/>
      <c r="DK51" s="284"/>
      <c r="DL51" s="284"/>
      <c r="DM51" s="284"/>
      <c r="DN51" s="284"/>
      <c r="DO51" s="284"/>
      <c r="DP51" s="284"/>
      <c r="DQ51" s="284"/>
      <c r="DR51" s="284"/>
      <c r="DS51" s="284"/>
      <c r="DT51" s="284"/>
      <c r="DU51" s="284"/>
      <c r="DV51" s="284"/>
      <c r="DW51" s="284"/>
      <c r="DX51" s="284"/>
      <c r="DY51" s="284"/>
      <c r="DZ51" s="284"/>
      <c r="EA51" s="284"/>
      <c r="EB51" s="284"/>
      <c r="EC51" s="284"/>
      <c r="ED51" s="284"/>
      <c r="EE51" s="284"/>
      <c r="EF51" s="284"/>
      <c r="EG51" s="284"/>
      <c r="EH51" s="284"/>
      <c r="EI51" s="284"/>
      <c r="EJ51" s="284"/>
      <c r="EK51" s="284"/>
      <c r="EL51" s="284"/>
      <c r="EM51" s="284"/>
      <c r="EN51" s="284"/>
      <c r="EO51" s="284"/>
      <c r="EP51" s="284"/>
      <c r="EQ51" s="284"/>
      <c r="ER51" s="284"/>
      <c r="ES51" s="284"/>
      <c r="ET51" s="284"/>
      <c r="EU51" s="284"/>
      <c r="EV51" s="284"/>
      <c r="EW51" s="284"/>
      <c r="EX51" s="284"/>
      <c r="EY51" s="284"/>
      <c r="EZ51" s="284"/>
      <c r="FA51" s="284"/>
      <c r="FB51" s="284"/>
      <c r="FC51" s="284"/>
      <c r="FD51" s="284"/>
      <c r="FE51" s="284"/>
      <c r="FF51" s="284"/>
      <c r="FG51" s="284"/>
      <c r="FH51" s="284"/>
      <c r="FI51" s="284"/>
      <c r="FJ51" s="284"/>
      <c r="FK51" s="284"/>
      <c r="FL51" s="284"/>
      <c r="FM51" s="284"/>
      <c r="FN51" s="284"/>
      <c r="FO51" s="284"/>
      <c r="FP51" s="284"/>
    </row>
    <row r="52" spans="1:172" s="366" customFormat="1" ht="29" x14ac:dyDescent="0.35">
      <c r="A52" s="365"/>
      <c r="B52" s="348" t="s">
        <v>1098</v>
      </c>
      <c r="C52" s="349">
        <v>1</v>
      </c>
      <c r="D52" s="350">
        <v>1</v>
      </c>
      <c r="E52" s="323"/>
      <c r="F52" s="323"/>
      <c r="G52" s="323"/>
      <c r="H52" s="323"/>
      <c r="I52" s="312">
        <f t="shared" si="0"/>
        <v>0</v>
      </c>
      <c r="J52" s="312">
        <f t="shared" si="1"/>
        <v>0</v>
      </c>
      <c r="K52" s="349"/>
      <c r="L52" s="284"/>
      <c r="M52" s="365"/>
      <c r="N52" s="348" t="s">
        <v>1098</v>
      </c>
      <c r="O52" s="349">
        <v>1</v>
      </c>
      <c r="P52" s="350">
        <v>1</v>
      </c>
      <c r="Q52" s="323">
        <v>8</v>
      </c>
      <c r="R52" s="323"/>
      <c r="S52" s="323">
        <v>5</v>
      </c>
      <c r="T52" s="323"/>
      <c r="U52" s="329">
        <v>2</v>
      </c>
      <c r="V52" s="329"/>
      <c r="W52" s="330">
        <v>3</v>
      </c>
      <c r="X52" s="329"/>
      <c r="Y52" s="330">
        <v>2</v>
      </c>
      <c r="Z52" s="329"/>
      <c r="AA52" s="330">
        <v>9</v>
      </c>
      <c r="AB52" s="329"/>
      <c r="AC52" s="330">
        <v>2</v>
      </c>
      <c r="AD52" s="329"/>
      <c r="AE52" s="329">
        <v>4</v>
      </c>
      <c r="AF52" s="329"/>
      <c r="AG52" s="329">
        <v>1</v>
      </c>
      <c r="AH52" s="329"/>
      <c r="AI52" s="331"/>
      <c r="AJ52" s="332"/>
      <c r="AK52" s="331"/>
      <c r="AL52" s="332"/>
      <c r="AM52" s="331"/>
      <c r="AN52" s="332"/>
      <c r="AO52" s="315">
        <f t="shared" si="2"/>
        <v>36</v>
      </c>
      <c r="AP52" s="315">
        <f t="shared" si="3"/>
        <v>0</v>
      </c>
      <c r="AQ52" s="284"/>
      <c r="AR52" s="284"/>
      <c r="AS52" s="284"/>
      <c r="AT52" s="284"/>
      <c r="AU52" s="284"/>
      <c r="AV52" s="283"/>
      <c r="AW52" s="283"/>
      <c r="AX52" s="283"/>
      <c r="AY52" s="283"/>
      <c r="AZ52" s="283"/>
      <c r="BA52" s="284"/>
      <c r="BB52" s="284"/>
      <c r="BC52" s="284"/>
      <c r="BD52" s="284"/>
      <c r="BE52" s="284"/>
      <c r="BF52" s="284"/>
      <c r="BG52" s="284"/>
      <c r="BH52" s="284"/>
      <c r="BI52" s="284"/>
      <c r="BJ52" s="283"/>
      <c r="BK52" s="284"/>
      <c r="BL52" s="283"/>
      <c r="BM52" s="284"/>
      <c r="BN52" s="284"/>
      <c r="BO52" s="284"/>
      <c r="BP52" s="284"/>
      <c r="BQ52" s="284"/>
      <c r="BR52" s="284"/>
      <c r="BS52" s="284"/>
      <c r="BT52" s="284"/>
      <c r="BU52" s="284"/>
      <c r="BV52" s="284"/>
      <c r="BW52" s="284"/>
      <c r="BX52" s="284"/>
      <c r="BY52" s="284"/>
      <c r="BZ52" s="284"/>
      <c r="CA52" s="284"/>
      <c r="CB52" s="284"/>
      <c r="CC52" s="299"/>
      <c r="CD52" s="284"/>
      <c r="CE52" s="317">
        <f t="shared" si="6"/>
        <v>36</v>
      </c>
      <c r="CF52" s="361">
        <f t="shared" si="79"/>
        <v>0</v>
      </c>
      <c r="CG52" s="410"/>
      <c r="CH52" s="335"/>
      <c r="CI52" s="330"/>
      <c r="CJ52" s="311"/>
      <c r="CK52" s="284"/>
      <c r="CL52" s="284"/>
      <c r="CM52" s="284"/>
      <c r="CN52" s="284"/>
      <c r="CO52" s="284"/>
      <c r="CP52" s="284"/>
      <c r="CQ52" s="284"/>
      <c r="CR52" s="284"/>
      <c r="CS52" s="284"/>
      <c r="CT52" s="284"/>
      <c r="CU52" s="284"/>
      <c r="CV52" s="284"/>
      <c r="CW52" s="284"/>
      <c r="CX52" s="284"/>
      <c r="CY52" s="284"/>
      <c r="CZ52" s="284"/>
      <c r="DA52" s="284"/>
      <c r="DB52" s="284"/>
      <c r="DC52" s="284"/>
      <c r="DD52" s="284"/>
      <c r="DE52" s="284"/>
      <c r="DF52" s="284"/>
      <c r="DG52" s="284"/>
      <c r="DH52" s="284"/>
      <c r="DI52" s="284"/>
      <c r="DJ52" s="284"/>
      <c r="DK52" s="284"/>
      <c r="DL52" s="284"/>
      <c r="DM52" s="284"/>
      <c r="DN52" s="284"/>
      <c r="DO52" s="284"/>
      <c r="DP52" s="284"/>
      <c r="DQ52" s="284"/>
      <c r="DR52" s="284"/>
      <c r="DS52" s="284"/>
      <c r="DT52" s="284"/>
      <c r="DU52" s="284"/>
      <c r="DV52" s="284"/>
      <c r="DW52" s="284"/>
      <c r="DX52" s="284"/>
      <c r="DY52" s="284"/>
      <c r="DZ52" s="284"/>
      <c r="EA52" s="284"/>
      <c r="EB52" s="284"/>
      <c r="EC52" s="284"/>
      <c r="ED52" s="284"/>
      <c r="EE52" s="284"/>
      <c r="EF52" s="284"/>
      <c r="EG52" s="284"/>
      <c r="EH52" s="284"/>
      <c r="EI52" s="284"/>
      <c r="EJ52" s="284"/>
      <c r="EK52" s="284"/>
      <c r="EL52" s="284"/>
      <c r="EM52" s="284"/>
      <c r="EN52" s="284"/>
      <c r="EO52" s="284"/>
      <c r="EP52" s="284"/>
      <c r="EQ52" s="284"/>
      <c r="ER52" s="284"/>
      <c r="ES52" s="284"/>
      <c r="ET52" s="284"/>
      <c r="EU52" s="284"/>
      <c r="EV52" s="284"/>
      <c r="EW52" s="284"/>
      <c r="EX52" s="284"/>
      <c r="EY52" s="284"/>
      <c r="EZ52" s="284"/>
      <c r="FA52" s="284"/>
      <c r="FB52" s="284"/>
      <c r="FC52" s="284"/>
      <c r="FD52" s="284"/>
      <c r="FE52" s="284"/>
      <c r="FF52" s="284"/>
      <c r="FG52" s="284"/>
      <c r="FH52" s="284"/>
      <c r="FI52" s="284"/>
      <c r="FJ52" s="284"/>
      <c r="FK52" s="284"/>
      <c r="FL52" s="284"/>
      <c r="FM52" s="284"/>
      <c r="FN52" s="284"/>
      <c r="FO52" s="284"/>
      <c r="FP52" s="284"/>
    </row>
    <row r="53" spans="1:172" s="366" customFormat="1" ht="43.5" x14ac:dyDescent="0.35">
      <c r="A53" s="365"/>
      <c r="B53" s="367" t="s">
        <v>1099</v>
      </c>
      <c r="C53" s="349">
        <v>1</v>
      </c>
      <c r="D53" s="350">
        <v>2</v>
      </c>
      <c r="E53" s="323"/>
      <c r="F53" s="323"/>
      <c r="G53" s="323"/>
      <c r="H53" s="323"/>
      <c r="I53" s="312">
        <f t="shared" si="0"/>
        <v>0</v>
      </c>
      <c r="J53" s="312">
        <f t="shared" si="1"/>
        <v>0</v>
      </c>
      <c r="K53" s="349" t="s">
        <v>893</v>
      </c>
      <c r="L53" s="284"/>
      <c r="M53" s="365"/>
      <c r="N53" s="367" t="s">
        <v>1099</v>
      </c>
      <c r="O53" s="349">
        <v>1</v>
      </c>
      <c r="P53" s="350">
        <v>2</v>
      </c>
      <c r="Q53" s="323">
        <v>8</v>
      </c>
      <c r="R53" s="323"/>
      <c r="S53" s="323">
        <v>5</v>
      </c>
      <c r="T53" s="323"/>
      <c r="U53" s="329">
        <v>2</v>
      </c>
      <c r="V53" s="329"/>
      <c r="W53" s="330">
        <v>3</v>
      </c>
      <c r="X53" s="329"/>
      <c r="Y53" s="330">
        <v>2</v>
      </c>
      <c r="Z53" s="329"/>
      <c r="AA53" s="330">
        <v>9</v>
      </c>
      <c r="AB53" s="329"/>
      <c r="AC53" s="330">
        <v>2</v>
      </c>
      <c r="AD53" s="329"/>
      <c r="AE53" s="329">
        <v>4</v>
      </c>
      <c r="AF53" s="329"/>
      <c r="AG53" s="329">
        <v>1</v>
      </c>
      <c r="AH53" s="329"/>
      <c r="AI53" s="331"/>
      <c r="AJ53" s="332"/>
      <c r="AK53" s="331"/>
      <c r="AL53" s="332"/>
      <c r="AM53" s="331"/>
      <c r="AN53" s="332"/>
      <c r="AO53" s="315">
        <f t="shared" si="2"/>
        <v>36</v>
      </c>
      <c r="AP53" s="315">
        <f t="shared" si="3"/>
        <v>0</v>
      </c>
      <c r="AQ53" s="284"/>
      <c r="AR53" s="284"/>
      <c r="AS53" s="284"/>
      <c r="AT53" s="284"/>
      <c r="AU53" s="284"/>
      <c r="AV53" s="283"/>
      <c r="AW53" s="283"/>
      <c r="AX53" s="283"/>
      <c r="AY53" s="283"/>
      <c r="AZ53" s="283"/>
      <c r="BA53" s="284"/>
      <c r="BB53" s="284"/>
      <c r="BC53" s="284"/>
      <c r="BD53" s="284"/>
      <c r="BE53" s="284"/>
      <c r="BF53" s="284"/>
      <c r="BG53" s="284"/>
      <c r="BH53" s="284"/>
      <c r="BI53" s="284"/>
      <c r="BJ53" s="283"/>
      <c r="BK53" s="284"/>
      <c r="BL53" s="283"/>
      <c r="BM53" s="284"/>
      <c r="BN53" s="284"/>
      <c r="BO53" s="284"/>
      <c r="BP53" s="284"/>
      <c r="BQ53" s="284"/>
      <c r="BR53" s="284"/>
      <c r="BS53" s="284"/>
      <c r="BT53" s="284"/>
      <c r="BU53" s="284"/>
      <c r="BV53" s="284"/>
      <c r="BW53" s="284"/>
      <c r="BX53" s="284"/>
      <c r="BY53" s="284"/>
      <c r="BZ53" s="284"/>
      <c r="CA53" s="284"/>
      <c r="CB53" s="284"/>
      <c r="CC53" s="299"/>
      <c r="CD53" s="284"/>
      <c r="CE53" s="317">
        <f t="shared" si="6"/>
        <v>36</v>
      </c>
      <c r="CF53" s="361">
        <f t="shared" si="79"/>
        <v>0</v>
      </c>
      <c r="CG53" s="410"/>
      <c r="CH53" s="335"/>
      <c r="CI53" s="330">
        <f>USG!E9</f>
        <v>8</v>
      </c>
      <c r="CJ53" s="311">
        <f t="shared" si="33"/>
        <v>8</v>
      </c>
      <c r="CK53" s="284"/>
      <c r="CL53" s="284"/>
      <c r="CM53" s="284"/>
      <c r="CN53" s="284"/>
      <c r="CO53" s="284"/>
      <c r="CP53" s="284"/>
      <c r="CQ53" s="284"/>
      <c r="CR53" s="284"/>
      <c r="CS53" s="284"/>
      <c r="CT53" s="284"/>
      <c r="CU53" s="284"/>
      <c r="CV53" s="284"/>
      <c r="CW53" s="284"/>
      <c r="CX53" s="284"/>
      <c r="CY53" s="284"/>
      <c r="CZ53" s="284"/>
      <c r="DA53" s="284"/>
      <c r="DB53" s="284"/>
      <c r="DC53" s="284"/>
      <c r="DD53" s="284"/>
      <c r="DE53" s="284"/>
      <c r="DF53" s="284"/>
      <c r="DG53" s="284"/>
      <c r="DH53" s="284"/>
      <c r="DI53" s="284"/>
      <c r="DJ53" s="284"/>
      <c r="DK53" s="284"/>
      <c r="DL53" s="284"/>
      <c r="DM53" s="284"/>
      <c r="DN53" s="284"/>
      <c r="DO53" s="284"/>
      <c r="DP53" s="284"/>
      <c r="DQ53" s="284"/>
      <c r="DR53" s="284"/>
      <c r="DS53" s="284"/>
      <c r="DT53" s="284"/>
      <c r="DU53" s="284"/>
      <c r="DV53" s="284"/>
      <c r="DW53" s="284"/>
      <c r="DX53" s="284"/>
      <c r="DY53" s="284"/>
      <c r="DZ53" s="284"/>
      <c r="EA53" s="284"/>
      <c r="EB53" s="284"/>
      <c r="EC53" s="284"/>
      <c r="ED53" s="284"/>
      <c r="EE53" s="284"/>
      <c r="EF53" s="284"/>
      <c r="EG53" s="284"/>
      <c r="EH53" s="284"/>
      <c r="EI53" s="284"/>
      <c r="EJ53" s="284"/>
      <c r="EK53" s="284"/>
      <c r="EL53" s="284"/>
      <c r="EM53" s="284"/>
      <c r="EN53" s="284"/>
      <c r="EO53" s="284"/>
      <c r="EP53" s="284"/>
      <c r="EQ53" s="284"/>
      <c r="ER53" s="284"/>
      <c r="ES53" s="284"/>
      <c r="ET53" s="284"/>
      <c r="EU53" s="284"/>
      <c r="EV53" s="284"/>
      <c r="EW53" s="284"/>
      <c r="EX53" s="284"/>
      <c r="EY53" s="284"/>
      <c r="EZ53" s="284"/>
      <c r="FA53" s="284"/>
      <c r="FB53" s="284"/>
      <c r="FC53" s="284"/>
      <c r="FD53" s="284"/>
      <c r="FE53" s="284"/>
      <c r="FF53" s="284"/>
      <c r="FG53" s="284"/>
      <c r="FH53" s="284"/>
      <c r="FI53" s="284"/>
      <c r="FJ53" s="284"/>
      <c r="FK53" s="284"/>
      <c r="FL53" s="284"/>
      <c r="FM53" s="284"/>
      <c r="FN53" s="284"/>
      <c r="FO53" s="284"/>
      <c r="FP53" s="284"/>
    </row>
    <row r="54" spans="1:172" x14ac:dyDescent="0.35">
      <c r="A54" s="319"/>
      <c r="B54" s="348" t="s">
        <v>991</v>
      </c>
      <c r="C54" s="349">
        <v>1</v>
      </c>
      <c r="D54" s="350">
        <v>2</v>
      </c>
      <c r="E54" s="323"/>
      <c r="F54" s="323"/>
      <c r="G54" s="323"/>
      <c r="H54" s="323"/>
      <c r="I54" s="312">
        <f t="shared" si="0"/>
        <v>0</v>
      </c>
      <c r="J54" s="312">
        <f t="shared" si="1"/>
        <v>0</v>
      </c>
      <c r="K54" s="324"/>
      <c r="M54" s="325"/>
      <c r="N54" s="348" t="s">
        <v>991</v>
      </c>
      <c r="O54" s="349">
        <v>1</v>
      </c>
      <c r="P54" s="350">
        <v>2</v>
      </c>
      <c r="Q54" s="323">
        <v>8</v>
      </c>
      <c r="R54" s="323"/>
      <c r="S54" s="323">
        <v>5</v>
      </c>
      <c r="T54" s="323"/>
      <c r="U54" s="329">
        <v>2</v>
      </c>
      <c r="V54" s="329"/>
      <c r="W54" s="330">
        <v>3</v>
      </c>
      <c r="X54" s="329"/>
      <c r="Y54" s="330">
        <v>2</v>
      </c>
      <c r="Z54" s="329"/>
      <c r="AA54" s="330">
        <v>9</v>
      </c>
      <c r="AB54" s="329"/>
      <c r="AC54" s="330">
        <v>2</v>
      </c>
      <c r="AD54" s="329"/>
      <c r="AE54" s="329">
        <v>4</v>
      </c>
      <c r="AF54" s="329"/>
      <c r="AG54" s="329">
        <v>1</v>
      </c>
      <c r="AH54" s="329"/>
      <c r="AI54" s="331"/>
      <c r="AJ54" s="332"/>
      <c r="AK54" s="331"/>
      <c r="AL54" s="332"/>
      <c r="AM54" s="331"/>
      <c r="AN54" s="332"/>
      <c r="AO54" s="315">
        <f t="shared" si="2"/>
        <v>36</v>
      </c>
      <c r="AP54" s="315">
        <f t="shared" si="3"/>
        <v>0</v>
      </c>
      <c r="CC54" s="299"/>
      <c r="CE54" s="317">
        <f t="shared" si="6"/>
        <v>36</v>
      </c>
      <c r="CF54" s="361">
        <f t="shared" si="79"/>
        <v>0</v>
      </c>
      <c r="CG54" s="410"/>
      <c r="CH54" s="335"/>
      <c r="CI54" s="330"/>
      <c r="CJ54" s="311"/>
    </row>
    <row r="55" spans="1:172" x14ac:dyDescent="0.35">
      <c r="A55" s="319">
        <v>43</v>
      </c>
      <c r="B55" s="336" t="s">
        <v>912</v>
      </c>
      <c r="C55" s="321">
        <v>12</v>
      </c>
      <c r="D55" s="322">
        <v>15</v>
      </c>
      <c r="E55" s="323"/>
      <c r="F55" s="323">
        <f>ROUND($F$5*3/12,0)</f>
        <v>11</v>
      </c>
      <c r="G55" s="323"/>
      <c r="H55" s="323">
        <f>ROUND($H$5*3/12,0)</f>
        <v>9</v>
      </c>
      <c r="I55" s="312">
        <f t="shared" si="0"/>
        <v>0</v>
      </c>
      <c r="J55" s="312">
        <f t="shared" si="1"/>
        <v>20</v>
      </c>
      <c r="K55" s="324" t="s">
        <v>893</v>
      </c>
      <c r="M55" s="325">
        <v>43</v>
      </c>
      <c r="N55" s="336" t="s">
        <v>912</v>
      </c>
      <c r="O55" s="327">
        <v>12</v>
      </c>
      <c r="P55" s="328">
        <v>15</v>
      </c>
      <c r="Q55" s="323"/>
      <c r="R55" s="323">
        <f>ROUND($R$5*3/12,0)</f>
        <v>16</v>
      </c>
      <c r="S55" s="323"/>
      <c r="T55" s="323">
        <f>ROUND($T$5*3/12,0)</f>
        <v>7</v>
      </c>
      <c r="U55" s="329"/>
      <c r="V55" s="329">
        <f>ROUND($V$5*3/12,0)</f>
        <v>5</v>
      </c>
      <c r="W55" s="330"/>
      <c r="X55" s="329">
        <f>ROUND($X$5*3/12,0)</f>
        <v>3</v>
      </c>
      <c r="Y55" s="330"/>
      <c r="Z55" s="329">
        <f>ROUND($Z$5*3/12,0)</f>
        <v>3</v>
      </c>
      <c r="AA55" s="330"/>
      <c r="AB55" s="329">
        <f>ROUND($AB$5*3/12,0)</f>
        <v>17</v>
      </c>
      <c r="AC55" s="330"/>
      <c r="AD55" s="329">
        <f>ROUND($AD$5*3/12,0)</f>
        <v>4</v>
      </c>
      <c r="AE55" s="329"/>
      <c r="AF55" s="329">
        <f>ROUND($AF$5*3/12,0)</f>
        <v>7</v>
      </c>
      <c r="AG55" s="329"/>
      <c r="AH55" s="329">
        <f>ROUND($AH$5*3/12,0)</f>
        <v>2</v>
      </c>
      <c r="AI55" s="331"/>
      <c r="AJ55" s="332">
        <f>ROUND($AJ$5*3/12,0)</f>
        <v>1</v>
      </c>
      <c r="AK55" s="331"/>
      <c r="AL55" s="332">
        <f>ROUND($AL$5*3/12,0)</f>
        <v>1</v>
      </c>
      <c r="AM55" s="331"/>
      <c r="AN55" s="332">
        <f>ROUND($AN$5*3/12,0)</f>
        <v>1</v>
      </c>
      <c r="AO55" s="315">
        <f>Q55+S55+U55+W55+Y55+AA55+AC55+AE55+AG55+AI55+AK55+AM55</f>
        <v>0</v>
      </c>
      <c r="AP55" s="315">
        <f t="shared" si="3"/>
        <v>67</v>
      </c>
      <c r="CC55" s="299"/>
      <c r="CE55" s="317">
        <f t="shared" si="6"/>
        <v>0</v>
      </c>
      <c r="CF55" s="361">
        <f t="shared" si="79"/>
        <v>87</v>
      </c>
      <c r="CG55" s="410"/>
      <c r="CH55" s="335">
        <v>50</v>
      </c>
      <c r="CI55" s="370">
        <f>sūkņi!E64</f>
        <v>10788</v>
      </c>
      <c r="CJ55" s="311">
        <f t="shared" si="33"/>
        <v>10751</v>
      </c>
    </row>
    <row r="56" spans="1:172" x14ac:dyDescent="0.35">
      <c r="A56" s="319">
        <v>44</v>
      </c>
      <c r="B56" s="336" t="s">
        <v>1100</v>
      </c>
      <c r="C56" s="349">
        <v>12</v>
      </c>
      <c r="D56" s="350">
        <v>14</v>
      </c>
      <c r="E56" s="323"/>
      <c r="F56" s="323">
        <f>ROUND($F$5*2/12,0)</f>
        <v>7</v>
      </c>
      <c r="G56" s="323"/>
      <c r="H56" s="323">
        <f>ROUND($H$5*2/12,0)</f>
        <v>6</v>
      </c>
      <c r="I56" s="312">
        <f t="shared" si="0"/>
        <v>0</v>
      </c>
      <c r="J56" s="312">
        <f t="shared" si="1"/>
        <v>13</v>
      </c>
      <c r="K56" s="324" t="s">
        <v>893</v>
      </c>
      <c r="M56" s="325">
        <v>44</v>
      </c>
      <c r="N56" s="336" t="s">
        <v>1089</v>
      </c>
      <c r="O56" s="349">
        <v>12</v>
      </c>
      <c r="P56" s="353">
        <v>14</v>
      </c>
      <c r="Q56" s="323"/>
      <c r="R56" s="323">
        <f>ROUND($R$5*2/12,0)</f>
        <v>10</v>
      </c>
      <c r="S56" s="323"/>
      <c r="T56" s="323">
        <f>ROUND($T$5*2/12,0)</f>
        <v>5</v>
      </c>
      <c r="U56" s="329"/>
      <c r="V56" s="329">
        <f>ROUND($V$5*2/12,0)</f>
        <v>4</v>
      </c>
      <c r="W56" s="330"/>
      <c r="X56" s="329">
        <f>ROUND($X$5*2/12,0)</f>
        <v>2</v>
      </c>
      <c r="Y56" s="330"/>
      <c r="Z56" s="329">
        <f>ROUND($Z$5*2/12,0)</f>
        <v>2</v>
      </c>
      <c r="AA56" s="330"/>
      <c r="AB56" s="329">
        <f>ROUND($AB$5*2/12,0)</f>
        <v>11</v>
      </c>
      <c r="AC56" s="330"/>
      <c r="AD56" s="329">
        <f>ROUND($AD$5*2/12,0)</f>
        <v>3</v>
      </c>
      <c r="AE56" s="329"/>
      <c r="AF56" s="329">
        <f>ROUND($AF$5*2/12,0)</f>
        <v>5</v>
      </c>
      <c r="AG56" s="329"/>
      <c r="AH56" s="329">
        <f>ROUND($AH$5*2/12,0)</f>
        <v>1</v>
      </c>
      <c r="AI56" s="331"/>
      <c r="AJ56" s="332">
        <f>ROUNDUP($AJ$5*2/12,0)</f>
        <v>1</v>
      </c>
      <c r="AK56" s="331"/>
      <c r="AL56" s="332">
        <f>ROUND($AL$5*2/12,0)</f>
        <v>1</v>
      </c>
      <c r="AM56" s="331"/>
      <c r="AN56" s="332">
        <f>ROUND($AN$5*2/12,0)</f>
        <v>1</v>
      </c>
      <c r="AO56" s="315">
        <f t="shared" si="2"/>
        <v>0</v>
      </c>
      <c r="AP56" s="315">
        <f t="shared" si="3"/>
        <v>46</v>
      </c>
      <c r="CC56" s="299"/>
      <c r="CE56" s="317">
        <f t="shared" si="6"/>
        <v>0</v>
      </c>
      <c r="CF56" s="361">
        <f t="shared" si="79"/>
        <v>59</v>
      </c>
      <c r="CG56" s="410"/>
      <c r="CH56" s="335"/>
      <c r="CI56" s="330"/>
      <c r="CJ56" s="311"/>
    </row>
    <row r="57" spans="1:172" x14ac:dyDescent="0.35">
      <c r="A57" s="319">
        <v>45</v>
      </c>
      <c r="B57" s="320" t="s">
        <v>1090</v>
      </c>
      <c r="C57" s="321">
        <v>3</v>
      </c>
      <c r="D57" s="322">
        <v>4</v>
      </c>
      <c r="E57" s="323">
        <v>3</v>
      </c>
      <c r="F57" s="323"/>
      <c r="G57" s="323">
        <v>3</v>
      </c>
      <c r="H57" s="323"/>
      <c r="I57" s="312">
        <f t="shared" si="0"/>
        <v>6</v>
      </c>
      <c r="J57" s="312">
        <f t="shared" si="1"/>
        <v>0</v>
      </c>
      <c r="K57" s="324"/>
      <c r="M57" s="325">
        <v>45</v>
      </c>
      <c r="N57" s="326" t="s">
        <v>1090</v>
      </c>
      <c r="O57" s="327">
        <v>2</v>
      </c>
      <c r="P57" s="328">
        <v>3</v>
      </c>
      <c r="Q57" s="323"/>
      <c r="R57" s="323">
        <f>ROUND($R$5*1/12,0)</f>
        <v>5</v>
      </c>
      <c r="S57" s="323"/>
      <c r="T57" s="323">
        <f>ROUND($T$5*1/12,0)</f>
        <v>2</v>
      </c>
      <c r="U57" s="329"/>
      <c r="V57" s="329">
        <f>ROUND($V$5*1/12,0)</f>
        <v>2</v>
      </c>
      <c r="W57" s="330"/>
      <c r="X57" s="329">
        <f>ROUND($X$5*1/12,0)</f>
        <v>1</v>
      </c>
      <c r="Y57" s="330"/>
      <c r="Z57" s="329">
        <f>ROUND($Z$5*1/12,0)</f>
        <v>1</v>
      </c>
      <c r="AA57" s="330"/>
      <c r="AB57" s="329">
        <f>ROUND($AB$5*1/12,0)</f>
        <v>6</v>
      </c>
      <c r="AC57" s="330"/>
      <c r="AD57" s="329">
        <f>ROUND($AD$5*1/12,0)</f>
        <v>1</v>
      </c>
      <c r="AE57" s="329"/>
      <c r="AF57" s="329">
        <f>ROUND($AF$5*1/12,0)</f>
        <v>2</v>
      </c>
      <c r="AG57" s="329"/>
      <c r="AH57" s="329">
        <f>ROUND($AH$5*1/12,0)</f>
        <v>1</v>
      </c>
      <c r="AI57" s="331"/>
      <c r="AJ57" s="332">
        <f t="shared" ref="AJ57:AJ58" si="95">ROUNDUP($AJ$5*2/12,0)</f>
        <v>1</v>
      </c>
      <c r="AK57" s="331"/>
      <c r="AL57" s="332">
        <f>ROUNDUP($AL$5*1/12,0)</f>
        <v>1</v>
      </c>
      <c r="AM57" s="331"/>
      <c r="AN57" s="332">
        <f>ROUNDUP($AN$5*1/12,0)</f>
        <v>1</v>
      </c>
      <c r="AO57" s="315">
        <f t="shared" si="2"/>
        <v>0</v>
      </c>
      <c r="AP57" s="315">
        <f t="shared" si="3"/>
        <v>24</v>
      </c>
      <c r="CC57" s="299"/>
      <c r="CE57" s="317">
        <f t="shared" si="6"/>
        <v>6</v>
      </c>
      <c r="CF57" s="361">
        <f t="shared" si="79"/>
        <v>24</v>
      </c>
      <c r="CG57" s="410"/>
      <c r="CH57" s="335"/>
      <c r="CI57" s="330"/>
      <c r="CJ57" s="311"/>
    </row>
    <row r="58" spans="1:172" x14ac:dyDescent="0.35">
      <c r="A58" s="319">
        <v>46</v>
      </c>
      <c r="B58" s="320" t="s">
        <v>33</v>
      </c>
      <c r="C58" s="321">
        <v>1</v>
      </c>
      <c r="D58" s="322">
        <v>1</v>
      </c>
      <c r="E58" s="323"/>
      <c r="F58" s="323"/>
      <c r="G58" s="323"/>
      <c r="H58" s="323"/>
      <c r="I58" s="312">
        <f t="shared" si="0"/>
        <v>0</v>
      </c>
      <c r="J58" s="312">
        <f t="shared" si="1"/>
        <v>0</v>
      </c>
      <c r="K58" s="324" t="s">
        <v>893</v>
      </c>
      <c r="M58" s="325">
        <v>46</v>
      </c>
      <c r="N58" s="326" t="s">
        <v>1101</v>
      </c>
      <c r="O58" s="327">
        <v>1</v>
      </c>
      <c r="P58" s="328">
        <v>2</v>
      </c>
      <c r="Q58" s="323"/>
      <c r="R58" s="323">
        <f>ROUND($R$5*1/12,0)</f>
        <v>5</v>
      </c>
      <c r="S58" s="323"/>
      <c r="T58" s="323">
        <f>ROUND($T$5*1/12,0)</f>
        <v>2</v>
      </c>
      <c r="U58" s="329"/>
      <c r="V58" s="329">
        <f>ROUND($V$5*1/12,0)</f>
        <v>2</v>
      </c>
      <c r="W58" s="330"/>
      <c r="X58" s="329">
        <f>ROUND($X$5*1/12,0)</f>
        <v>1</v>
      </c>
      <c r="Y58" s="330"/>
      <c r="Z58" s="329">
        <f t="shared" ref="Z58:Z60" si="96">ROUND($Z$5*1/12,0)</f>
        <v>1</v>
      </c>
      <c r="AA58" s="330"/>
      <c r="AB58" s="329">
        <f t="shared" ref="AB58:AB60" si="97">ROUND($AB$5*1/12,0)</f>
        <v>6</v>
      </c>
      <c r="AC58" s="330"/>
      <c r="AD58" s="329">
        <f>ROUND($AD$5*1/12,0)</f>
        <v>1</v>
      </c>
      <c r="AE58" s="329"/>
      <c r="AF58" s="329">
        <f>ROUND($AF$5*1/12,0)</f>
        <v>2</v>
      </c>
      <c r="AG58" s="329"/>
      <c r="AH58" s="329">
        <f t="shared" ref="AH58:AH60" si="98">ROUND($AH$5*1/12,0)</f>
        <v>1</v>
      </c>
      <c r="AI58" s="331"/>
      <c r="AJ58" s="332">
        <f t="shared" si="95"/>
        <v>1</v>
      </c>
      <c r="AK58" s="331"/>
      <c r="AL58" s="332">
        <f>ROUNDUP($AL$5*1/12,0)</f>
        <v>1</v>
      </c>
      <c r="AM58" s="331"/>
      <c r="AN58" s="332">
        <f>ROUNDUP($AN$5*1/12,0)</f>
        <v>1</v>
      </c>
      <c r="AO58" s="315">
        <f t="shared" si="2"/>
        <v>0</v>
      </c>
      <c r="AP58" s="315">
        <f t="shared" si="3"/>
        <v>24</v>
      </c>
      <c r="CC58" s="299"/>
      <c r="CE58" s="317">
        <f t="shared" si="6"/>
        <v>0</v>
      </c>
      <c r="CF58" s="361">
        <f t="shared" si="79"/>
        <v>24</v>
      </c>
      <c r="CG58" s="410"/>
      <c r="CH58" s="335"/>
      <c r="CI58" s="330"/>
      <c r="CJ58" s="311"/>
    </row>
    <row r="59" spans="1:172" ht="29" x14ac:dyDescent="0.35">
      <c r="A59" s="319">
        <v>47</v>
      </c>
      <c r="B59" s="320" t="s">
        <v>1102</v>
      </c>
      <c r="C59" s="321">
        <v>1</v>
      </c>
      <c r="D59" s="322">
        <v>1</v>
      </c>
      <c r="E59" s="323"/>
      <c r="F59" s="323"/>
      <c r="G59" s="323"/>
      <c r="H59" s="323"/>
      <c r="I59" s="312">
        <f t="shared" si="0"/>
        <v>0</v>
      </c>
      <c r="J59" s="312">
        <f t="shared" si="1"/>
        <v>0</v>
      </c>
      <c r="K59" s="324" t="s">
        <v>893</v>
      </c>
      <c r="M59" s="325">
        <v>47</v>
      </c>
      <c r="N59" s="326" t="s">
        <v>1091</v>
      </c>
      <c r="O59" s="327"/>
      <c r="P59" s="328"/>
      <c r="Q59" s="323"/>
      <c r="R59" s="323"/>
      <c r="S59" s="323"/>
      <c r="T59" s="323"/>
      <c r="U59" s="329"/>
      <c r="V59" s="329"/>
      <c r="W59" s="330"/>
      <c r="X59" s="329"/>
      <c r="Y59" s="330"/>
      <c r="Z59" s="329"/>
      <c r="AA59" s="330"/>
      <c r="AB59" s="329"/>
      <c r="AC59" s="330"/>
      <c r="AD59" s="329"/>
      <c r="AE59" s="329"/>
      <c r="AF59" s="329"/>
      <c r="AG59" s="329"/>
      <c r="AH59" s="329"/>
      <c r="AI59" s="331"/>
      <c r="AJ59" s="332"/>
      <c r="AK59" s="331"/>
      <c r="AL59" s="332"/>
      <c r="AM59" s="331"/>
      <c r="AN59" s="332"/>
      <c r="AO59" s="315">
        <f t="shared" si="2"/>
        <v>0</v>
      </c>
      <c r="AP59" s="315">
        <f t="shared" si="3"/>
        <v>0</v>
      </c>
      <c r="CC59" s="299"/>
      <c r="CE59" s="317">
        <f t="shared" si="6"/>
        <v>0</v>
      </c>
      <c r="CF59" s="361">
        <f t="shared" si="79"/>
        <v>0</v>
      </c>
      <c r="CG59" s="410"/>
      <c r="CH59" s="335"/>
      <c r="CI59" s="330"/>
      <c r="CJ59" s="311"/>
    </row>
    <row r="60" spans="1:172" ht="29.5" thickBot="1" x14ac:dyDescent="0.4">
      <c r="A60" s="319">
        <v>48</v>
      </c>
      <c r="B60" s="320" t="s">
        <v>1103</v>
      </c>
      <c r="C60" s="321">
        <v>2</v>
      </c>
      <c r="D60" s="322">
        <v>2</v>
      </c>
      <c r="E60" s="323"/>
      <c r="F60" s="323"/>
      <c r="G60" s="323"/>
      <c r="H60" s="323"/>
      <c r="I60" s="312">
        <f t="shared" si="0"/>
        <v>0</v>
      </c>
      <c r="J60" s="312">
        <f t="shared" si="1"/>
        <v>0</v>
      </c>
      <c r="K60" s="324" t="s">
        <v>893</v>
      </c>
      <c r="M60" s="325">
        <v>48</v>
      </c>
      <c r="N60" s="348" t="s">
        <v>1104</v>
      </c>
      <c r="O60" s="368">
        <v>1</v>
      </c>
      <c r="P60" s="369">
        <v>2</v>
      </c>
      <c r="Q60" s="323"/>
      <c r="R60" s="323">
        <f>ROUND($R$5*1/12,0)</f>
        <v>5</v>
      </c>
      <c r="S60" s="323"/>
      <c r="T60" s="323">
        <f>ROUND($R$5*1/12,0)</f>
        <v>5</v>
      </c>
      <c r="U60" s="329"/>
      <c r="V60" s="329">
        <f>ROUND($V$5*1/12,0)</f>
        <v>2</v>
      </c>
      <c r="W60" s="330"/>
      <c r="X60" s="329">
        <f>ROUND($X$5*1/12,0)</f>
        <v>1</v>
      </c>
      <c r="Y60" s="330"/>
      <c r="Z60" s="329">
        <f t="shared" si="96"/>
        <v>1</v>
      </c>
      <c r="AA60" s="330"/>
      <c r="AB60" s="329">
        <f t="shared" si="97"/>
        <v>6</v>
      </c>
      <c r="AC60" s="330"/>
      <c r="AD60" s="329">
        <f>ROUND($AD$5*1/12,0)</f>
        <v>1</v>
      </c>
      <c r="AE60" s="329"/>
      <c r="AF60" s="329">
        <f>ROUND($AF$5*1/12,0)</f>
        <v>2</v>
      </c>
      <c r="AG60" s="329"/>
      <c r="AH60" s="329">
        <f t="shared" si="98"/>
        <v>1</v>
      </c>
      <c r="AI60" s="331"/>
      <c r="AJ60" s="332">
        <f>ROUNDUP($AJ$5*1/12,0)</f>
        <v>1</v>
      </c>
      <c r="AK60" s="331"/>
      <c r="AL60" s="332">
        <f>ROUNDUP($AL$5*1/12,0)</f>
        <v>1</v>
      </c>
      <c r="AM60" s="331"/>
      <c r="AN60" s="332">
        <f>ROUNDUP($AN$5*1/12,0)</f>
        <v>1</v>
      </c>
      <c r="AO60" s="315">
        <f t="shared" si="2"/>
        <v>0</v>
      </c>
      <c r="AP60" s="315">
        <f t="shared" si="3"/>
        <v>27</v>
      </c>
      <c r="CC60" s="299"/>
      <c r="CE60" s="317">
        <f t="shared" si="6"/>
        <v>0</v>
      </c>
      <c r="CF60" s="361">
        <f t="shared" si="79"/>
        <v>27</v>
      </c>
      <c r="CG60" s="410"/>
      <c r="CH60" s="335"/>
      <c r="CI60" s="330"/>
      <c r="CJ60" s="311"/>
    </row>
  </sheetData>
  <mergeCells count="37">
    <mergeCell ref="Q3:R3"/>
    <mergeCell ref="B3:D3"/>
    <mergeCell ref="E3:F3"/>
    <mergeCell ref="G3:H3"/>
    <mergeCell ref="I3:J3"/>
    <mergeCell ref="N3:P3"/>
    <mergeCell ref="AO3:AP3"/>
    <mergeCell ref="S3:T3"/>
    <mergeCell ref="U3:V3"/>
    <mergeCell ref="W3:X3"/>
    <mergeCell ref="Y3:Z3"/>
    <mergeCell ref="AA3:AB3"/>
    <mergeCell ref="AC3:AD3"/>
    <mergeCell ref="AE3:AF3"/>
    <mergeCell ref="AG3:AH3"/>
    <mergeCell ref="AI3:AJ3"/>
    <mergeCell ref="AK3:AL3"/>
    <mergeCell ref="AM3:AN3"/>
    <mergeCell ref="BP3:BQ3"/>
    <mergeCell ref="AS3:AU3"/>
    <mergeCell ref="AV3:AW3"/>
    <mergeCell ref="AX3:AY3"/>
    <mergeCell ref="AZ3:BA3"/>
    <mergeCell ref="BB3:BC3"/>
    <mergeCell ref="BD3:BE3"/>
    <mergeCell ref="BF3:BG3"/>
    <mergeCell ref="BH3:BI3"/>
    <mergeCell ref="BJ3:BK3"/>
    <mergeCell ref="BL3:BM3"/>
    <mergeCell ref="BN3:BO3"/>
    <mergeCell ref="CE3:CF3"/>
    <mergeCell ref="BR3:BS3"/>
    <mergeCell ref="BT3:BU3"/>
    <mergeCell ref="BV3:BW3"/>
    <mergeCell ref="BX3:BY3"/>
    <mergeCell ref="BZ3:CA3"/>
    <mergeCell ref="CB3:CC3"/>
  </mergeCells>
  <pageMargins left="0.7" right="0.7" top="0.75" bottom="0.75" header="0.3" footer="0.3"/>
  <pageSetup paperSize="9" scale="1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A08A9-0B20-4A79-BE04-CEE60E933CF9}">
  <dimension ref="A1:E33"/>
  <sheetViews>
    <sheetView workbookViewId="0">
      <selection activeCell="J7" sqref="J7"/>
    </sheetView>
  </sheetViews>
  <sheetFormatPr defaultColWidth="9.1796875" defaultRowHeight="14.5" x14ac:dyDescent="0.35"/>
  <cols>
    <col min="1" max="1" width="9.1796875" style="283"/>
    <col min="2" max="2" width="71.81640625" style="284" customWidth="1"/>
    <col min="3" max="3" width="20" style="283" customWidth="1"/>
    <col min="4" max="4" width="27.7265625" style="283" customWidth="1"/>
    <col min="5" max="5" width="18.81640625" style="284" customWidth="1"/>
    <col min="6" max="16384" width="9.1796875" style="284"/>
  </cols>
  <sheetData>
    <row r="1" spans="1:5" x14ac:dyDescent="0.35">
      <c r="E1" s="284" t="s">
        <v>1222</v>
      </c>
    </row>
    <row r="2" spans="1:5" ht="26" x14ac:dyDescent="0.6">
      <c r="A2" s="435" t="s">
        <v>1208</v>
      </c>
      <c r="B2" s="436"/>
      <c r="C2" s="436"/>
      <c r="D2" s="436"/>
      <c r="E2" s="436"/>
    </row>
    <row r="3" spans="1:5" s="299" customFormat="1" ht="62" x14ac:dyDescent="0.35">
      <c r="A3" s="293" t="s">
        <v>1035</v>
      </c>
      <c r="B3" s="294" t="s">
        <v>28</v>
      </c>
      <c r="C3" s="295" t="s">
        <v>1036</v>
      </c>
      <c r="D3" s="306" t="s">
        <v>1037</v>
      </c>
      <c r="E3" s="401" t="s">
        <v>1209</v>
      </c>
    </row>
    <row r="4" spans="1:5" x14ac:dyDescent="0.35">
      <c r="A4" s="402">
        <v>1</v>
      </c>
      <c r="B4" s="403" t="s">
        <v>1210</v>
      </c>
      <c r="C4" s="404">
        <v>24</v>
      </c>
      <c r="D4" s="405">
        <v>27</v>
      </c>
      <c r="E4" s="406">
        <f>ROUND(3194*3/24,0)</f>
        <v>399</v>
      </c>
    </row>
    <row r="5" spans="1:5" x14ac:dyDescent="0.35">
      <c r="A5" s="402">
        <v>2</v>
      </c>
      <c r="B5" s="403" t="s">
        <v>1042</v>
      </c>
      <c r="C5" s="404">
        <v>4</v>
      </c>
      <c r="D5" s="405">
        <v>5</v>
      </c>
      <c r="E5" s="406">
        <f>ROUND(3194*1/24,0)</f>
        <v>133</v>
      </c>
    </row>
    <row r="6" spans="1:5" x14ac:dyDescent="0.35">
      <c r="A6" s="319">
        <v>3</v>
      </c>
      <c r="B6" s="320" t="s">
        <v>1043</v>
      </c>
      <c r="C6" s="321">
        <v>24</v>
      </c>
      <c r="D6" s="322">
        <v>27</v>
      </c>
      <c r="E6" s="406">
        <f>ROUND(3194*3/24,0)</f>
        <v>399</v>
      </c>
    </row>
    <row r="7" spans="1:5" x14ac:dyDescent="0.35">
      <c r="A7" s="319">
        <v>4</v>
      </c>
      <c r="B7" s="320" t="s">
        <v>1044</v>
      </c>
      <c r="C7" s="321">
        <v>6</v>
      </c>
      <c r="D7" s="322">
        <v>6</v>
      </c>
      <c r="E7" s="406"/>
    </row>
    <row r="8" spans="1:5" x14ac:dyDescent="0.35">
      <c r="A8" s="319">
        <v>5</v>
      </c>
      <c r="B8" s="320" t="s">
        <v>1045</v>
      </c>
      <c r="C8" s="321">
        <v>24</v>
      </c>
      <c r="D8" s="322">
        <v>24</v>
      </c>
      <c r="E8" s="406"/>
    </row>
    <row r="9" spans="1:5" x14ac:dyDescent="0.35">
      <c r="A9" s="402">
        <v>6</v>
      </c>
      <c r="B9" s="403" t="s">
        <v>1211</v>
      </c>
      <c r="C9" s="404">
        <v>4</v>
      </c>
      <c r="D9" s="405">
        <v>5</v>
      </c>
      <c r="E9" s="406">
        <f>ROUND(3194*1/24,0)</f>
        <v>133</v>
      </c>
    </row>
    <row r="10" spans="1:5" ht="29" x14ac:dyDescent="0.35">
      <c r="A10" s="319">
        <v>7</v>
      </c>
      <c r="B10" s="320" t="s">
        <v>1049</v>
      </c>
      <c r="C10" s="355" t="s">
        <v>1050</v>
      </c>
      <c r="D10" s="339" t="s">
        <v>1050</v>
      </c>
      <c r="E10" s="406"/>
    </row>
    <row r="11" spans="1:5" ht="29" x14ac:dyDescent="0.35">
      <c r="A11" s="319">
        <v>8</v>
      </c>
      <c r="B11" s="320" t="s">
        <v>1212</v>
      </c>
      <c r="C11" s="321">
        <v>24</v>
      </c>
      <c r="D11" s="322">
        <v>24</v>
      </c>
      <c r="E11" s="406"/>
    </row>
    <row r="12" spans="1:5" x14ac:dyDescent="0.35">
      <c r="A12" s="402">
        <v>9</v>
      </c>
      <c r="B12" s="403" t="s">
        <v>105</v>
      </c>
      <c r="C12" s="404">
        <v>6</v>
      </c>
      <c r="D12" s="405">
        <v>8</v>
      </c>
      <c r="E12" s="406">
        <f>ROUND(3194*2/24,0)</f>
        <v>266</v>
      </c>
    </row>
    <row r="13" spans="1:5" x14ac:dyDescent="0.35">
      <c r="A13" s="319">
        <v>10</v>
      </c>
      <c r="B13" s="320" t="s">
        <v>1060</v>
      </c>
      <c r="C13" s="321">
        <v>3</v>
      </c>
      <c r="D13" s="322">
        <v>4</v>
      </c>
      <c r="E13" s="406">
        <f>ROUND(3194*1/24,0)</f>
        <v>133</v>
      </c>
    </row>
    <row r="14" spans="1:5" x14ac:dyDescent="0.35">
      <c r="A14" s="319">
        <v>11</v>
      </c>
      <c r="B14" s="320" t="s">
        <v>1061</v>
      </c>
      <c r="C14" s="321">
        <v>3</v>
      </c>
      <c r="D14" s="322">
        <v>4</v>
      </c>
      <c r="E14" s="406">
        <f>ROUND(3194*1/24,0)</f>
        <v>133</v>
      </c>
    </row>
    <row r="15" spans="1:5" x14ac:dyDescent="0.35">
      <c r="A15" s="319">
        <v>12</v>
      </c>
      <c r="B15" s="320" t="s">
        <v>1063</v>
      </c>
      <c r="C15" s="321">
        <v>6</v>
      </c>
      <c r="D15" s="322">
        <v>8</v>
      </c>
      <c r="E15" s="406">
        <f>ROUND(3194*2/24,0)</f>
        <v>266</v>
      </c>
    </row>
    <row r="16" spans="1:5" x14ac:dyDescent="0.35">
      <c r="A16" s="319">
        <v>13</v>
      </c>
      <c r="B16" s="320" t="s">
        <v>1213</v>
      </c>
      <c r="C16" s="321">
        <v>1</v>
      </c>
      <c r="D16" s="322">
        <v>1</v>
      </c>
      <c r="E16" s="406"/>
    </row>
    <row r="17" spans="1:5" ht="29" x14ac:dyDescent="0.35">
      <c r="A17" s="319">
        <v>14</v>
      </c>
      <c r="B17" s="320" t="s">
        <v>1066</v>
      </c>
      <c r="C17" s="355" t="s">
        <v>1050</v>
      </c>
      <c r="D17" s="339" t="s">
        <v>1050</v>
      </c>
      <c r="E17" s="406"/>
    </row>
    <row r="18" spans="1:5" x14ac:dyDescent="0.35">
      <c r="A18" s="319">
        <v>15</v>
      </c>
      <c r="B18" s="320" t="s">
        <v>1067</v>
      </c>
      <c r="C18" s="321">
        <v>2</v>
      </c>
      <c r="D18" s="322">
        <v>3</v>
      </c>
      <c r="E18" s="406">
        <f>ROUND(3194*1/24,0)</f>
        <v>133</v>
      </c>
    </row>
    <row r="19" spans="1:5" x14ac:dyDescent="0.35">
      <c r="A19" s="319">
        <v>16</v>
      </c>
      <c r="B19" s="320" t="s">
        <v>1068</v>
      </c>
      <c r="C19" s="321">
        <v>1</v>
      </c>
      <c r="D19" s="322">
        <v>1</v>
      </c>
      <c r="E19" s="406"/>
    </row>
    <row r="20" spans="1:5" x14ac:dyDescent="0.35">
      <c r="A20" s="319">
        <v>17</v>
      </c>
      <c r="B20" s="320" t="s">
        <v>1069</v>
      </c>
      <c r="C20" s="321">
        <v>2</v>
      </c>
      <c r="D20" s="322">
        <v>3</v>
      </c>
      <c r="E20" s="406">
        <f>ROUND(3194*1/24,0)</f>
        <v>133</v>
      </c>
    </row>
    <row r="21" spans="1:5" x14ac:dyDescent="0.35">
      <c r="A21" s="319">
        <v>18</v>
      </c>
      <c r="B21" s="320" t="s">
        <v>1214</v>
      </c>
      <c r="C21" s="321">
        <v>1</v>
      </c>
      <c r="D21" s="322">
        <v>1</v>
      </c>
      <c r="E21" s="406"/>
    </row>
    <row r="22" spans="1:5" x14ac:dyDescent="0.35">
      <c r="A22" s="319">
        <v>19</v>
      </c>
      <c r="B22" s="320" t="s">
        <v>1072</v>
      </c>
      <c r="C22" s="321">
        <v>1</v>
      </c>
      <c r="D22" s="322">
        <v>1</v>
      </c>
      <c r="E22" s="406"/>
    </row>
    <row r="23" spans="1:5" x14ac:dyDescent="0.35">
      <c r="A23" s="319">
        <v>20</v>
      </c>
      <c r="B23" s="320" t="s">
        <v>1215</v>
      </c>
      <c r="C23" s="321">
        <v>1</v>
      </c>
      <c r="D23" s="322">
        <v>1</v>
      </c>
      <c r="E23" s="406"/>
    </row>
    <row r="24" spans="1:5" x14ac:dyDescent="0.35">
      <c r="A24" s="319">
        <v>21</v>
      </c>
      <c r="B24" s="320" t="s">
        <v>1216</v>
      </c>
      <c r="C24" s="321">
        <v>6</v>
      </c>
      <c r="D24" s="322">
        <v>8</v>
      </c>
      <c r="E24" s="406">
        <f>ROUND(3194*2/24,0)</f>
        <v>266</v>
      </c>
    </row>
    <row r="25" spans="1:5" x14ac:dyDescent="0.35">
      <c r="A25" s="319">
        <v>22</v>
      </c>
      <c r="B25" s="320" t="s">
        <v>1217</v>
      </c>
      <c r="C25" s="321">
        <v>1</v>
      </c>
      <c r="D25" s="322">
        <v>2</v>
      </c>
      <c r="E25" s="406">
        <f>ROUND(3194*1/24,0)</f>
        <v>133</v>
      </c>
    </row>
    <row r="26" spans="1:5" x14ac:dyDescent="0.35">
      <c r="A26" s="319">
        <v>23</v>
      </c>
      <c r="B26" s="320" t="s">
        <v>1080</v>
      </c>
      <c r="C26" s="321">
        <v>1</v>
      </c>
      <c r="D26" s="322">
        <v>1</v>
      </c>
      <c r="E26" s="406"/>
    </row>
    <row r="27" spans="1:5" x14ac:dyDescent="0.35">
      <c r="A27" s="319">
        <v>24</v>
      </c>
      <c r="B27" s="320" t="s">
        <v>1082</v>
      </c>
      <c r="C27" s="321">
        <v>2</v>
      </c>
      <c r="D27" s="322">
        <v>2</v>
      </c>
      <c r="E27" s="406"/>
    </row>
    <row r="28" spans="1:5" x14ac:dyDescent="0.35">
      <c r="A28" s="319">
        <v>25</v>
      </c>
      <c r="B28" s="320" t="s">
        <v>1084</v>
      </c>
      <c r="C28" s="321">
        <v>2</v>
      </c>
      <c r="D28" s="322">
        <v>3</v>
      </c>
      <c r="E28" s="406">
        <f>ROUND(3194*1/24,0)</f>
        <v>133</v>
      </c>
    </row>
    <row r="29" spans="1:5" x14ac:dyDescent="0.35">
      <c r="A29" s="319">
        <v>26</v>
      </c>
      <c r="B29" s="320" t="s">
        <v>1085</v>
      </c>
      <c r="C29" s="321">
        <v>4</v>
      </c>
      <c r="D29" s="322">
        <v>4</v>
      </c>
      <c r="E29" s="406"/>
    </row>
    <row r="30" spans="1:5" x14ac:dyDescent="0.35">
      <c r="A30" s="319">
        <v>27</v>
      </c>
      <c r="B30" s="320" t="s">
        <v>1086</v>
      </c>
      <c r="C30" s="321">
        <v>3</v>
      </c>
      <c r="D30" s="322">
        <v>4</v>
      </c>
      <c r="E30" s="406">
        <f>ROUND(3194*1/24,0)</f>
        <v>133</v>
      </c>
    </row>
    <row r="31" spans="1:5" x14ac:dyDescent="0.35">
      <c r="A31" s="319">
        <v>28</v>
      </c>
      <c r="B31" s="320" t="s">
        <v>912</v>
      </c>
      <c r="C31" s="321">
        <v>6</v>
      </c>
      <c r="D31" s="322">
        <v>8</v>
      </c>
      <c r="E31" s="406">
        <f>ROUND(3194*2/24,0)</f>
        <v>266</v>
      </c>
    </row>
    <row r="32" spans="1:5" x14ac:dyDescent="0.35">
      <c r="A32" s="319">
        <v>29</v>
      </c>
      <c r="B32" s="320" t="s">
        <v>1089</v>
      </c>
      <c r="C32" s="321">
        <v>3</v>
      </c>
      <c r="D32" s="322">
        <v>4</v>
      </c>
      <c r="E32" s="406">
        <f>ROUND(3194*1/24,0)</f>
        <v>133</v>
      </c>
    </row>
    <row r="33" spans="1:5" x14ac:dyDescent="0.35">
      <c r="A33" s="319">
        <v>30</v>
      </c>
      <c r="B33" s="320" t="s">
        <v>1090</v>
      </c>
      <c r="C33" s="321">
        <v>1</v>
      </c>
      <c r="D33" s="322">
        <v>2</v>
      </c>
      <c r="E33" s="406">
        <f>ROUND(3194*1/24,0)</f>
        <v>133</v>
      </c>
    </row>
  </sheetData>
  <mergeCells count="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EC1DC-9BE4-40C3-932C-3A698712B639}">
  <dimension ref="A1:P1637"/>
  <sheetViews>
    <sheetView zoomScale="70" zoomScaleNormal="70" workbookViewId="0">
      <pane ySplit="2" topLeftCell="A3" activePane="bottomLeft" state="frozen"/>
      <selection activeCell="D1" sqref="D1"/>
      <selection pane="bottomLeft" activeCell="T5" sqref="T5"/>
    </sheetView>
  </sheetViews>
  <sheetFormatPr defaultRowHeight="14.5" x14ac:dyDescent="0.35"/>
  <cols>
    <col min="1" max="1" width="22.1796875" style="62" customWidth="1"/>
    <col min="2" max="2" width="13" style="62" customWidth="1"/>
    <col min="3" max="3" width="15.81640625" style="64" customWidth="1"/>
    <col min="4" max="4" width="33.81640625" style="63" customWidth="1"/>
    <col min="5" max="5" width="11.453125" style="64" customWidth="1"/>
    <col min="6" max="6" width="15.54296875" style="65" customWidth="1"/>
    <col min="7" max="7" width="14.54296875" style="65" customWidth="1"/>
    <col min="8" max="9" width="14.54296875" style="124" customWidth="1"/>
    <col min="10" max="10" width="11.453125" style="124" customWidth="1"/>
    <col min="11" max="11" width="16.1796875" style="65" customWidth="1"/>
    <col min="12" max="15" width="17.81640625" style="126" customWidth="1"/>
    <col min="16" max="16" width="16.81640625" style="127" customWidth="1"/>
  </cols>
  <sheetData>
    <row r="1" spans="1:16" x14ac:dyDescent="0.35">
      <c r="P1" s="284" t="s">
        <v>1223</v>
      </c>
    </row>
    <row r="2" spans="1:16" ht="90.65" customHeight="1" x14ac:dyDescent="0.35">
      <c r="A2" s="11" t="s">
        <v>257</v>
      </c>
      <c r="B2" s="12" t="s">
        <v>260</v>
      </c>
      <c r="C2" s="117" t="s">
        <v>256</v>
      </c>
      <c r="D2" s="118" t="s">
        <v>28</v>
      </c>
      <c r="E2" s="119" t="s">
        <v>29</v>
      </c>
      <c r="F2" s="117" t="s">
        <v>30</v>
      </c>
      <c r="G2" s="120" t="s">
        <v>31</v>
      </c>
      <c r="H2" s="125" t="s">
        <v>894</v>
      </c>
      <c r="I2" s="129" t="s">
        <v>900</v>
      </c>
      <c r="J2" s="125" t="s">
        <v>899</v>
      </c>
      <c r="K2" s="117" t="s">
        <v>259</v>
      </c>
      <c r="L2" s="118" t="s">
        <v>896</v>
      </c>
      <c r="M2" s="118" t="s">
        <v>897</v>
      </c>
      <c r="N2" s="118" t="s">
        <v>258</v>
      </c>
      <c r="O2" s="118" t="s">
        <v>898</v>
      </c>
      <c r="P2" s="118" t="s">
        <v>895</v>
      </c>
    </row>
    <row r="3" spans="1:16" x14ac:dyDescent="0.35">
      <c r="A3" s="176" t="s">
        <v>262</v>
      </c>
      <c r="B3" s="176" t="s">
        <v>261</v>
      </c>
      <c r="C3" s="177" t="s">
        <v>32</v>
      </c>
      <c r="D3" s="178" t="s">
        <v>0</v>
      </c>
      <c r="E3" s="177">
        <v>1</v>
      </c>
      <c r="F3" s="179">
        <v>43558</v>
      </c>
      <c r="G3" s="179">
        <v>43558</v>
      </c>
      <c r="H3" s="180" t="s">
        <v>893</v>
      </c>
      <c r="I3" s="115"/>
      <c r="J3" s="115"/>
      <c r="K3" s="15"/>
      <c r="L3" s="4"/>
      <c r="M3" s="4"/>
      <c r="N3" s="4"/>
      <c r="O3" s="4"/>
      <c r="P3" s="116"/>
    </row>
    <row r="4" spans="1:16" x14ac:dyDescent="0.35">
      <c r="A4" s="22" t="s">
        <v>262</v>
      </c>
      <c r="B4" s="22" t="s">
        <v>261</v>
      </c>
      <c r="C4" s="13" t="s">
        <v>32</v>
      </c>
      <c r="D4" s="14" t="s">
        <v>1</v>
      </c>
      <c r="E4" s="13">
        <v>1</v>
      </c>
      <c r="F4" s="15">
        <v>19000</v>
      </c>
      <c r="G4" s="15">
        <v>19000</v>
      </c>
      <c r="H4" s="115" t="s">
        <v>893</v>
      </c>
      <c r="I4" s="130" t="s">
        <v>893</v>
      </c>
      <c r="J4" s="115"/>
      <c r="K4" s="15"/>
      <c r="L4" s="4"/>
      <c r="M4" s="4"/>
      <c r="N4" s="4"/>
      <c r="O4" s="4"/>
      <c r="P4" s="116"/>
    </row>
    <row r="5" spans="1:16" x14ac:dyDescent="0.35">
      <c r="A5" s="22" t="s">
        <v>262</v>
      </c>
      <c r="B5" s="22" t="s">
        <v>261</v>
      </c>
      <c r="C5" s="13" t="s">
        <v>32</v>
      </c>
      <c r="D5" s="16" t="s">
        <v>2</v>
      </c>
      <c r="E5" s="13">
        <v>4</v>
      </c>
      <c r="F5" s="15">
        <v>22477</v>
      </c>
      <c r="G5" s="15">
        <v>89907</v>
      </c>
      <c r="H5" s="115" t="s">
        <v>893</v>
      </c>
      <c r="I5" s="115"/>
      <c r="J5" s="115"/>
      <c r="K5" s="15"/>
      <c r="L5" s="4"/>
      <c r="M5" s="4"/>
      <c r="N5" s="4"/>
      <c r="O5" s="4"/>
      <c r="P5" s="116"/>
    </row>
    <row r="6" spans="1:16" x14ac:dyDescent="0.35">
      <c r="A6" s="22" t="s">
        <v>262</v>
      </c>
      <c r="B6" s="22" t="s">
        <v>261</v>
      </c>
      <c r="C6" s="13" t="s">
        <v>32</v>
      </c>
      <c r="D6" s="14" t="s">
        <v>3</v>
      </c>
      <c r="E6" s="13">
        <v>1</v>
      </c>
      <c r="F6" s="15">
        <v>18910</v>
      </c>
      <c r="G6" s="15">
        <v>18910</v>
      </c>
      <c r="H6" s="115" t="s">
        <v>893</v>
      </c>
      <c r="I6" s="115"/>
      <c r="J6" s="115"/>
      <c r="K6" s="15"/>
      <c r="L6" s="4"/>
      <c r="M6" s="4"/>
      <c r="N6" s="4"/>
      <c r="O6" s="4"/>
      <c r="P6" s="116"/>
    </row>
    <row r="7" spans="1:16" x14ac:dyDescent="0.35">
      <c r="A7" s="22" t="s">
        <v>262</v>
      </c>
      <c r="B7" s="22" t="s">
        <v>261</v>
      </c>
      <c r="C7" s="13" t="s">
        <v>32</v>
      </c>
      <c r="D7" s="14" t="s">
        <v>4</v>
      </c>
      <c r="E7" s="13">
        <v>1</v>
      </c>
      <c r="F7" s="15">
        <v>13736</v>
      </c>
      <c r="G7" s="15">
        <v>13736</v>
      </c>
      <c r="H7" s="115" t="s">
        <v>893</v>
      </c>
      <c r="I7" s="115"/>
      <c r="J7" s="115"/>
      <c r="K7" s="15"/>
      <c r="L7" s="4"/>
      <c r="M7" s="4"/>
      <c r="N7" s="4"/>
      <c r="O7" s="4"/>
      <c r="P7" s="116"/>
    </row>
    <row r="8" spans="1:16" x14ac:dyDescent="0.35">
      <c r="A8" s="22" t="s">
        <v>262</v>
      </c>
      <c r="B8" s="22" t="s">
        <v>261</v>
      </c>
      <c r="C8" s="13" t="s">
        <v>32</v>
      </c>
      <c r="D8" s="14" t="s">
        <v>5</v>
      </c>
      <c r="E8" s="13">
        <v>1</v>
      </c>
      <c r="F8" s="15">
        <v>11952</v>
      </c>
      <c r="G8" s="15">
        <v>11952</v>
      </c>
      <c r="H8" s="115" t="s">
        <v>893</v>
      </c>
      <c r="I8" s="115"/>
      <c r="J8" s="115"/>
      <c r="K8" s="15"/>
      <c r="L8" s="4"/>
      <c r="M8" s="4"/>
      <c r="N8" s="4"/>
      <c r="O8" s="4"/>
      <c r="P8" s="116"/>
    </row>
    <row r="9" spans="1:16" x14ac:dyDescent="0.35">
      <c r="A9" s="176" t="s">
        <v>262</v>
      </c>
      <c r="B9" s="176" t="s">
        <v>261</v>
      </c>
      <c r="C9" s="177" t="s">
        <v>32</v>
      </c>
      <c r="D9" s="178" t="s">
        <v>6</v>
      </c>
      <c r="E9" s="177">
        <v>3</v>
      </c>
      <c r="F9" s="179">
        <v>11936</v>
      </c>
      <c r="G9" s="179">
        <v>35807</v>
      </c>
      <c r="H9" s="180" t="s">
        <v>893</v>
      </c>
      <c r="I9" s="115"/>
      <c r="J9" s="115"/>
      <c r="K9" s="15"/>
      <c r="L9" s="4"/>
      <c r="M9" s="4"/>
      <c r="N9" s="4"/>
      <c r="O9" s="4"/>
      <c r="P9" s="116"/>
    </row>
    <row r="10" spans="1:16" ht="28" x14ac:dyDescent="0.35">
      <c r="A10" s="22" t="s">
        <v>262</v>
      </c>
      <c r="B10" s="22" t="s">
        <v>261</v>
      </c>
      <c r="C10" s="13" t="s">
        <v>32</v>
      </c>
      <c r="D10" s="16" t="s">
        <v>7</v>
      </c>
      <c r="E10" s="13">
        <v>1</v>
      </c>
      <c r="F10" s="15">
        <v>11482</v>
      </c>
      <c r="G10" s="15">
        <v>11482</v>
      </c>
      <c r="H10" s="130" t="s">
        <v>893</v>
      </c>
      <c r="I10" s="15"/>
      <c r="J10" s="115"/>
      <c r="K10" s="15"/>
      <c r="L10" s="4"/>
      <c r="M10" s="121"/>
      <c r="N10" s="4"/>
      <c r="O10" s="4"/>
      <c r="P10" s="116"/>
    </row>
    <row r="11" spans="1:16" x14ac:dyDescent="0.35">
      <c r="A11" s="22" t="s">
        <v>262</v>
      </c>
      <c r="B11" s="22" t="s">
        <v>261</v>
      </c>
      <c r="C11" s="13" t="s">
        <v>32</v>
      </c>
      <c r="D11" s="14" t="s">
        <v>8</v>
      </c>
      <c r="E11" s="13">
        <v>1</v>
      </c>
      <c r="F11" s="15">
        <v>8722</v>
      </c>
      <c r="G11" s="15">
        <v>8722</v>
      </c>
      <c r="H11" s="115" t="s">
        <v>893</v>
      </c>
      <c r="I11" s="115"/>
      <c r="J11" s="115"/>
      <c r="K11" s="15"/>
      <c r="L11" s="4"/>
      <c r="M11" s="4"/>
      <c r="N11" s="4"/>
      <c r="O11" s="4"/>
      <c r="P11" s="116"/>
    </row>
    <row r="12" spans="1:16" x14ac:dyDescent="0.35">
      <c r="A12" s="22" t="s">
        <v>262</v>
      </c>
      <c r="B12" s="22" t="s">
        <v>261</v>
      </c>
      <c r="C12" s="13" t="s">
        <v>32</v>
      </c>
      <c r="D12" s="14" t="s">
        <v>9</v>
      </c>
      <c r="E12" s="13">
        <v>1</v>
      </c>
      <c r="F12" s="15">
        <v>7186</v>
      </c>
      <c r="G12" s="15">
        <v>7186</v>
      </c>
      <c r="H12" s="115" t="s">
        <v>893</v>
      </c>
      <c r="I12" s="115"/>
      <c r="J12" s="115"/>
      <c r="K12" s="15"/>
      <c r="L12" s="4"/>
      <c r="M12" s="4"/>
      <c r="N12" s="4"/>
      <c r="O12" s="4"/>
      <c r="P12" s="116"/>
    </row>
    <row r="13" spans="1:16" x14ac:dyDescent="0.35">
      <c r="A13" s="176" t="s">
        <v>262</v>
      </c>
      <c r="B13" s="176" t="s">
        <v>261</v>
      </c>
      <c r="C13" s="177" t="s">
        <v>32</v>
      </c>
      <c r="D13" s="178" t="s">
        <v>10</v>
      </c>
      <c r="E13" s="177">
        <v>1</v>
      </c>
      <c r="F13" s="179">
        <v>6403</v>
      </c>
      <c r="G13" s="179">
        <v>6403</v>
      </c>
      <c r="H13" s="180" t="s">
        <v>893</v>
      </c>
      <c r="I13" s="115"/>
      <c r="J13" s="115"/>
      <c r="K13" s="15"/>
      <c r="L13" s="4"/>
      <c r="M13" s="4"/>
      <c r="N13" s="4"/>
      <c r="O13" s="4"/>
      <c r="P13" s="116"/>
    </row>
    <row r="14" spans="1:16" x14ac:dyDescent="0.35">
      <c r="A14" s="22" t="s">
        <v>262</v>
      </c>
      <c r="B14" s="22" t="s">
        <v>261</v>
      </c>
      <c r="C14" s="13" t="s">
        <v>32</v>
      </c>
      <c r="D14" s="14" t="s">
        <v>11</v>
      </c>
      <c r="E14" s="13">
        <v>1</v>
      </c>
      <c r="F14" s="15">
        <v>5498</v>
      </c>
      <c r="G14" s="15">
        <v>5498</v>
      </c>
      <c r="H14" s="115" t="s">
        <v>893</v>
      </c>
      <c r="I14" s="115"/>
      <c r="J14" s="115"/>
      <c r="K14" s="15"/>
      <c r="L14" s="10"/>
      <c r="M14" s="10"/>
      <c r="N14" s="10"/>
      <c r="O14" s="10"/>
      <c r="P14" s="116"/>
    </row>
    <row r="15" spans="1:16" x14ac:dyDescent="0.35">
      <c r="A15" s="22" t="s">
        <v>262</v>
      </c>
      <c r="B15" s="22" t="s">
        <v>261</v>
      </c>
      <c r="C15" s="13" t="s">
        <v>32</v>
      </c>
      <c r="D15" s="14" t="s">
        <v>12</v>
      </c>
      <c r="E15" s="13">
        <v>1</v>
      </c>
      <c r="F15" s="15">
        <v>4500</v>
      </c>
      <c r="G15" s="15">
        <v>4500</v>
      </c>
      <c r="H15" s="131" t="s">
        <v>893</v>
      </c>
      <c r="I15" s="15"/>
      <c r="J15" s="115"/>
      <c r="K15" s="15"/>
      <c r="L15" s="121" t="s">
        <v>893</v>
      </c>
      <c r="M15" s="10"/>
      <c r="N15" s="10"/>
      <c r="O15" s="10"/>
      <c r="P15" s="116"/>
    </row>
    <row r="16" spans="1:16" x14ac:dyDescent="0.35">
      <c r="A16" s="22" t="s">
        <v>262</v>
      </c>
      <c r="B16" s="22" t="s">
        <v>261</v>
      </c>
      <c r="C16" s="13" t="s">
        <v>32</v>
      </c>
      <c r="D16" s="14" t="s">
        <v>13</v>
      </c>
      <c r="E16" s="13">
        <v>2</v>
      </c>
      <c r="F16" s="15">
        <v>3126</v>
      </c>
      <c r="G16" s="15">
        <v>6252</v>
      </c>
      <c r="H16" s="130" t="s">
        <v>893</v>
      </c>
      <c r="I16" s="15"/>
      <c r="J16" s="115" t="s">
        <v>893</v>
      </c>
      <c r="K16" s="15"/>
      <c r="L16" s="4"/>
      <c r="M16" s="4"/>
      <c r="N16" s="4"/>
      <c r="O16" s="4"/>
      <c r="P16" s="116"/>
    </row>
    <row r="17" spans="1:16" x14ac:dyDescent="0.35">
      <c r="A17" s="22" t="s">
        <v>262</v>
      </c>
      <c r="B17" s="22" t="s">
        <v>261</v>
      </c>
      <c r="C17" s="13" t="s">
        <v>32</v>
      </c>
      <c r="D17" s="16" t="s">
        <v>14</v>
      </c>
      <c r="E17" s="13">
        <v>1</v>
      </c>
      <c r="F17" s="15">
        <v>2638</v>
      </c>
      <c r="G17" s="15">
        <v>2638</v>
      </c>
      <c r="H17" s="131" t="s">
        <v>893</v>
      </c>
      <c r="I17" s="15"/>
      <c r="J17" s="115"/>
      <c r="K17" s="15"/>
      <c r="L17" s="121" t="s">
        <v>893</v>
      </c>
      <c r="M17" s="10"/>
      <c r="N17" s="10"/>
      <c r="O17" s="10"/>
      <c r="P17" s="116"/>
    </row>
    <row r="18" spans="1:16" x14ac:dyDescent="0.35">
      <c r="A18" s="176" t="s">
        <v>262</v>
      </c>
      <c r="B18" s="176" t="s">
        <v>261</v>
      </c>
      <c r="C18" s="177" t="s">
        <v>32</v>
      </c>
      <c r="D18" s="178" t="s">
        <v>15</v>
      </c>
      <c r="E18" s="177">
        <v>1</v>
      </c>
      <c r="F18" s="179">
        <v>1493</v>
      </c>
      <c r="G18" s="179">
        <v>1493</v>
      </c>
      <c r="H18" s="180" t="s">
        <v>893</v>
      </c>
      <c r="I18" s="115"/>
      <c r="J18" s="115"/>
      <c r="K18" s="15"/>
      <c r="L18" s="4"/>
      <c r="M18" s="4"/>
      <c r="N18" s="4"/>
      <c r="O18" s="4"/>
      <c r="P18" s="116"/>
    </row>
    <row r="19" spans="1:16" x14ac:dyDescent="0.35">
      <c r="A19" s="22" t="s">
        <v>262</v>
      </c>
      <c r="B19" s="22" t="s">
        <v>261</v>
      </c>
      <c r="C19" s="13" t="s">
        <v>32</v>
      </c>
      <c r="D19" s="14" t="s">
        <v>16</v>
      </c>
      <c r="E19" s="13">
        <v>1</v>
      </c>
      <c r="F19" s="15">
        <v>1370</v>
      </c>
      <c r="G19" s="15">
        <v>1370</v>
      </c>
      <c r="H19" s="15"/>
      <c r="I19" s="15"/>
      <c r="J19" s="115"/>
      <c r="K19" s="15"/>
      <c r="L19" s="10"/>
      <c r="M19" s="121"/>
      <c r="N19" s="131" t="s">
        <v>893</v>
      </c>
      <c r="O19" s="10"/>
      <c r="P19" s="116"/>
    </row>
    <row r="20" spans="1:16" x14ac:dyDescent="0.35">
      <c r="A20" s="22" t="s">
        <v>262</v>
      </c>
      <c r="B20" s="22" t="s">
        <v>261</v>
      </c>
      <c r="C20" s="13" t="s">
        <v>32</v>
      </c>
      <c r="D20" s="14" t="s">
        <v>17</v>
      </c>
      <c r="E20" s="13">
        <v>1</v>
      </c>
      <c r="F20" s="15">
        <v>1300</v>
      </c>
      <c r="G20" s="15">
        <v>1300</v>
      </c>
      <c r="H20" s="15"/>
      <c r="I20" s="15"/>
      <c r="J20" s="115"/>
      <c r="K20" s="15"/>
      <c r="L20" s="121" t="s">
        <v>893</v>
      </c>
      <c r="M20" s="10"/>
      <c r="N20" s="10"/>
      <c r="O20" s="10"/>
      <c r="P20" s="116"/>
    </row>
    <row r="21" spans="1:16" ht="28" x14ac:dyDescent="0.35">
      <c r="A21" s="22" t="s">
        <v>262</v>
      </c>
      <c r="B21" s="22" t="s">
        <v>261</v>
      </c>
      <c r="C21" s="13" t="s">
        <v>32</v>
      </c>
      <c r="D21" s="16" t="s">
        <v>18</v>
      </c>
      <c r="E21" s="13">
        <v>1</v>
      </c>
      <c r="F21" s="15">
        <v>2211</v>
      </c>
      <c r="G21" s="15">
        <v>2211</v>
      </c>
      <c r="H21" s="115" t="s">
        <v>893</v>
      </c>
      <c r="I21" s="115"/>
      <c r="J21" s="115"/>
      <c r="K21" s="15"/>
      <c r="L21" s="4"/>
      <c r="M21" s="4"/>
      <c r="N21" s="4"/>
      <c r="O21" s="4"/>
      <c r="P21" s="116"/>
    </row>
    <row r="22" spans="1:16" x14ac:dyDescent="0.35">
      <c r="A22" s="22" t="s">
        <v>262</v>
      </c>
      <c r="B22" s="22" t="s">
        <v>261</v>
      </c>
      <c r="C22" s="13" t="s">
        <v>32</v>
      </c>
      <c r="D22" s="14" t="s">
        <v>19</v>
      </c>
      <c r="E22" s="13">
        <v>4</v>
      </c>
      <c r="F22" s="15">
        <v>672</v>
      </c>
      <c r="G22" s="15">
        <v>2689</v>
      </c>
      <c r="H22" s="15"/>
      <c r="I22" s="15"/>
      <c r="J22" s="115"/>
      <c r="K22" s="15"/>
      <c r="L22" s="10"/>
      <c r="M22" s="121" t="s">
        <v>893</v>
      </c>
      <c r="N22" s="131" t="s">
        <v>893</v>
      </c>
      <c r="O22" s="10"/>
      <c r="P22" s="116"/>
    </row>
    <row r="23" spans="1:16" x14ac:dyDescent="0.35">
      <c r="A23" s="176" t="s">
        <v>262</v>
      </c>
      <c r="B23" s="176" t="s">
        <v>261</v>
      </c>
      <c r="C23" s="177" t="s">
        <v>32</v>
      </c>
      <c r="D23" s="178" t="s">
        <v>20</v>
      </c>
      <c r="E23" s="177">
        <v>1</v>
      </c>
      <c r="F23" s="179">
        <v>611</v>
      </c>
      <c r="G23" s="179">
        <v>611</v>
      </c>
      <c r="H23" s="180" t="s">
        <v>893</v>
      </c>
      <c r="I23" s="115"/>
      <c r="J23" s="115"/>
      <c r="K23" s="15"/>
      <c r="L23" s="4"/>
      <c r="M23" s="4"/>
      <c r="N23" s="4"/>
      <c r="O23" s="4"/>
      <c r="P23" s="116"/>
    </row>
    <row r="24" spans="1:16" x14ac:dyDescent="0.35">
      <c r="A24" s="176" t="s">
        <v>262</v>
      </c>
      <c r="B24" s="176" t="s">
        <v>261</v>
      </c>
      <c r="C24" s="177" t="s">
        <v>32</v>
      </c>
      <c r="D24" s="178" t="s">
        <v>21</v>
      </c>
      <c r="E24" s="177">
        <v>2</v>
      </c>
      <c r="F24" s="179">
        <v>15687</v>
      </c>
      <c r="G24" s="179">
        <v>31374</v>
      </c>
      <c r="H24" s="180" t="s">
        <v>893</v>
      </c>
      <c r="I24" s="115"/>
      <c r="J24" s="115"/>
      <c r="K24" s="15"/>
      <c r="L24" s="4"/>
      <c r="M24" s="4"/>
      <c r="N24" s="4"/>
      <c r="O24" s="4"/>
      <c r="P24" s="116"/>
    </row>
    <row r="25" spans="1:16" x14ac:dyDescent="0.35">
      <c r="A25" s="22" t="s">
        <v>262</v>
      </c>
      <c r="B25" s="22" t="s">
        <v>261</v>
      </c>
      <c r="C25" s="13" t="s">
        <v>32</v>
      </c>
      <c r="D25" s="14" t="s">
        <v>22</v>
      </c>
      <c r="E25" s="13">
        <v>1</v>
      </c>
      <c r="F25" s="15">
        <v>9635</v>
      </c>
      <c r="G25" s="15">
        <v>9635</v>
      </c>
      <c r="H25" s="115" t="s">
        <v>893</v>
      </c>
      <c r="I25" s="115"/>
      <c r="J25" s="115"/>
      <c r="K25" s="15"/>
      <c r="L25" s="4"/>
      <c r="M25" s="4"/>
      <c r="N25" s="4"/>
      <c r="O25" s="4"/>
      <c r="P25" s="116"/>
    </row>
    <row r="26" spans="1:16" x14ac:dyDescent="0.35">
      <c r="A26" s="22" t="s">
        <v>262</v>
      </c>
      <c r="B26" s="22" t="s">
        <v>261</v>
      </c>
      <c r="C26" s="13" t="s">
        <v>32</v>
      </c>
      <c r="D26" s="14" t="s">
        <v>23</v>
      </c>
      <c r="E26" s="13">
        <v>2</v>
      </c>
      <c r="F26" s="15">
        <v>2638</v>
      </c>
      <c r="G26" s="15">
        <v>5276</v>
      </c>
      <c r="H26" s="131" t="s">
        <v>893</v>
      </c>
      <c r="I26" s="15"/>
      <c r="J26" s="115"/>
      <c r="K26" s="15"/>
      <c r="L26" s="121" t="s">
        <v>893</v>
      </c>
      <c r="M26" s="10"/>
      <c r="N26" s="10"/>
      <c r="O26" s="10"/>
      <c r="P26" s="116"/>
    </row>
    <row r="27" spans="1:16" x14ac:dyDescent="0.35">
      <c r="A27" s="176" t="s">
        <v>262</v>
      </c>
      <c r="B27" s="176" t="s">
        <v>261</v>
      </c>
      <c r="C27" s="177" t="s">
        <v>32</v>
      </c>
      <c r="D27" s="178" t="s">
        <v>24</v>
      </c>
      <c r="E27" s="177">
        <v>2</v>
      </c>
      <c r="F27" s="179">
        <v>4211</v>
      </c>
      <c r="G27" s="179">
        <v>8421</v>
      </c>
      <c r="H27" s="180" t="s">
        <v>893</v>
      </c>
      <c r="I27" s="115"/>
      <c r="J27" s="115"/>
      <c r="K27" s="15"/>
      <c r="L27" s="4"/>
      <c r="M27" s="4"/>
      <c r="N27" s="4"/>
      <c r="O27" s="4"/>
      <c r="P27" s="116"/>
    </row>
    <row r="28" spans="1:16" x14ac:dyDescent="0.35">
      <c r="A28" s="22" t="s">
        <v>262</v>
      </c>
      <c r="B28" s="22" t="s">
        <v>261</v>
      </c>
      <c r="C28" s="13" t="s">
        <v>32</v>
      </c>
      <c r="D28" s="14" t="s">
        <v>25</v>
      </c>
      <c r="E28" s="13">
        <v>1</v>
      </c>
      <c r="F28" s="15">
        <v>2068</v>
      </c>
      <c r="G28" s="15">
        <v>2068</v>
      </c>
      <c r="H28" s="15"/>
      <c r="I28" s="15"/>
      <c r="J28" s="115"/>
      <c r="K28" s="15"/>
      <c r="L28" s="121" t="s">
        <v>893</v>
      </c>
      <c r="M28" s="10"/>
      <c r="N28" s="10"/>
      <c r="O28" s="10"/>
      <c r="P28" s="116"/>
    </row>
    <row r="29" spans="1:16" x14ac:dyDescent="0.35">
      <c r="A29" s="22" t="s">
        <v>262</v>
      </c>
      <c r="B29" s="22" t="s">
        <v>261</v>
      </c>
      <c r="C29" s="13" t="s">
        <v>32</v>
      </c>
      <c r="D29" s="132" t="s">
        <v>16</v>
      </c>
      <c r="E29" s="13">
        <v>1</v>
      </c>
      <c r="F29" s="15">
        <v>1370</v>
      </c>
      <c r="G29" s="15">
        <v>1370</v>
      </c>
      <c r="H29" s="15"/>
      <c r="I29" s="15"/>
      <c r="J29" s="115"/>
      <c r="K29" s="15"/>
      <c r="L29" s="10"/>
      <c r="M29" s="121"/>
      <c r="N29" s="131" t="s">
        <v>893</v>
      </c>
      <c r="O29" s="10"/>
      <c r="P29" s="116"/>
    </row>
    <row r="30" spans="1:16" x14ac:dyDescent="0.35">
      <c r="A30" s="22" t="s">
        <v>262</v>
      </c>
      <c r="B30" s="22" t="s">
        <v>261</v>
      </c>
      <c r="C30" s="13" t="s">
        <v>32</v>
      </c>
      <c r="D30" s="132" t="s">
        <v>26</v>
      </c>
      <c r="E30" s="13">
        <v>1</v>
      </c>
      <c r="F30" s="15">
        <v>1162</v>
      </c>
      <c r="G30" s="15">
        <v>1162</v>
      </c>
      <c r="H30" s="115" t="s">
        <v>893</v>
      </c>
      <c r="I30" s="115"/>
      <c r="J30" s="115"/>
      <c r="K30" s="15"/>
      <c r="L30" s="4"/>
      <c r="M30" s="4"/>
      <c r="N30" s="4"/>
      <c r="O30" s="4"/>
      <c r="P30" s="116"/>
    </row>
    <row r="31" spans="1:16" x14ac:dyDescent="0.35">
      <c r="A31" s="22" t="s">
        <v>262</v>
      </c>
      <c r="B31" s="22" t="s">
        <v>261</v>
      </c>
      <c r="C31" s="13" t="s">
        <v>32</v>
      </c>
      <c r="D31" s="14" t="s">
        <v>27</v>
      </c>
      <c r="E31" s="13">
        <v>1</v>
      </c>
      <c r="F31" s="15">
        <v>576</v>
      </c>
      <c r="G31" s="15">
        <v>576</v>
      </c>
      <c r="H31" s="115" t="s">
        <v>893</v>
      </c>
      <c r="I31" s="115"/>
      <c r="J31" s="15"/>
      <c r="K31" s="15"/>
      <c r="L31" s="4"/>
      <c r="M31" s="4"/>
      <c r="N31" s="4"/>
      <c r="O31" s="4"/>
      <c r="P31" s="116"/>
    </row>
    <row r="32" spans="1:16" x14ac:dyDescent="0.35">
      <c r="A32" s="22" t="s">
        <v>262</v>
      </c>
      <c r="B32" s="22" t="s">
        <v>261</v>
      </c>
      <c r="C32" s="13" t="s">
        <v>42</v>
      </c>
      <c r="D32" s="14" t="s">
        <v>33</v>
      </c>
      <c r="E32" s="13">
        <v>1</v>
      </c>
      <c r="F32" s="15">
        <v>25992</v>
      </c>
      <c r="G32" s="15">
        <v>25992</v>
      </c>
      <c r="H32" s="115"/>
      <c r="I32" s="130" t="s">
        <v>893</v>
      </c>
      <c r="J32" s="115"/>
      <c r="K32" s="15"/>
      <c r="L32" s="4"/>
      <c r="M32" s="4"/>
      <c r="N32" s="4"/>
      <c r="O32" s="4"/>
      <c r="P32" s="116"/>
    </row>
    <row r="33" spans="1:16" x14ac:dyDescent="0.35">
      <c r="A33" s="22" t="s">
        <v>262</v>
      </c>
      <c r="B33" s="22" t="s">
        <v>261</v>
      </c>
      <c r="C33" s="13" t="s">
        <v>42</v>
      </c>
      <c r="D33" s="14" t="s">
        <v>34</v>
      </c>
      <c r="E33" s="13">
        <v>1</v>
      </c>
      <c r="F33" s="15">
        <v>21685</v>
      </c>
      <c r="G33" s="15">
        <v>21685</v>
      </c>
      <c r="H33" s="115" t="s">
        <v>893</v>
      </c>
      <c r="I33" s="115"/>
      <c r="J33" s="115"/>
      <c r="K33" s="15"/>
      <c r="L33" s="4"/>
      <c r="M33" s="4"/>
      <c r="N33" s="4"/>
      <c r="O33" s="4"/>
      <c r="P33" s="116"/>
    </row>
    <row r="34" spans="1:16" x14ac:dyDescent="0.35">
      <c r="A34" s="22" t="s">
        <v>262</v>
      </c>
      <c r="B34" s="22" t="s">
        <v>261</v>
      </c>
      <c r="C34" s="13" t="s">
        <v>42</v>
      </c>
      <c r="D34" s="132" t="s">
        <v>5</v>
      </c>
      <c r="E34" s="13">
        <v>1</v>
      </c>
      <c r="F34" s="15">
        <v>11952</v>
      </c>
      <c r="G34" s="15">
        <v>11952</v>
      </c>
      <c r="H34" s="115" t="s">
        <v>893</v>
      </c>
      <c r="I34" s="115"/>
      <c r="J34" s="115"/>
      <c r="K34" s="15"/>
      <c r="L34" s="4"/>
      <c r="M34" s="4"/>
      <c r="N34" s="4"/>
      <c r="O34" s="4"/>
      <c r="P34" s="116"/>
    </row>
    <row r="35" spans="1:16" x14ac:dyDescent="0.35">
      <c r="A35" s="176" t="s">
        <v>262</v>
      </c>
      <c r="B35" s="176" t="s">
        <v>261</v>
      </c>
      <c r="C35" s="177" t="s">
        <v>42</v>
      </c>
      <c r="D35" s="181" t="s">
        <v>6</v>
      </c>
      <c r="E35" s="177">
        <v>1</v>
      </c>
      <c r="F35" s="179">
        <v>11936</v>
      </c>
      <c r="G35" s="179">
        <v>11936</v>
      </c>
      <c r="H35" s="180" t="s">
        <v>893</v>
      </c>
      <c r="I35" s="115"/>
      <c r="J35" s="115"/>
      <c r="K35" s="15"/>
      <c r="L35" s="4"/>
      <c r="M35" s="4"/>
      <c r="N35" s="4"/>
      <c r="O35" s="4"/>
      <c r="P35" s="116"/>
    </row>
    <row r="36" spans="1:16" ht="28" x14ac:dyDescent="0.35">
      <c r="A36" s="22" t="s">
        <v>262</v>
      </c>
      <c r="B36" s="22" t="s">
        <v>261</v>
      </c>
      <c r="C36" s="13" t="s">
        <v>42</v>
      </c>
      <c r="D36" s="5" t="s">
        <v>7</v>
      </c>
      <c r="E36" s="13">
        <v>1</v>
      </c>
      <c r="F36" s="15">
        <v>11482</v>
      </c>
      <c r="G36" s="15">
        <v>11482</v>
      </c>
      <c r="H36" s="130" t="s">
        <v>893</v>
      </c>
      <c r="I36" s="15"/>
      <c r="J36" s="115"/>
      <c r="K36" s="15"/>
      <c r="L36" s="4"/>
      <c r="M36" s="121" t="s">
        <v>893</v>
      </c>
      <c r="N36" s="4"/>
      <c r="O36" s="4"/>
      <c r="P36" s="116"/>
    </row>
    <row r="37" spans="1:16" x14ac:dyDescent="0.35">
      <c r="A37" s="22" t="s">
        <v>262</v>
      </c>
      <c r="B37" s="22" t="s">
        <v>261</v>
      </c>
      <c r="C37" s="13" t="s">
        <v>42</v>
      </c>
      <c r="D37" s="14" t="s">
        <v>35</v>
      </c>
      <c r="E37" s="13">
        <v>1</v>
      </c>
      <c r="F37" s="15">
        <v>9711</v>
      </c>
      <c r="G37" s="15">
        <v>9711</v>
      </c>
      <c r="H37" s="115" t="s">
        <v>893</v>
      </c>
      <c r="I37" s="115"/>
      <c r="J37" s="115"/>
      <c r="K37" s="15"/>
      <c r="L37" s="4"/>
      <c r="M37" s="4"/>
      <c r="N37" s="4"/>
      <c r="O37" s="4"/>
      <c r="P37" s="116"/>
    </row>
    <row r="38" spans="1:16" x14ac:dyDescent="0.35">
      <c r="A38" s="22" t="s">
        <v>262</v>
      </c>
      <c r="B38" s="22" t="s">
        <v>261</v>
      </c>
      <c r="C38" s="13" t="s">
        <v>42</v>
      </c>
      <c r="D38" s="14" t="s">
        <v>8</v>
      </c>
      <c r="E38" s="13">
        <v>1</v>
      </c>
      <c r="F38" s="15">
        <v>8722</v>
      </c>
      <c r="G38" s="15">
        <v>8722</v>
      </c>
      <c r="H38" s="115" t="s">
        <v>893</v>
      </c>
      <c r="I38" s="115"/>
      <c r="J38" s="115"/>
      <c r="K38" s="15"/>
      <c r="L38" s="4"/>
      <c r="M38" s="4"/>
      <c r="N38" s="4"/>
      <c r="O38" s="4"/>
      <c r="P38" s="116"/>
    </row>
    <row r="39" spans="1:16" x14ac:dyDescent="0.35">
      <c r="A39" s="176" t="s">
        <v>262</v>
      </c>
      <c r="B39" s="176" t="s">
        <v>261</v>
      </c>
      <c r="C39" s="177" t="s">
        <v>42</v>
      </c>
      <c r="D39" s="178" t="s">
        <v>10</v>
      </c>
      <c r="E39" s="177">
        <v>1</v>
      </c>
      <c r="F39" s="179">
        <v>6403</v>
      </c>
      <c r="G39" s="179">
        <v>6403</v>
      </c>
      <c r="H39" s="180" t="s">
        <v>893</v>
      </c>
      <c r="I39" s="115"/>
      <c r="J39" s="115"/>
      <c r="K39" s="15"/>
      <c r="L39" s="4"/>
      <c r="M39" s="4"/>
      <c r="N39" s="4"/>
      <c r="O39" s="4"/>
      <c r="P39" s="116"/>
    </row>
    <row r="40" spans="1:16" x14ac:dyDescent="0.35">
      <c r="A40" s="22" t="s">
        <v>262</v>
      </c>
      <c r="B40" s="22" t="s">
        <v>261</v>
      </c>
      <c r="C40" s="13" t="s">
        <v>42</v>
      </c>
      <c r="D40" s="132" t="s">
        <v>16</v>
      </c>
      <c r="E40" s="13">
        <v>1</v>
      </c>
      <c r="F40" s="15">
        <v>1370</v>
      </c>
      <c r="G40" s="15">
        <v>1370</v>
      </c>
      <c r="H40" s="15"/>
      <c r="I40" s="15"/>
      <c r="J40" s="115"/>
      <c r="K40" s="15"/>
      <c r="L40" s="10"/>
      <c r="M40" s="121"/>
      <c r="N40" s="131" t="s">
        <v>893</v>
      </c>
      <c r="O40" s="10"/>
      <c r="P40" s="116"/>
    </row>
    <row r="41" spans="1:16" x14ac:dyDescent="0.35">
      <c r="A41" s="22" t="s">
        <v>262</v>
      </c>
      <c r="B41" s="22" t="s">
        <v>261</v>
      </c>
      <c r="C41" s="13" t="s">
        <v>42</v>
      </c>
      <c r="D41" s="132" t="s">
        <v>36</v>
      </c>
      <c r="E41" s="13">
        <v>1</v>
      </c>
      <c r="F41" s="15">
        <v>1195</v>
      </c>
      <c r="G41" s="15">
        <v>1195</v>
      </c>
      <c r="H41" s="115" t="s">
        <v>893</v>
      </c>
      <c r="I41" s="115"/>
      <c r="J41" s="115"/>
      <c r="K41" s="15"/>
      <c r="L41" s="4"/>
      <c r="M41" s="4"/>
      <c r="N41" s="4"/>
      <c r="O41" s="4"/>
      <c r="P41" s="116"/>
    </row>
    <row r="42" spans="1:16" ht="28" x14ac:dyDescent="0.35">
      <c r="A42" s="22" t="s">
        <v>262</v>
      </c>
      <c r="B42" s="22" t="s">
        <v>261</v>
      </c>
      <c r="C42" s="13" t="s">
        <v>42</v>
      </c>
      <c r="D42" s="144" t="s">
        <v>18</v>
      </c>
      <c r="E42" s="13">
        <v>2</v>
      </c>
      <c r="F42" s="15">
        <v>2211</v>
      </c>
      <c r="G42" s="15">
        <v>4422</v>
      </c>
      <c r="H42" s="115" t="s">
        <v>893</v>
      </c>
      <c r="I42" s="115"/>
      <c r="J42" s="115"/>
      <c r="K42" s="15"/>
      <c r="L42" s="4"/>
      <c r="M42" s="4"/>
      <c r="N42" s="4"/>
      <c r="O42" s="4"/>
      <c r="P42" s="116"/>
    </row>
    <row r="43" spans="1:16" x14ac:dyDescent="0.35">
      <c r="A43" s="22" t="s">
        <v>262</v>
      </c>
      <c r="B43" s="22" t="s">
        <v>261</v>
      </c>
      <c r="C43" s="13" t="s">
        <v>42</v>
      </c>
      <c r="D43" s="16" t="s">
        <v>37</v>
      </c>
      <c r="E43" s="13">
        <v>1</v>
      </c>
      <c r="F43" s="15">
        <v>1098</v>
      </c>
      <c r="G43" s="15">
        <v>1098</v>
      </c>
      <c r="H43" s="130" t="s">
        <v>893</v>
      </c>
      <c r="I43" s="15"/>
      <c r="J43" s="115" t="s">
        <v>893</v>
      </c>
      <c r="K43" s="15"/>
      <c r="L43" s="4"/>
      <c r="M43" s="4"/>
      <c r="N43" s="4"/>
      <c r="O43" s="4"/>
      <c r="P43" s="116"/>
    </row>
    <row r="44" spans="1:16" x14ac:dyDescent="0.35">
      <c r="A44" s="22" t="s">
        <v>262</v>
      </c>
      <c r="B44" s="22" t="s">
        <v>261</v>
      </c>
      <c r="C44" s="13" t="s">
        <v>42</v>
      </c>
      <c r="D44" s="14" t="s">
        <v>38</v>
      </c>
      <c r="E44" s="13">
        <v>1</v>
      </c>
      <c r="F44" s="15">
        <v>49489</v>
      </c>
      <c r="G44" s="15">
        <v>49489</v>
      </c>
      <c r="H44" s="115" t="s">
        <v>893</v>
      </c>
      <c r="I44" s="115"/>
      <c r="J44" s="115"/>
      <c r="K44" s="15"/>
      <c r="L44" s="4"/>
      <c r="M44" s="4"/>
      <c r="N44" s="4"/>
      <c r="O44" s="4"/>
      <c r="P44" s="116"/>
    </row>
    <row r="45" spans="1:16" x14ac:dyDescent="0.35">
      <c r="A45" s="22" t="s">
        <v>262</v>
      </c>
      <c r="B45" s="22" t="s">
        <v>261</v>
      </c>
      <c r="C45" s="13" t="s">
        <v>42</v>
      </c>
      <c r="D45" s="132" t="s">
        <v>39</v>
      </c>
      <c r="E45" s="13">
        <v>1</v>
      </c>
      <c r="F45" s="15">
        <v>13876</v>
      </c>
      <c r="G45" s="15">
        <v>13876</v>
      </c>
      <c r="H45" s="130" t="s">
        <v>893</v>
      </c>
      <c r="I45" s="15"/>
      <c r="J45" s="115"/>
      <c r="K45" s="15"/>
      <c r="L45" s="4"/>
      <c r="M45" s="121" t="s">
        <v>893</v>
      </c>
      <c r="N45" s="4"/>
      <c r="O45" s="4"/>
      <c r="P45" s="116"/>
    </row>
    <row r="46" spans="1:16" x14ac:dyDescent="0.35">
      <c r="A46" s="22" t="s">
        <v>262</v>
      </c>
      <c r="B46" s="22" t="s">
        <v>261</v>
      </c>
      <c r="C46" s="13" t="s">
        <v>42</v>
      </c>
      <c r="D46" s="132" t="s">
        <v>40</v>
      </c>
      <c r="E46" s="13">
        <v>3</v>
      </c>
      <c r="F46" s="15">
        <v>2540</v>
      </c>
      <c r="G46" s="15">
        <v>7619</v>
      </c>
      <c r="H46" s="131" t="s">
        <v>893</v>
      </c>
      <c r="I46" s="15"/>
      <c r="J46" s="115"/>
      <c r="K46" s="15"/>
      <c r="L46" s="121" t="s">
        <v>893</v>
      </c>
      <c r="M46" s="10"/>
      <c r="N46" s="10"/>
      <c r="O46" s="10"/>
      <c r="P46" s="116"/>
    </row>
    <row r="47" spans="1:16" x14ac:dyDescent="0.35">
      <c r="A47" s="22" t="s">
        <v>262</v>
      </c>
      <c r="B47" s="22" t="s">
        <v>261</v>
      </c>
      <c r="C47" s="13" t="s">
        <v>42</v>
      </c>
      <c r="D47" s="132" t="s">
        <v>41</v>
      </c>
      <c r="E47" s="13">
        <v>1</v>
      </c>
      <c r="F47" s="15">
        <v>1409</v>
      </c>
      <c r="G47" s="15">
        <v>1409</v>
      </c>
      <c r="H47" s="115" t="s">
        <v>893</v>
      </c>
      <c r="I47" s="115"/>
      <c r="J47" s="115"/>
      <c r="K47" s="15"/>
      <c r="L47" s="4"/>
      <c r="M47" s="4"/>
      <c r="N47" s="4"/>
      <c r="O47" s="4"/>
      <c r="P47" s="116"/>
    </row>
    <row r="48" spans="1:16" x14ac:dyDescent="0.35">
      <c r="A48" s="176" t="s">
        <v>262</v>
      </c>
      <c r="B48" s="176" t="s">
        <v>261</v>
      </c>
      <c r="C48" s="182" t="s">
        <v>49</v>
      </c>
      <c r="D48" s="183" t="s">
        <v>0</v>
      </c>
      <c r="E48" s="184">
        <v>1</v>
      </c>
      <c r="F48" s="185">
        <v>43557.58</v>
      </c>
      <c r="G48" s="185">
        <v>43558</v>
      </c>
      <c r="H48" s="180" t="s">
        <v>893</v>
      </c>
      <c r="I48" s="115"/>
      <c r="J48" s="133"/>
      <c r="K48" s="17"/>
      <c r="L48" s="4"/>
      <c r="M48" s="4"/>
      <c r="N48" s="4"/>
      <c r="O48" s="4"/>
      <c r="P48" s="116"/>
    </row>
    <row r="49" spans="1:16" x14ac:dyDescent="0.35">
      <c r="A49" s="22" t="s">
        <v>262</v>
      </c>
      <c r="B49" s="22" t="s">
        <v>261</v>
      </c>
      <c r="C49" s="10" t="s">
        <v>49</v>
      </c>
      <c r="D49" s="132" t="s">
        <v>1</v>
      </c>
      <c r="E49" s="3">
        <v>1</v>
      </c>
      <c r="F49" s="17">
        <v>19000</v>
      </c>
      <c r="G49" s="17">
        <v>19000</v>
      </c>
      <c r="H49" s="115" t="s">
        <v>893</v>
      </c>
      <c r="I49" s="130" t="s">
        <v>893</v>
      </c>
      <c r="J49" s="133"/>
      <c r="K49" s="17"/>
      <c r="L49" s="4"/>
      <c r="M49" s="4"/>
      <c r="N49" s="4"/>
      <c r="O49" s="4"/>
      <c r="P49" s="116"/>
    </row>
    <row r="50" spans="1:16" x14ac:dyDescent="0.35">
      <c r="A50" s="22" t="s">
        <v>262</v>
      </c>
      <c r="B50" s="22" t="s">
        <v>261</v>
      </c>
      <c r="C50" s="10" t="s">
        <v>49</v>
      </c>
      <c r="D50" s="14" t="s">
        <v>43</v>
      </c>
      <c r="E50" s="3">
        <v>1</v>
      </c>
      <c r="F50" s="17">
        <v>26468.400000000001</v>
      </c>
      <c r="G50" s="17">
        <v>26468</v>
      </c>
      <c r="H50" s="130" t="s">
        <v>893</v>
      </c>
      <c r="I50" s="17"/>
      <c r="J50" s="115" t="s">
        <v>893</v>
      </c>
      <c r="K50" s="17"/>
      <c r="L50" s="4"/>
      <c r="M50" s="4"/>
      <c r="N50" s="4"/>
      <c r="O50" s="4"/>
      <c r="P50" s="116"/>
    </row>
    <row r="51" spans="1:16" x14ac:dyDescent="0.35">
      <c r="A51" s="22" t="s">
        <v>262</v>
      </c>
      <c r="B51" s="22" t="s">
        <v>261</v>
      </c>
      <c r="C51" s="10" t="s">
        <v>49</v>
      </c>
      <c r="D51" s="132" t="s">
        <v>34</v>
      </c>
      <c r="E51" s="3">
        <v>1</v>
      </c>
      <c r="F51" s="17">
        <v>21684.57</v>
      </c>
      <c r="G51" s="17">
        <v>21685</v>
      </c>
      <c r="H51" s="115" t="s">
        <v>893</v>
      </c>
      <c r="I51" s="115"/>
      <c r="J51" s="133"/>
      <c r="K51" s="17"/>
      <c r="L51" s="4"/>
      <c r="M51" s="4"/>
      <c r="N51" s="4"/>
      <c r="O51" s="4"/>
      <c r="P51" s="116"/>
    </row>
    <row r="52" spans="1:16" x14ac:dyDescent="0.35">
      <c r="A52" s="176" t="s">
        <v>262</v>
      </c>
      <c r="B52" s="176" t="s">
        <v>261</v>
      </c>
      <c r="C52" s="182" t="s">
        <v>49</v>
      </c>
      <c r="D52" s="181" t="s">
        <v>6</v>
      </c>
      <c r="E52" s="184">
        <v>1</v>
      </c>
      <c r="F52" s="185">
        <v>11935.69</v>
      </c>
      <c r="G52" s="185">
        <v>11936</v>
      </c>
      <c r="H52" s="180" t="s">
        <v>893</v>
      </c>
      <c r="I52" s="115"/>
      <c r="J52" s="133"/>
      <c r="K52" s="17"/>
      <c r="L52" s="4"/>
      <c r="M52" s="4"/>
      <c r="N52" s="4"/>
      <c r="O52" s="4"/>
      <c r="P52" s="116"/>
    </row>
    <row r="53" spans="1:16" ht="28" x14ac:dyDescent="0.35">
      <c r="A53" s="22" t="s">
        <v>262</v>
      </c>
      <c r="B53" s="22" t="s">
        <v>261</v>
      </c>
      <c r="C53" s="10" t="s">
        <v>49</v>
      </c>
      <c r="D53" s="5" t="s">
        <v>7</v>
      </c>
      <c r="E53" s="3">
        <v>1</v>
      </c>
      <c r="F53" s="17">
        <v>11482.36</v>
      </c>
      <c r="G53" s="17">
        <v>11482</v>
      </c>
      <c r="H53" s="130" t="s">
        <v>893</v>
      </c>
      <c r="I53" s="17"/>
      <c r="J53" s="133"/>
      <c r="K53" s="17"/>
      <c r="L53" s="4"/>
      <c r="M53" s="121" t="s">
        <v>893</v>
      </c>
      <c r="N53" s="4"/>
      <c r="O53" s="4"/>
      <c r="P53" s="116"/>
    </row>
    <row r="54" spans="1:16" x14ac:dyDescent="0.35">
      <c r="A54" s="22" t="s">
        <v>262</v>
      </c>
      <c r="B54" s="22" t="s">
        <v>261</v>
      </c>
      <c r="C54" s="10" t="s">
        <v>49</v>
      </c>
      <c r="D54" s="132" t="s">
        <v>9</v>
      </c>
      <c r="E54" s="3">
        <v>1</v>
      </c>
      <c r="F54" s="17">
        <v>7186.43</v>
      </c>
      <c r="G54" s="17">
        <v>7186</v>
      </c>
      <c r="H54" s="115" t="s">
        <v>893</v>
      </c>
      <c r="I54" s="115"/>
      <c r="J54" s="133"/>
      <c r="K54" s="17"/>
      <c r="L54" s="4"/>
      <c r="M54" s="4"/>
      <c r="N54" s="4"/>
      <c r="O54" s="4"/>
      <c r="P54" s="116"/>
    </row>
    <row r="55" spans="1:16" x14ac:dyDescent="0.35">
      <c r="A55" s="176" t="s">
        <v>262</v>
      </c>
      <c r="B55" s="176" t="s">
        <v>261</v>
      </c>
      <c r="C55" s="182" t="s">
        <v>49</v>
      </c>
      <c r="D55" s="178" t="s">
        <v>10</v>
      </c>
      <c r="E55" s="184">
        <v>1</v>
      </c>
      <c r="F55" s="185">
        <v>6402.92</v>
      </c>
      <c r="G55" s="185">
        <v>6403</v>
      </c>
      <c r="H55" s="180" t="s">
        <v>893</v>
      </c>
      <c r="I55" s="115"/>
      <c r="J55" s="133"/>
      <c r="K55" s="17"/>
      <c r="L55" s="4"/>
      <c r="M55" s="4"/>
      <c r="N55" s="4"/>
      <c r="O55" s="4"/>
      <c r="P55" s="116"/>
    </row>
    <row r="56" spans="1:16" x14ac:dyDescent="0.35">
      <c r="A56" s="22" t="s">
        <v>262</v>
      </c>
      <c r="B56" s="22" t="s">
        <v>261</v>
      </c>
      <c r="C56" s="10" t="s">
        <v>49</v>
      </c>
      <c r="D56" s="14" t="s">
        <v>44</v>
      </c>
      <c r="E56" s="3">
        <v>1</v>
      </c>
      <c r="F56" s="17">
        <v>5677.26</v>
      </c>
      <c r="G56" s="17">
        <v>5677</v>
      </c>
      <c r="H56" s="115" t="s">
        <v>893</v>
      </c>
      <c r="I56" s="115"/>
      <c r="J56" s="133"/>
      <c r="K56" s="17"/>
      <c r="L56" s="4"/>
      <c r="M56" s="4"/>
      <c r="N56" s="4"/>
      <c r="O56" s="4"/>
      <c r="P56" s="116"/>
    </row>
    <row r="57" spans="1:16" x14ac:dyDescent="0.35">
      <c r="A57" s="22" t="s">
        <v>262</v>
      </c>
      <c r="B57" s="22" t="s">
        <v>261</v>
      </c>
      <c r="C57" s="10" t="s">
        <v>49</v>
      </c>
      <c r="D57" s="14" t="s">
        <v>11</v>
      </c>
      <c r="E57" s="3">
        <v>1</v>
      </c>
      <c r="F57" s="17">
        <v>5497.98</v>
      </c>
      <c r="G57" s="17">
        <v>5498</v>
      </c>
      <c r="H57" s="115" t="s">
        <v>893</v>
      </c>
      <c r="I57" s="115"/>
      <c r="J57" s="133"/>
      <c r="K57" s="17"/>
      <c r="L57" s="4"/>
      <c r="M57" s="4"/>
      <c r="N57" s="4"/>
      <c r="O57" s="4"/>
      <c r="P57" s="116"/>
    </row>
    <row r="58" spans="1:16" x14ac:dyDescent="0.35">
      <c r="A58" s="22" t="s">
        <v>262</v>
      </c>
      <c r="B58" s="22" t="s">
        <v>261</v>
      </c>
      <c r="C58" s="10" t="s">
        <v>49</v>
      </c>
      <c r="D58" s="14" t="s">
        <v>12</v>
      </c>
      <c r="E58" s="3">
        <v>10</v>
      </c>
      <c r="F58" s="17">
        <v>4500</v>
      </c>
      <c r="G58" s="17">
        <v>45000</v>
      </c>
      <c r="H58" s="131" t="s">
        <v>893</v>
      </c>
      <c r="I58" s="17"/>
      <c r="J58" s="133"/>
      <c r="K58" s="17"/>
      <c r="L58" s="121" t="s">
        <v>893</v>
      </c>
      <c r="M58" s="3"/>
      <c r="N58" s="3"/>
      <c r="O58" s="3"/>
      <c r="P58" s="116"/>
    </row>
    <row r="59" spans="1:16" x14ac:dyDescent="0.35">
      <c r="A59" s="22" t="s">
        <v>262</v>
      </c>
      <c r="B59" s="22" t="s">
        <v>261</v>
      </c>
      <c r="C59" s="10" t="s">
        <v>49</v>
      </c>
      <c r="D59" s="14" t="s">
        <v>13</v>
      </c>
      <c r="E59" s="3">
        <v>5</v>
      </c>
      <c r="F59" s="17">
        <v>3126.05</v>
      </c>
      <c r="G59" s="17">
        <v>15630</v>
      </c>
      <c r="H59" s="130" t="s">
        <v>893</v>
      </c>
      <c r="I59" s="17"/>
      <c r="J59" s="115" t="s">
        <v>893</v>
      </c>
      <c r="K59" s="17"/>
      <c r="L59" s="4"/>
      <c r="M59" s="4"/>
      <c r="N59" s="4"/>
      <c r="O59" s="4"/>
      <c r="P59" s="116"/>
    </row>
    <row r="60" spans="1:16" x14ac:dyDescent="0.35">
      <c r="A60" s="22" t="s">
        <v>262</v>
      </c>
      <c r="B60" s="22" t="s">
        <v>261</v>
      </c>
      <c r="C60" s="10" t="s">
        <v>49</v>
      </c>
      <c r="D60" s="16" t="s">
        <v>14</v>
      </c>
      <c r="E60" s="3">
        <v>10</v>
      </c>
      <c r="F60" s="17">
        <v>2637.8</v>
      </c>
      <c r="G60" s="17">
        <v>26378</v>
      </c>
      <c r="H60" s="131" t="s">
        <v>893</v>
      </c>
      <c r="I60" s="17"/>
      <c r="J60" s="133"/>
      <c r="K60" s="17"/>
      <c r="L60" s="121" t="s">
        <v>893</v>
      </c>
      <c r="M60" s="3"/>
      <c r="N60" s="3"/>
      <c r="O60" s="3"/>
      <c r="P60" s="116"/>
    </row>
    <row r="61" spans="1:16" x14ac:dyDescent="0.35">
      <c r="A61" s="176" t="s">
        <v>262</v>
      </c>
      <c r="B61" s="176" t="s">
        <v>261</v>
      </c>
      <c r="C61" s="182" t="s">
        <v>49</v>
      </c>
      <c r="D61" s="178" t="s">
        <v>15</v>
      </c>
      <c r="E61" s="184">
        <v>2</v>
      </c>
      <c r="F61" s="185">
        <v>1492.52</v>
      </c>
      <c r="G61" s="185">
        <v>2985</v>
      </c>
      <c r="H61" s="180" t="s">
        <v>893</v>
      </c>
      <c r="I61" s="115"/>
      <c r="J61" s="133"/>
      <c r="K61" s="17"/>
      <c r="L61" s="4"/>
      <c r="M61" s="4"/>
      <c r="N61" s="4"/>
      <c r="O61" s="4"/>
      <c r="P61" s="116"/>
    </row>
    <row r="62" spans="1:16" x14ac:dyDescent="0.35">
      <c r="A62" s="22" t="s">
        <v>262</v>
      </c>
      <c r="B62" s="22" t="s">
        <v>261</v>
      </c>
      <c r="C62" s="10" t="s">
        <v>49</v>
      </c>
      <c r="D62" s="132" t="s">
        <v>16</v>
      </c>
      <c r="E62" s="13">
        <v>1</v>
      </c>
      <c r="F62" s="15">
        <v>1370</v>
      </c>
      <c r="G62" s="17">
        <v>1370</v>
      </c>
      <c r="H62" s="17"/>
      <c r="I62" s="17"/>
      <c r="J62" s="133"/>
      <c r="K62" s="17"/>
      <c r="L62" s="3"/>
      <c r="M62" s="121"/>
      <c r="N62" s="131" t="s">
        <v>893</v>
      </c>
      <c r="O62" s="3"/>
      <c r="P62" s="116"/>
    </row>
    <row r="63" spans="1:16" x14ac:dyDescent="0.35">
      <c r="A63" s="22" t="s">
        <v>262</v>
      </c>
      <c r="B63" s="22" t="s">
        <v>261</v>
      </c>
      <c r="C63" s="10" t="s">
        <v>49</v>
      </c>
      <c r="D63" s="16" t="s">
        <v>45</v>
      </c>
      <c r="E63" s="13">
        <v>1</v>
      </c>
      <c r="F63" s="15">
        <v>1300</v>
      </c>
      <c r="G63" s="17">
        <v>1300</v>
      </c>
      <c r="H63" s="17"/>
      <c r="I63" s="17"/>
      <c r="J63" s="115" t="s">
        <v>893</v>
      </c>
      <c r="K63" s="17"/>
      <c r="L63" s="4"/>
      <c r="M63" s="4"/>
      <c r="N63" s="4"/>
      <c r="O63" s="4"/>
      <c r="P63" s="116"/>
    </row>
    <row r="64" spans="1:16" x14ac:dyDescent="0.35">
      <c r="A64" s="22" t="s">
        <v>262</v>
      </c>
      <c r="B64" s="22" t="s">
        <v>261</v>
      </c>
      <c r="C64" s="10" t="s">
        <v>49</v>
      </c>
      <c r="D64" s="14" t="s">
        <v>17</v>
      </c>
      <c r="E64" s="13">
        <v>5</v>
      </c>
      <c r="F64" s="15">
        <v>1300</v>
      </c>
      <c r="G64" s="17">
        <v>6499</v>
      </c>
      <c r="H64" s="17"/>
      <c r="I64" s="17"/>
      <c r="J64" s="133"/>
      <c r="K64" s="17"/>
      <c r="L64" s="121" t="s">
        <v>893</v>
      </c>
      <c r="M64" s="3"/>
      <c r="N64" s="3"/>
      <c r="O64" s="3"/>
      <c r="P64" s="116"/>
    </row>
    <row r="65" spans="1:16" x14ac:dyDescent="0.35">
      <c r="A65" s="22" t="s">
        <v>262</v>
      </c>
      <c r="B65" s="22" t="s">
        <v>261</v>
      </c>
      <c r="C65" s="10" t="s">
        <v>49</v>
      </c>
      <c r="D65" s="14" t="s">
        <v>36</v>
      </c>
      <c r="E65" s="13">
        <v>1</v>
      </c>
      <c r="F65" s="15">
        <v>1195</v>
      </c>
      <c r="G65" s="17">
        <v>1195</v>
      </c>
      <c r="H65" s="115" t="s">
        <v>893</v>
      </c>
      <c r="I65" s="115"/>
      <c r="J65" s="133"/>
      <c r="K65" s="17"/>
      <c r="L65" s="4"/>
      <c r="M65" s="4"/>
      <c r="N65" s="4"/>
      <c r="O65" s="4"/>
      <c r="P65" s="116"/>
    </row>
    <row r="66" spans="1:16" x14ac:dyDescent="0.35">
      <c r="A66" s="22" t="s">
        <v>262</v>
      </c>
      <c r="B66" s="22" t="s">
        <v>261</v>
      </c>
      <c r="C66" s="10" t="s">
        <v>49</v>
      </c>
      <c r="D66" s="14" t="s">
        <v>46</v>
      </c>
      <c r="E66" s="13">
        <v>1</v>
      </c>
      <c r="F66" s="15">
        <v>1165</v>
      </c>
      <c r="G66" s="17">
        <v>1165</v>
      </c>
      <c r="H66" s="17"/>
      <c r="I66" s="17"/>
      <c r="J66" s="115" t="s">
        <v>893</v>
      </c>
      <c r="K66" s="17"/>
      <c r="L66" s="4"/>
      <c r="M66" s="4"/>
      <c r="N66" s="4"/>
      <c r="O66" s="4"/>
      <c r="P66" s="116"/>
    </row>
    <row r="67" spans="1:16" ht="28" x14ac:dyDescent="0.35">
      <c r="A67" s="22" t="s">
        <v>262</v>
      </c>
      <c r="B67" s="22" t="s">
        <v>261</v>
      </c>
      <c r="C67" s="10" t="s">
        <v>49</v>
      </c>
      <c r="D67" s="16" t="s">
        <v>18</v>
      </c>
      <c r="E67" s="13">
        <v>1</v>
      </c>
      <c r="F67" s="15">
        <v>2211</v>
      </c>
      <c r="G67" s="17">
        <v>2211</v>
      </c>
      <c r="H67" s="115" t="s">
        <v>893</v>
      </c>
      <c r="I67" s="115"/>
      <c r="J67" s="133"/>
      <c r="K67" s="17"/>
      <c r="L67" s="4"/>
      <c r="M67" s="4"/>
      <c r="N67" s="4"/>
      <c r="O67" s="4"/>
      <c r="P67" s="116"/>
    </row>
    <row r="68" spans="1:16" x14ac:dyDescent="0.35">
      <c r="A68" s="22" t="s">
        <v>262</v>
      </c>
      <c r="B68" s="22" t="s">
        <v>261</v>
      </c>
      <c r="C68" s="10" t="s">
        <v>49</v>
      </c>
      <c r="D68" s="16" t="s">
        <v>37</v>
      </c>
      <c r="E68" s="13">
        <v>1</v>
      </c>
      <c r="F68" s="15">
        <v>1098</v>
      </c>
      <c r="G68" s="17">
        <v>1098</v>
      </c>
      <c r="H68" s="130" t="s">
        <v>893</v>
      </c>
      <c r="I68" s="17"/>
      <c r="J68" s="115" t="s">
        <v>893</v>
      </c>
      <c r="K68" s="17"/>
      <c r="L68" s="4"/>
      <c r="M68" s="4"/>
      <c r="N68" s="4"/>
      <c r="O68" s="4"/>
      <c r="P68" s="116"/>
    </row>
    <row r="69" spans="1:16" x14ac:dyDescent="0.35">
      <c r="A69" s="22" t="s">
        <v>262</v>
      </c>
      <c r="B69" s="22" t="s">
        <v>261</v>
      </c>
      <c r="C69" s="10" t="s">
        <v>49</v>
      </c>
      <c r="D69" s="132" t="s">
        <v>19</v>
      </c>
      <c r="E69" s="13">
        <v>10</v>
      </c>
      <c r="F69" s="15">
        <v>672</v>
      </c>
      <c r="G69" s="17">
        <v>6723</v>
      </c>
      <c r="H69" s="17"/>
      <c r="I69" s="17"/>
      <c r="J69" s="133"/>
      <c r="K69" s="17"/>
      <c r="L69" s="3"/>
      <c r="M69" s="121" t="s">
        <v>893</v>
      </c>
      <c r="N69" s="131" t="s">
        <v>893</v>
      </c>
      <c r="O69" s="3"/>
      <c r="P69" s="116"/>
    </row>
    <row r="70" spans="1:16" x14ac:dyDescent="0.35">
      <c r="A70" s="176" t="s">
        <v>262</v>
      </c>
      <c r="B70" s="176" t="s">
        <v>261</v>
      </c>
      <c r="C70" s="182" t="s">
        <v>49</v>
      </c>
      <c r="D70" s="178" t="s">
        <v>20</v>
      </c>
      <c r="E70" s="177">
        <v>1</v>
      </c>
      <c r="F70" s="179">
        <v>611</v>
      </c>
      <c r="G70" s="185">
        <v>611</v>
      </c>
      <c r="H70" s="180" t="s">
        <v>893</v>
      </c>
      <c r="I70" s="115"/>
      <c r="J70" s="133"/>
      <c r="K70" s="17"/>
      <c r="L70" s="4"/>
      <c r="M70" s="4"/>
      <c r="N70" s="4"/>
      <c r="O70" s="4"/>
      <c r="P70" s="116"/>
    </row>
    <row r="71" spans="1:16" x14ac:dyDescent="0.35">
      <c r="A71" s="176" t="s">
        <v>262</v>
      </c>
      <c r="B71" s="176" t="s">
        <v>261</v>
      </c>
      <c r="C71" s="182" t="s">
        <v>49</v>
      </c>
      <c r="D71" s="178" t="s">
        <v>21</v>
      </c>
      <c r="E71" s="177">
        <v>1</v>
      </c>
      <c r="F71" s="179">
        <v>15687</v>
      </c>
      <c r="G71" s="185">
        <v>15687</v>
      </c>
      <c r="H71" s="180" t="s">
        <v>893</v>
      </c>
      <c r="I71" s="115"/>
      <c r="J71" s="133"/>
      <c r="K71" s="17"/>
      <c r="L71" s="4"/>
      <c r="M71" s="4"/>
      <c r="N71" s="4"/>
      <c r="O71" s="4"/>
      <c r="P71" s="116"/>
    </row>
    <row r="72" spans="1:16" x14ac:dyDescent="0.35">
      <c r="A72" s="22" t="s">
        <v>262</v>
      </c>
      <c r="B72" s="22" t="s">
        <v>261</v>
      </c>
      <c r="C72" s="10" t="s">
        <v>49</v>
      </c>
      <c r="D72" s="14" t="s">
        <v>39</v>
      </c>
      <c r="E72" s="13">
        <v>1</v>
      </c>
      <c r="F72" s="15">
        <v>13876</v>
      </c>
      <c r="G72" s="17">
        <v>13876</v>
      </c>
      <c r="H72" s="130" t="s">
        <v>893</v>
      </c>
      <c r="I72" s="17"/>
      <c r="J72" s="133"/>
      <c r="K72" s="17"/>
      <c r="L72" s="4"/>
      <c r="M72" s="121" t="s">
        <v>893</v>
      </c>
      <c r="N72" s="4"/>
      <c r="O72" s="4"/>
      <c r="P72" s="116"/>
    </row>
    <row r="73" spans="1:16" x14ac:dyDescent="0.35">
      <c r="A73" s="22" t="s">
        <v>262</v>
      </c>
      <c r="B73" s="22" t="s">
        <v>261</v>
      </c>
      <c r="C73" s="10" t="s">
        <v>49</v>
      </c>
      <c r="D73" s="14" t="s">
        <v>5</v>
      </c>
      <c r="E73" s="13">
        <v>1</v>
      </c>
      <c r="F73" s="15">
        <v>11952</v>
      </c>
      <c r="G73" s="17">
        <v>11952</v>
      </c>
      <c r="H73" s="115" t="s">
        <v>893</v>
      </c>
      <c r="I73" s="115"/>
      <c r="J73" s="133"/>
      <c r="K73" s="17"/>
      <c r="L73" s="4"/>
      <c r="M73" s="4"/>
      <c r="N73" s="4"/>
      <c r="O73" s="4"/>
      <c r="P73" s="116"/>
    </row>
    <row r="74" spans="1:16" x14ac:dyDescent="0.35">
      <c r="A74" s="176" t="s">
        <v>262</v>
      </c>
      <c r="B74" s="176" t="s">
        <v>261</v>
      </c>
      <c r="C74" s="182" t="s">
        <v>49</v>
      </c>
      <c r="D74" s="178" t="s">
        <v>47</v>
      </c>
      <c r="E74" s="177">
        <v>1</v>
      </c>
      <c r="F74" s="179">
        <v>9490</v>
      </c>
      <c r="G74" s="185">
        <v>9490</v>
      </c>
      <c r="H74" s="180" t="s">
        <v>893</v>
      </c>
      <c r="I74" s="115"/>
      <c r="J74" s="133"/>
      <c r="K74" s="17"/>
      <c r="L74" s="4"/>
      <c r="M74" s="4"/>
      <c r="N74" s="4"/>
      <c r="O74" s="4"/>
      <c r="P74" s="116"/>
    </row>
    <row r="75" spans="1:16" x14ac:dyDescent="0.35">
      <c r="A75" s="22" t="s">
        <v>262</v>
      </c>
      <c r="B75" s="22" t="s">
        <v>261</v>
      </c>
      <c r="C75" s="10" t="s">
        <v>49</v>
      </c>
      <c r="D75" s="14" t="s">
        <v>23</v>
      </c>
      <c r="E75" s="13">
        <v>1</v>
      </c>
      <c r="F75" s="15">
        <v>2638</v>
      </c>
      <c r="G75" s="17">
        <v>2638</v>
      </c>
      <c r="H75" s="131" t="s">
        <v>893</v>
      </c>
      <c r="I75" s="17"/>
      <c r="J75" s="133"/>
      <c r="K75" s="17"/>
      <c r="L75" s="121" t="s">
        <v>893</v>
      </c>
      <c r="M75" s="3"/>
      <c r="N75" s="3"/>
      <c r="O75" s="3"/>
      <c r="P75" s="116"/>
    </row>
    <row r="76" spans="1:16" x14ac:dyDescent="0.35">
      <c r="A76" s="22" t="s">
        <v>262</v>
      </c>
      <c r="B76" s="22" t="s">
        <v>261</v>
      </c>
      <c r="C76" s="10" t="s">
        <v>49</v>
      </c>
      <c r="D76" s="14" t="s">
        <v>40</v>
      </c>
      <c r="E76" s="13">
        <v>1</v>
      </c>
      <c r="F76" s="15">
        <v>2540</v>
      </c>
      <c r="G76" s="17">
        <v>2540</v>
      </c>
      <c r="H76" s="131" t="s">
        <v>893</v>
      </c>
      <c r="I76" s="17"/>
      <c r="J76" s="133"/>
      <c r="K76" s="17"/>
      <c r="L76" s="121" t="s">
        <v>893</v>
      </c>
      <c r="M76" s="3"/>
      <c r="N76" s="3"/>
      <c r="O76" s="3"/>
      <c r="P76" s="116"/>
    </row>
    <row r="77" spans="1:16" x14ac:dyDescent="0.35">
      <c r="A77" s="176" t="s">
        <v>262</v>
      </c>
      <c r="B77" s="176" t="s">
        <v>261</v>
      </c>
      <c r="C77" s="182" t="s">
        <v>49</v>
      </c>
      <c r="D77" s="178" t="s">
        <v>24</v>
      </c>
      <c r="E77" s="177">
        <v>1</v>
      </c>
      <c r="F77" s="179">
        <v>4211</v>
      </c>
      <c r="G77" s="185">
        <v>4211</v>
      </c>
      <c r="H77" s="180" t="s">
        <v>893</v>
      </c>
      <c r="I77" s="115"/>
      <c r="J77" s="133"/>
      <c r="K77" s="17"/>
      <c r="L77" s="4"/>
      <c r="M77" s="4"/>
      <c r="N77" s="4"/>
      <c r="O77" s="4"/>
      <c r="P77" s="116"/>
    </row>
    <row r="78" spans="1:16" x14ac:dyDescent="0.35">
      <c r="A78" s="22" t="s">
        <v>262</v>
      </c>
      <c r="B78" s="22" t="s">
        <v>261</v>
      </c>
      <c r="C78" s="10" t="s">
        <v>49</v>
      </c>
      <c r="D78" s="14" t="s">
        <v>25</v>
      </c>
      <c r="E78" s="13">
        <v>2</v>
      </c>
      <c r="F78" s="15">
        <v>2068</v>
      </c>
      <c r="G78" s="17">
        <v>4136</v>
      </c>
      <c r="H78" s="17"/>
      <c r="I78" s="17"/>
      <c r="J78" s="133"/>
      <c r="K78" s="17"/>
      <c r="L78" s="121" t="s">
        <v>893</v>
      </c>
      <c r="M78" s="3"/>
      <c r="N78" s="3"/>
      <c r="O78" s="3"/>
      <c r="P78" s="116"/>
    </row>
    <row r="79" spans="1:16" x14ac:dyDescent="0.35">
      <c r="A79" s="22" t="s">
        <v>262</v>
      </c>
      <c r="B79" s="22" t="s">
        <v>261</v>
      </c>
      <c r="C79" s="10" t="s">
        <v>49</v>
      </c>
      <c r="D79" s="14" t="s">
        <v>48</v>
      </c>
      <c r="E79" s="13">
        <v>1</v>
      </c>
      <c r="F79" s="15">
        <v>1487</v>
      </c>
      <c r="G79" s="17">
        <v>1487</v>
      </c>
      <c r="H79" s="17"/>
      <c r="I79" s="17"/>
      <c r="J79" s="115" t="s">
        <v>893</v>
      </c>
      <c r="K79" s="17"/>
      <c r="L79" s="4"/>
      <c r="M79" s="4"/>
      <c r="N79" s="4"/>
      <c r="O79" s="4"/>
      <c r="P79" s="116"/>
    </row>
    <row r="80" spans="1:16" x14ac:dyDescent="0.35">
      <c r="A80" s="22" t="s">
        <v>262</v>
      </c>
      <c r="B80" s="22" t="s">
        <v>261</v>
      </c>
      <c r="C80" s="10" t="s">
        <v>49</v>
      </c>
      <c r="D80" s="14" t="s">
        <v>41</v>
      </c>
      <c r="E80" s="13">
        <v>1</v>
      </c>
      <c r="F80" s="15">
        <v>1409</v>
      </c>
      <c r="G80" s="17">
        <v>1409</v>
      </c>
      <c r="H80" s="115" t="s">
        <v>893</v>
      </c>
      <c r="I80" s="115"/>
      <c r="J80" s="133"/>
      <c r="K80" s="17"/>
      <c r="L80" s="4"/>
      <c r="M80" s="4"/>
      <c r="N80" s="4"/>
      <c r="O80" s="4"/>
      <c r="P80" s="116"/>
    </row>
    <row r="81" spans="1:16" x14ac:dyDescent="0.35">
      <c r="A81" s="22" t="s">
        <v>262</v>
      </c>
      <c r="B81" s="22" t="s">
        <v>261</v>
      </c>
      <c r="C81" s="10" t="s">
        <v>49</v>
      </c>
      <c r="D81" s="132" t="s">
        <v>16</v>
      </c>
      <c r="E81" s="13">
        <v>1</v>
      </c>
      <c r="F81" s="15">
        <v>1370</v>
      </c>
      <c r="G81" s="17">
        <v>1370</v>
      </c>
      <c r="H81" s="17"/>
      <c r="I81" s="17"/>
      <c r="J81" s="133"/>
      <c r="K81" s="17"/>
      <c r="L81" s="3"/>
      <c r="M81" s="121"/>
      <c r="N81" s="131" t="s">
        <v>893</v>
      </c>
      <c r="O81" s="3"/>
      <c r="P81" s="116"/>
    </row>
    <row r="82" spans="1:16" x14ac:dyDescent="0.35">
      <c r="A82" s="22" t="s">
        <v>262</v>
      </c>
      <c r="B82" s="22" t="s">
        <v>261</v>
      </c>
      <c r="C82" s="10" t="s">
        <v>49</v>
      </c>
      <c r="D82" s="14" t="s">
        <v>26</v>
      </c>
      <c r="E82" s="13">
        <v>5</v>
      </c>
      <c r="F82" s="15">
        <v>1162</v>
      </c>
      <c r="G82" s="17">
        <v>5808</v>
      </c>
      <c r="H82" s="115" t="s">
        <v>893</v>
      </c>
      <c r="I82" s="115"/>
      <c r="J82" s="133"/>
      <c r="K82" s="17"/>
      <c r="L82" s="4"/>
      <c r="M82" s="4"/>
      <c r="N82" s="4"/>
      <c r="O82" s="4"/>
      <c r="P82" s="116"/>
    </row>
    <row r="83" spans="1:16" x14ac:dyDescent="0.35">
      <c r="A83" s="22" t="s">
        <v>262</v>
      </c>
      <c r="B83" s="22" t="s">
        <v>261</v>
      </c>
      <c r="C83" s="10" t="s">
        <v>49</v>
      </c>
      <c r="D83" s="14" t="s">
        <v>27</v>
      </c>
      <c r="E83" s="13">
        <v>1</v>
      </c>
      <c r="F83" s="15">
        <v>576</v>
      </c>
      <c r="G83" s="17">
        <v>576</v>
      </c>
      <c r="H83" s="115" t="s">
        <v>893</v>
      </c>
      <c r="I83" s="115"/>
      <c r="J83" s="133"/>
      <c r="K83" s="17"/>
      <c r="L83" s="4"/>
      <c r="M83" s="4"/>
      <c r="N83" s="4"/>
      <c r="O83" s="4"/>
      <c r="P83" s="116"/>
    </row>
    <row r="84" spans="1:16" ht="28" x14ac:dyDescent="0.35">
      <c r="A84" s="176" t="s">
        <v>262</v>
      </c>
      <c r="B84" s="176" t="s">
        <v>261</v>
      </c>
      <c r="C84" s="182" t="s">
        <v>50</v>
      </c>
      <c r="D84" s="178" t="s">
        <v>0</v>
      </c>
      <c r="E84" s="184">
        <v>1</v>
      </c>
      <c r="F84" s="185">
        <v>43557.58</v>
      </c>
      <c r="G84" s="185">
        <v>43558</v>
      </c>
      <c r="H84" s="180" t="s">
        <v>893</v>
      </c>
      <c r="I84" s="115"/>
      <c r="J84" s="133"/>
      <c r="K84" s="17"/>
      <c r="L84" s="4"/>
      <c r="M84" s="4"/>
      <c r="N84" s="4"/>
      <c r="O84" s="4"/>
      <c r="P84" s="116"/>
    </row>
    <row r="85" spans="1:16" ht="28" x14ac:dyDescent="0.35">
      <c r="A85" s="22" t="s">
        <v>262</v>
      </c>
      <c r="B85" s="22" t="s">
        <v>261</v>
      </c>
      <c r="C85" s="10" t="s">
        <v>50</v>
      </c>
      <c r="D85" s="16" t="s">
        <v>2</v>
      </c>
      <c r="E85" s="3">
        <v>2</v>
      </c>
      <c r="F85" s="17">
        <v>22476.639999999999</v>
      </c>
      <c r="G85" s="17">
        <v>44953</v>
      </c>
      <c r="H85" s="115" t="s">
        <v>893</v>
      </c>
      <c r="I85" s="115"/>
      <c r="J85" s="133"/>
      <c r="K85" s="17"/>
      <c r="L85" s="4"/>
      <c r="M85" s="4"/>
      <c r="N85" s="4"/>
      <c r="O85" s="4"/>
      <c r="P85" s="116"/>
    </row>
    <row r="86" spans="1:16" ht="28" x14ac:dyDescent="0.35">
      <c r="A86" s="22" t="s">
        <v>262</v>
      </c>
      <c r="B86" s="22" t="s">
        <v>261</v>
      </c>
      <c r="C86" s="10" t="s">
        <v>50</v>
      </c>
      <c r="D86" s="132" t="s">
        <v>34</v>
      </c>
      <c r="E86" s="3">
        <v>1</v>
      </c>
      <c r="F86" s="17">
        <v>21684.57</v>
      </c>
      <c r="G86" s="17">
        <v>21685</v>
      </c>
      <c r="H86" s="115" t="s">
        <v>893</v>
      </c>
      <c r="I86" s="115"/>
      <c r="J86" s="133"/>
      <c r="K86" s="17"/>
      <c r="L86" s="4"/>
      <c r="M86" s="4"/>
      <c r="N86" s="4"/>
      <c r="O86" s="4"/>
      <c r="P86" s="116"/>
    </row>
    <row r="87" spans="1:16" ht="28" x14ac:dyDescent="0.35">
      <c r="A87" s="176" t="s">
        <v>262</v>
      </c>
      <c r="B87" s="176" t="s">
        <v>261</v>
      </c>
      <c r="C87" s="182" t="s">
        <v>50</v>
      </c>
      <c r="D87" s="178" t="s">
        <v>6</v>
      </c>
      <c r="E87" s="184">
        <v>2</v>
      </c>
      <c r="F87" s="185">
        <v>11935.69</v>
      </c>
      <c r="G87" s="185">
        <v>23871</v>
      </c>
      <c r="H87" s="180" t="s">
        <v>893</v>
      </c>
      <c r="I87" s="115"/>
      <c r="J87" s="133"/>
      <c r="K87" s="17"/>
      <c r="L87" s="4"/>
      <c r="M87" s="4"/>
      <c r="N87" s="4"/>
      <c r="O87" s="4"/>
      <c r="P87" s="116"/>
    </row>
    <row r="88" spans="1:16" ht="28" x14ac:dyDescent="0.35">
      <c r="A88" s="22" t="s">
        <v>262</v>
      </c>
      <c r="B88" s="22" t="s">
        <v>261</v>
      </c>
      <c r="C88" s="10" t="s">
        <v>50</v>
      </c>
      <c r="D88" s="16" t="s">
        <v>7</v>
      </c>
      <c r="E88" s="3">
        <v>1</v>
      </c>
      <c r="F88" s="17">
        <v>11482.36</v>
      </c>
      <c r="G88" s="17">
        <v>11482</v>
      </c>
      <c r="H88" s="130" t="s">
        <v>893</v>
      </c>
      <c r="I88" s="17"/>
      <c r="J88" s="133"/>
      <c r="K88" s="17"/>
      <c r="L88" s="4"/>
      <c r="M88" s="121" t="s">
        <v>893</v>
      </c>
      <c r="N88" s="4"/>
      <c r="O88" s="4"/>
      <c r="P88" s="116"/>
    </row>
    <row r="89" spans="1:16" ht="28" x14ac:dyDescent="0.35">
      <c r="A89" s="22" t="s">
        <v>262</v>
      </c>
      <c r="B89" s="22" t="s">
        <v>261</v>
      </c>
      <c r="C89" s="10" t="s">
        <v>50</v>
      </c>
      <c r="D89" s="14" t="s">
        <v>8</v>
      </c>
      <c r="E89" s="3">
        <v>1</v>
      </c>
      <c r="F89" s="17">
        <v>8721.68</v>
      </c>
      <c r="G89" s="17">
        <v>8722</v>
      </c>
      <c r="H89" s="115" t="s">
        <v>893</v>
      </c>
      <c r="I89" s="115"/>
      <c r="J89" s="133"/>
      <c r="K89" s="17"/>
      <c r="L89" s="4"/>
      <c r="M89" s="4"/>
      <c r="N89" s="4"/>
      <c r="O89" s="4"/>
      <c r="P89" s="116"/>
    </row>
    <row r="90" spans="1:16" ht="28" x14ac:dyDescent="0.35">
      <c r="A90" s="176" t="s">
        <v>262</v>
      </c>
      <c r="B90" s="176" t="s">
        <v>261</v>
      </c>
      <c r="C90" s="182" t="s">
        <v>50</v>
      </c>
      <c r="D90" s="178" t="s">
        <v>10</v>
      </c>
      <c r="E90" s="184">
        <v>1</v>
      </c>
      <c r="F90" s="185">
        <v>6402.92</v>
      </c>
      <c r="G90" s="185">
        <v>6403</v>
      </c>
      <c r="H90" s="180" t="s">
        <v>893</v>
      </c>
      <c r="I90" s="115"/>
      <c r="J90" s="133"/>
      <c r="K90" s="17"/>
      <c r="L90" s="4"/>
      <c r="M90" s="4"/>
      <c r="N90" s="4"/>
      <c r="O90" s="4"/>
      <c r="P90" s="116"/>
    </row>
    <row r="91" spans="1:16" ht="28" x14ac:dyDescent="0.35">
      <c r="A91" s="22" t="s">
        <v>262</v>
      </c>
      <c r="B91" s="22" t="s">
        <v>261</v>
      </c>
      <c r="C91" s="10" t="s">
        <v>50</v>
      </c>
      <c r="D91" s="14" t="s">
        <v>11</v>
      </c>
      <c r="E91" s="3">
        <v>2</v>
      </c>
      <c r="F91" s="17">
        <v>5497.98</v>
      </c>
      <c r="G91" s="17">
        <v>10996</v>
      </c>
      <c r="H91" s="115" t="s">
        <v>893</v>
      </c>
      <c r="I91" s="115"/>
      <c r="J91" s="133"/>
      <c r="K91" s="17"/>
      <c r="L91" s="4"/>
      <c r="M91" s="4"/>
      <c r="N91" s="4"/>
      <c r="O91" s="4"/>
      <c r="P91" s="116"/>
    </row>
    <row r="92" spans="1:16" ht="28" x14ac:dyDescent="0.35">
      <c r="A92" s="22" t="s">
        <v>262</v>
      </c>
      <c r="B92" s="22" t="s">
        <v>261</v>
      </c>
      <c r="C92" s="10" t="s">
        <v>50</v>
      </c>
      <c r="D92" s="14" t="s">
        <v>12</v>
      </c>
      <c r="E92" s="3">
        <v>4</v>
      </c>
      <c r="F92" s="17">
        <v>4500</v>
      </c>
      <c r="G92" s="17">
        <v>18000</v>
      </c>
      <c r="H92" s="131" t="s">
        <v>893</v>
      </c>
      <c r="I92" s="17"/>
      <c r="J92" s="133"/>
      <c r="K92" s="17"/>
      <c r="L92" s="121" t="s">
        <v>893</v>
      </c>
      <c r="M92" s="3"/>
      <c r="N92" s="3"/>
      <c r="O92" s="3"/>
      <c r="P92" s="116"/>
    </row>
    <row r="93" spans="1:16" ht="28" x14ac:dyDescent="0.35">
      <c r="A93" s="176" t="s">
        <v>262</v>
      </c>
      <c r="B93" s="176" t="s">
        <v>261</v>
      </c>
      <c r="C93" s="182" t="s">
        <v>50</v>
      </c>
      <c r="D93" s="178" t="s">
        <v>15</v>
      </c>
      <c r="E93" s="184">
        <v>3</v>
      </c>
      <c r="F93" s="185">
        <v>1492.52</v>
      </c>
      <c r="G93" s="185">
        <v>4478</v>
      </c>
      <c r="H93" s="180" t="s">
        <v>893</v>
      </c>
      <c r="I93" s="115"/>
      <c r="J93" s="133"/>
      <c r="K93" s="17"/>
      <c r="L93" s="4"/>
      <c r="M93" s="4"/>
      <c r="N93" s="4"/>
      <c r="O93" s="4"/>
      <c r="P93" s="116"/>
    </row>
    <row r="94" spans="1:16" ht="28" x14ac:dyDescent="0.35">
      <c r="A94" s="22" t="s">
        <v>262</v>
      </c>
      <c r="B94" s="22" t="s">
        <v>261</v>
      </c>
      <c r="C94" s="10" t="s">
        <v>50</v>
      </c>
      <c r="D94" s="132" t="s">
        <v>16</v>
      </c>
      <c r="E94" s="3">
        <v>1</v>
      </c>
      <c r="F94" s="17">
        <v>1369.72</v>
      </c>
      <c r="G94" s="17">
        <v>1370</v>
      </c>
      <c r="H94" s="17"/>
      <c r="I94" s="17"/>
      <c r="J94" s="133"/>
      <c r="K94" s="17"/>
      <c r="L94" s="3"/>
      <c r="M94" s="121"/>
      <c r="N94" s="131" t="s">
        <v>893</v>
      </c>
      <c r="O94" s="3"/>
      <c r="P94" s="116"/>
    </row>
    <row r="95" spans="1:16" ht="28" x14ac:dyDescent="0.35">
      <c r="A95" s="22" t="s">
        <v>262</v>
      </c>
      <c r="B95" s="22" t="s">
        <v>261</v>
      </c>
      <c r="C95" s="10" t="s">
        <v>50</v>
      </c>
      <c r="D95" s="14" t="s">
        <v>36</v>
      </c>
      <c r="E95" s="3">
        <v>2</v>
      </c>
      <c r="F95" s="17">
        <v>1195.21</v>
      </c>
      <c r="G95" s="17">
        <v>2390</v>
      </c>
      <c r="H95" s="115" t="s">
        <v>893</v>
      </c>
      <c r="I95" s="115"/>
      <c r="J95" s="133"/>
      <c r="K95" s="17"/>
      <c r="L95" s="4"/>
      <c r="M95" s="4"/>
      <c r="N95" s="4"/>
      <c r="O95" s="4"/>
      <c r="P95" s="116"/>
    </row>
    <row r="96" spans="1:16" ht="28" x14ac:dyDescent="0.35">
      <c r="A96" s="22" t="s">
        <v>262</v>
      </c>
      <c r="B96" s="22" t="s">
        <v>261</v>
      </c>
      <c r="C96" s="10" t="s">
        <v>50</v>
      </c>
      <c r="D96" s="14" t="s">
        <v>46</v>
      </c>
      <c r="E96" s="3">
        <v>1</v>
      </c>
      <c r="F96" s="17">
        <v>1165.33</v>
      </c>
      <c r="G96" s="17">
        <v>1165</v>
      </c>
      <c r="H96" s="17"/>
      <c r="I96" s="17"/>
      <c r="J96" s="115" t="s">
        <v>893</v>
      </c>
      <c r="K96" s="17"/>
      <c r="L96" s="4"/>
      <c r="M96" s="4"/>
      <c r="N96" s="4"/>
      <c r="O96" s="4"/>
      <c r="P96" s="116"/>
    </row>
    <row r="97" spans="1:16" ht="28" x14ac:dyDescent="0.35">
      <c r="A97" s="22" t="s">
        <v>262</v>
      </c>
      <c r="B97" s="22" t="s">
        <v>261</v>
      </c>
      <c r="C97" s="10" t="s">
        <v>50</v>
      </c>
      <c r="D97" s="16" t="s">
        <v>18</v>
      </c>
      <c r="E97" s="3">
        <v>4</v>
      </c>
      <c r="F97" s="17">
        <v>2211.14</v>
      </c>
      <c r="G97" s="17">
        <v>8845</v>
      </c>
      <c r="H97" s="115" t="s">
        <v>893</v>
      </c>
      <c r="I97" s="115"/>
      <c r="J97" s="133"/>
      <c r="K97" s="17"/>
      <c r="L97" s="4"/>
      <c r="M97" s="4"/>
      <c r="N97" s="4"/>
      <c r="O97" s="4"/>
      <c r="P97" s="116"/>
    </row>
    <row r="98" spans="1:16" ht="28" x14ac:dyDescent="0.35">
      <c r="A98" s="22" t="s">
        <v>262</v>
      </c>
      <c r="B98" s="22" t="s">
        <v>261</v>
      </c>
      <c r="C98" s="10" t="s">
        <v>50</v>
      </c>
      <c r="D98" s="16" t="s">
        <v>37</v>
      </c>
      <c r="E98" s="3">
        <v>3</v>
      </c>
      <c r="F98" s="17">
        <v>1098.0999999999999</v>
      </c>
      <c r="G98" s="17">
        <v>3294</v>
      </c>
      <c r="H98" s="130" t="s">
        <v>893</v>
      </c>
      <c r="I98" s="17"/>
      <c r="J98" s="115" t="s">
        <v>893</v>
      </c>
      <c r="K98" s="17"/>
      <c r="L98" s="4"/>
      <c r="M98" s="4"/>
      <c r="N98" s="4"/>
      <c r="O98" s="4"/>
      <c r="P98" s="116"/>
    </row>
    <row r="99" spans="1:16" ht="28" x14ac:dyDescent="0.35">
      <c r="A99" s="176" t="s">
        <v>262</v>
      </c>
      <c r="B99" s="176" t="s">
        <v>261</v>
      </c>
      <c r="C99" s="182" t="s">
        <v>50</v>
      </c>
      <c r="D99" s="178" t="s">
        <v>20</v>
      </c>
      <c r="E99" s="184">
        <v>1</v>
      </c>
      <c r="F99" s="185">
        <v>611.04999999999995</v>
      </c>
      <c r="G99" s="185">
        <v>611</v>
      </c>
      <c r="H99" s="180" t="s">
        <v>893</v>
      </c>
      <c r="I99" s="115"/>
      <c r="J99" s="133"/>
      <c r="K99" s="17"/>
      <c r="L99" s="4"/>
      <c r="M99" s="4"/>
      <c r="N99" s="4"/>
      <c r="O99" s="4"/>
      <c r="P99" s="116"/>
    </row>
    <row r="100" spans="1:16" ht="28" x14ac:dyDescent="0.35">
      <c r="A100" s="22" t="s">
        <v>262</v>
      </c>
      <c r="B100" s="22" t="s">
        <v>261</v>
      </c>
      <c r="C100" s="10" t="s">
        <v>50</v>
      </c>
      <c r="D100" s="14" t="s">
        <v>39</v>
      </c>
      <c r="E100" s="3">
        <v>1</v>
      </c>
      <c r="F100" s="17">
        <v>13876.42</v>
      </c>
      <c r="G100" s="17">
        <v>13876</v>
      </c>
      <c r="H100" s="130" t="s">
        <v>893</v>
      </c>
      <c r="I100" s="17"/>
      <c r="J100" s="133"/>
      <c r="K100" s="17"/>
      <c r="L100" s="4"/>
      <c r="M100" s="121" t="s">
        <v>893</v>
      </c>
      <c r="N100" s="4"/>
      <c r="O100" s="4"/>
      <c r="P100" s="116"/>
    </row>
    <row r="101" spans="1:16" ht="28" x14ac:dyDescent="0.35">
      <c r="A101" s="176" t="s">
        <v>262</v>
      </c>
      <c r="B101" s="176" t="s">
        <v>261</v>
      </c>
      <c r="C101" s="182" t="s">
        <v>50</v>
      </c>
      <c r="D101" s="178" t="s">
        <v>47</v>
      </c>
      <c r="E101" s="184">
        <v>1</v>
      </c>
      <c r="F101" s="185">
        <v>9489.83</v>
      </c>
      <c r="G101" s="185">
        <v>9490</v>
      </c>
      <c r="H101" s="180" t="s">
        <v>893</v>
      </c>
      <c r="I101" s="115"/>
      <c r="J101" s="133"/>
      <c r="K101" s="17"/>
      <c r="L101" s="4"/>
      <c r="M101" s="4"/>
      <c r="N101" s="4"/>
      <c r="O101" s="4"/>
      <c r="P101" s="116"/>
    </row>
    <row r="102" spans="1:16" ht="28" x14ac:dyDescent="0.35">
      <c r="A102" s="22" t="s">
        <v>262</v>
      </c>
      <c r="B102" s="22" t="s">
        <v>261</v>
      </c>
      <c r="C102" s="10" t="s">
        <v>50</v>
      </c>
      <c r="D102" s="14" t="s">
        <v>40</v>
      </c>
      <c r="E102" s="3">
        <v>4</v>
      </c>
      <c r="F102" s="17">
        <v>2539.83</v>
      </c>
      <c r="G102" s="17">
        <v>10159</v>
      </c>
      <c r="H102" s="131" t="s">
        <v>893</v>
      </c>
      <c r="I102" s="17"/>
      <c r="J102" s="133"/>
      <c r="K102" s="17"/>
      <c r="L102" s="121" t="s">
        <v>893</v>
      </c>
      <c r="M102" s="18"/>
      <c r="N102" s="18"/>
      <c r="O102" s="18"/>
      <c r="P102" s="116"/>
    </row>
    <row r="103" spans="1:16" ht="28" x14ac:dyDescent="0.35">
      <c r="A103" s="176" t="s">
        <v>262</v>
      </c>
      <c r="B103" s="176" t="s">
        <v>261</v>
      </c>
      <c r="C103" s="182" t="s">
        <v>50</v>
      </c>
      <c r="D103" s="178" t="s">
        <v>24</v>
      </c>
      <c r="E103" s="184">
        <v>2</v>
      </c>
      <c r="F103" s="185">
        <v>4210.62</v>
      </c>
      <c r="G103" s="185">
        <v>8421</v>
      </c>
      <c r="H103" s="180" t="s">
        <v>893</v>
      </c>
      <c r="I103" s="115"/>
      <c r="J103" s="133"/>
      <c r="K103" s="17"/>
      <c r="L103" s="4"/>
      <c r="M103" s="4"/>
      <c r="N103" s="4"/>
      <c r="O103" s="4"/>
      <c r="P103" s="116"/>
    </row>
    <row r="104" spans="1:16" ht="28" x14ac:dyDescent="0.35">
      <c r="A104" s="22" t="s">
        <v>262</v>
      </c>
      <c r="B104" s="22" t="s">
        <v>261</v>
      </c>
      <c r="C104" s="10" t="s">
        <v>50</v>
      </c>
      <c r="D104" s="14" t="s">
        <v>25</v>
      </c>
      <c r="E104" s="3">
        <v>2</v>
      </c>
      <c r="F104" s="17">
        <v>2068.16</v>
      </c>
      <c r="G104" s="17">
        <v>4136</v>
      </c>
      <c r="H104" s="17"/>
      <c r="I104" s="17"/>
      <c r="J104" s="133"/>
      <c r="K104" s="17"/>
      <c r="L104" s="121" t="s">
        <v>893</v>
      </c>
      <c r="M104" s="3"/>
      <c r="N104" s="3"/>
      <c r="O104" s="3"/>
      <c r="P104" s="116"/>
    </row>
    <row r="105" spans="1:16" ht="28" x14ac:dyDescent="0.35">
      <c r="A105" s="22" t="s">
        <v>262</v>
      </c>
      <c r="B105" s="22" t="s">
        <v>261</v>
      </c>
      <c r="C105" s="10" t="s">
        <v>50</v>
      </c>
      <c r="D105" s="14" t="s">
        <v>48</v>
      </c>
      <c r="E105" s="3">
        <v>1</v>
      </c>
      <c r="F105" s="17">
        <v>1486.55</v>
      </c>
      <c r="G105" s="17">
        <v>1487</v>
      </c>
      <c r="H105" s="17"/>
      <c r="I105" s="17"/>
      <c r="J105" s="115" t="s">
        <v>893</v>
      </c>
      <c r="K105" s="17"/>
      <c r="L105" s="3"/>
      <c r="M105" s="3"/>
      <c r="N105" s="3"/>
      <c r="O105" s="3"/>
      <c r="P105" s="116"/>
    </row>
    <row r="106" spans="1:16" ht="28" x14ac:dyDescent="0.35">
      <c r="A106" s="22" t="s">
        <v>262</v>
      </c>
      <c r="B106" s="22" t="s">
        <v>261</v>
      </c>
      <c r="C106" s="10" t="s">
        <v>50</v>
      </c>
      <c r="D106" s="14" t="s">
        <v>41</v>
      </c>
      <c r="E106" s="3">
        <v>1</v>
      </c>
      <c r="F106" s="17">
        <v>1408.64</v>
      </c>
      <c r="G106" s="17">
        <v>1409</v>
      </c>
      <c r="H106" s="115" t="s">
        <v>893</v>
      </c>
      <c r="I106" s="115"/>
      <c r="J106" s="133"/>
      <c r="K106" s="17"/>
      <c r="L106" s="4"/>
      <c r="M106" s="4"/>
      <c r="N106" s="4"/>
      <c r="O106" s="4"/>
      <c r="P106" s="116"/>
    </row>
    <row r="107" spans="1:16" ht="28" x14ac:dyDescent="0.35">
      <c r="A107" s="22" t="s">
        <v>262</v>
      </c>
      <c r="B107" s="22" t="s">
        <v>261</v>
      </c>
      <c r="C107" s="10" t="s">
        <v>50</v>
      </c>
      <c r="D107" s="14" t="s">
        <v>26</v>
      </c>
      <c r="E107" s="3">
        <v>3</v>
      </c>
      <c r="F107" s="17">
        <v>1161.5999999999999</v>
      </c>
      <c r="G107" s="17">
        <v>3485</v>
      </c>
      <c r="H107" s="115" t="s">
        <v>893</v>
      </c>
      <c r="I107" s="115"/>
      <c r="J107" s="133"/>
      <c r="K107" s="17"/>
      <c r="L107" s="4"/>
      <c r="M107" s="4"/>
      <c r="N107" s="4"/>
      <c r="O107" s="4"/>
      <c r="P107" s="116"/>
    </row>
    <row r="108" spans="1:16" ht="28" x14ac:dyDescent="0.35">
      <c r="A108" s="22" t="s">
        <v>262</v>
      </c>
      <c r="B108" s="22" t="s">
        <v>261</v>
      </c>
      <c r="C108" s="13" t="s">
        <v>61</v>
      </c>
      <c r="D108" s="16" t="s">
        <v>51</v>
      </c>
      <c r="E108" s="13">
        <v>1</v>
      </c>
      <c r="F108" s="15">
        <v>4856</v>
      </c>
      <c r="G108" s="15">
        <v>4856</v>
      </c>
      <c r="H108" s="115" t="s">
        <v>893</v>
      </c>
      <c r="I108" s="115"/>
      <c r="J108" s="115"/>
      <c r="K108" s="15"/>
      <c r="L108" s="4"/>
      <c r="M108" s="4"/>
      <c r="N108" s="4"/>
      <c r="O108" s="4"/>
      <c r="P108" s="116"/>
    </row>
    <row r="109" spans="1:16" x14ac:dyDescent="0.35">
      <c r="A109" s="22" t="s">
        <v>262</v>
      </c>
      <c r="B109" s="22" t="s">
        <v>261</v>
      </c>
      <c r="C109" s="13" t="s">
        <v>61</v>
      </c>
      <c r="D109" s="144" t="s">
        <v>16</v>
      </c>
      <c r="E109" s="13">
        <v>2</v>
      </c>
      <c r="F109" s="15">
        <v>1370</v>
      </c>
      <c r="G109" s="15">
        <v>2739</v>
      </c>
      <c r="H109" s="15"/>
      <c r="I109" s="15"/>
      <c r="J109" s="115"/>
      <c r="K109" s="15"/>
      <c r="L109" s="10"/>
      <c r="M109" s="121"/>
      <c r="N109" s="131" t="s">
        <v>893</v>
      </c>
      <c r="O109" s="10"/>
      <c r="P109" s="116"/>
    </row>
    <row r="110" spans="1:16" x14ac:dyDescent="0.35">
      <c r="A110" s="22" t="s">
        <v>262</v>
      </c>
      <c r="B110" s="22" t="s">
        <v>261</v>
      </c>
      <c r="C110" s="13" t="s">
        <v>61</v>
      </c>
      <c r="D110" s="16" t="s">
        <v>1</v>
      </c>
      <c r="E110" s="13">
        <v>1</v>
      </c>
      <c r="F110" s="15">
        <v>19000</v>
      </c>
      <c r="G110" s="15">
        <v>19000</v>
      </c>
      <c r="H110" s="115" t="s">
        <v>893</v>
      </c>
      <c r="I110" s="130" t="s">
        <v>893</v>
      </c>
      <c r="J110" s="115"/>
      <c r="K110" s="15"/>
      <c r="L110" s="4"/>
      <c r="M110" s="4"/>
      <c r="N110" s="4"/>
      <c r="O110" s="4"/>
      <c r="P110" s="116"/>
    </row>
    <row r="111" spans="1:16" x14ac:dyDescent="0.35">
      <c r="A111" s="22" t="s">
        <v>262</v>
      </c>
      <c r="B111" s="22" t="s">
        <v>261</v>
      </c>
      <c r="C111" s="13" t="s">
        <v>61</v>
      </c>
      <c r="D111" s="16" t="s">
        <v>33</v>
      </c>
      <c r="E111" s="13">
        <v>1</v>
      </c>
      <c r="F111" s="15">
        <v>25992</v>
      </c>
      <c r="G111" s="15">
        <v>25992</v>
      </c>
      <c r="H111" s="115" t="s">
        <v>893</v>
      </c>
      <c r="I111" s="115"/>
      <c r="J111" s="115"/>
      <c r="K111" s="15"/>
      <c r="L111" s="4"/>
      <c r="M111" s="4"/>
      <c r="N111" s="4"/>
      <c r="O111" s="4"/>
      <c r="P111" s="116"/>
    </row>
    <row r="112" spans="1:16" x14ac:dyDescent="0.35">
      <c r="A112" s="22" t="s">
        <v>262</v>
      </c>
      <c r="B112" s="22" t="s">
        <v>261</v>
      </c>
      <c r="C112" s="13" t="s">
        <v>61</v>
      </c>
      <c r="D112" s="16" t="s">
        <v>3</v>
      </c>
      <c r="E112" s="13">
        <v>1</v>
      </c>
      <c r="F112" s="15">
        <v>18910</v>
      </c>
      <c r="G112" s="15">
        <v>18910</v>
      </c>
      <c r="H112" s="115" t="s">
        <v>893</v>
      </c>
      <c r="I112" s="115"/>
      <c r="J112" s="115"/>
      <c r="K112" s="15"/>
      <c r="L112" s="4"/>
      <c r="M112" s="4"/>
      <c r="N112" s="4"/>
      <c r="O112" s="4"/>
      <c r="P112" s="116"/>
    </row>
    <row r="113" spans="1:16" x14ac:dyDescent="0.35">
      <c r="A113" s="22" t="s">
        <v>262</v>
      </c>
      <c r="B113" s="22" t="s">
        <v>261</v>
      </c>
      <c r="C113" s="13" t="s">
        <v>61</v>
      </c>
      <c r="D113" s="16" t="s">
        <v>5</v>
      </c>
      <c r="E113" s="13">
        <v>1</v>
      </c>
      <c r="F113" s="15">
        <v>11952</v>
      </c>
      <c r="G113" s="15">
        <v>11952</v>
      </c>
      <c r="H113" s="115" t="s">
        <v>893</v>
      </c>
      <c r="I113" s="115"/>
      <c r="J113" s="115"/>
      <c r="K113" s="15"/>
      <c r="L113" s="4"/>
      <c r="M113" s="4"/>
      <c r="N113" s="4"/>
      <c r="O113" s="4"/>
      <c r="P113" s="116"/>
    </row>
    <row r="114" spans="1:16" ht="28" x14ac:dyDescent="0.35">
      <c r="A114" s="22" t="s">
        <v>262</v>
      </c>
      <c r="B114" s="22" t="s">
        <v>261</v>
      </c>
      <c r="C114" s="13" t="s">
        <v>61</v>
      </c>
      <c r="D114" s="16" t="s">
        <v>7</v>
      </c>
      <c r="E114" s="13">
        <v>1</v>
      </c>
      <c r="F114" s="15">
        <v>11482</v>
      </c>
      <c r="G114" s="15">
        <v>11482</v>
      </c>
      <c r="H114" s="130" t="s">
        <v>893</v>
      </c>
      <c r="I114" s="15"/>
      <c r="J114" s="115"/>
      <c r="K114" s="15"/>
      <c r="L114" s="4"/>
      <c r="M114" s="121" t="s">
        <v>893</v>
      </c>
      <c r="N114" s="4"/>
      <c r="O114" s="4"/>
      <c r="P114" s="116"/>
    </row>
    <row r="115" spans="1:16" x14ac:dyDescent="0.35">
      <c r="A115" s="22" t="s">
        <v>262</v>
      </c>
      <c r="B115" s="22" t="s">
        <v>261</v>
      </c>
      <c r="C115" s="13" t="s">
        <v>61</v>
      </c>
      <c r="D115" s="16" t="s">
        <v>35</v>
      </c>
      <c r="E115" s="13">
        <v>1</v>
      </c>
      <c r="F115" s="15">
        <v>9711</v>
      </c>
      <c r="G115" s="15">
        <v>9711</v>
      </c>
      <c r="H115" s="115" t="s">
        <v>893</v>
      </c>
      <c r="I115" s="115"/>
      <c r="J115" s="115"/>
      <c r="K115" s="15"/>
      <c r="L115" s="4"/>
      <c r="M115" s="4"/>
      <c r="N115" s="4"/>
      <c r="O115" s="4"/>
      <c r="P115" s="116"/>
    </row>
    <row r="116" spans="1:16" x14ac:dyDescent="0.35">
      <c r="A116" s="22" t="s">
        <v>262</v>
      </c>
      <c r="B116" s="22" t="s">
        <v>261</v>
      </c>
      <c r="C116" s="13" t="s">
        <v>61</v>
      </c>
      <c r="D116" s="16" t="s">
        <v>8</v>
      </c>
      <c r="E116" s="13">
        <v>1</v>
      </c>
      <c r="F116" s="15">
        <v>8722</v>
      </c>
      <c r="G116" s="15">
        <v>8722</v>
      </c>
      <c r="H116" s="115" t="s">
        <v>893</v>
      </c>
      <c r="I116" s="115"/>
      <c r="J116" s="115"/>
      <c r="K116" s="15"/>
      <c r="L116" s="4"/>
      <c r="M116" s="4"/>
      <c r="N116" s="4"/>
      <c r="O116" s="4"/>
      <c r="P116" s="116"/>
    </row>
    <row r="117" spans="1:16" ht="28" x14ac:dyDescent="0.35">
      <c r="A117" s="22" t="s">
        <v>262</v>
      </c>
      <c r="B117" s="22" t="s">
        <v>261</v>
      </c>
      <c r="C117" s="13" t="s">
        <v>61</v>
      </c>
      <c r="D117" s="16" t="s">
        <v>9</v>
      </c>
      <c r="E117" s="13">
        <v>1</v>
      </c>
      <c r="F117" s="15">
        <v>7186</v>
      </c>
      <c r="G117" s="15">
        <v>7186</v>
      </c>
      <c r="H117" s="115" t="s">
        <v>893</v>
      </c>
      <c r="I117" s="115"/>
      <c r="J117" s="115"/>
      <c r="K117" s="15"/>
      <c r="L117" s="4"/>
      <c r="M117" s="4"/>
      <c r="N117" s="4"/>
      <c r="O117" s="4"/>
      <c r="P117" s="116"/>
    </row>
    <row r="118" spans="1:16" ht="28" x14ac:dyDescent="0.35">
      <c r="A118" s="176" t="s">
        <v>262</v>
      </c>
      <c r="B118" s="176" t="s">
        <v>261</v>
      </c>
      <c r="C118" s="177" t="s">
        <v>61</v>
      </c>
      <c r="D118" s="186" t="s">
        <v>10</v>
      </c>
      <c r="E118" s="177">
        <v>1</v>
      </c>
      <c r="F118" s="179">
        <v>6403</v>
      </c>
      <c r="G118" s="179">
        <v>6403</v>
      </c>
      <c r="H118" s="180" t="s">
        <v>893</v>
      </c>
      <c r="I118" s="115"/>
      <c r="J118" s="115"/>
      <c r="K118" s="15"/>
      <c r="L118" s="4"/>
      <c r="M118" s="4"/>
      <c r="N118" s="4"/>
      <c r="O118" s="4"/>
      <c r="P118" s="116"/>
    </row>
    <row r="119" spans="1:16" x14ac:dyDescent="0.35">
      <c r="A119" s="22" t="s">
        <v>262</v>
      </c>
      <c r="B119" s="22" t="s">
        <v>261</v>
      </c>
      <c r="C119" s="13" t="s">
        <v>61</v>
      </c>
      <c r="D119" s="144" t="s">
        <v>44</v>
      </c>
      <c r="E119" s="13">
        <v>1</v>
      </c>
      <c r="F119" s="15">
        <v>5677</v>
      </c>
      <c r="G119" s="15">
        <v>5677</v>
      </c>
      <c r="H119" s="115" t="s">
        <v>893</v>
      </c>
      <c r="I119" s="115"/>
      <c r="J119" s="115"/>
      <c r="K119" s="15"/>
      <c r="L119" s="4"/>
      <c r="M119" s="4"/>
      <c r="N119" s="4"/>
      <c r="O119" s="4"/>
      <c r="P119" s="116"/>
    </row>
    <row r="120" spans="1:16" x14ac:dyDescent="0.35">
      <c r="A120" s="22" t="s">
        <v>262</v>
      </c>
      <c r="B120" s="22" t="s">
        <v>261</v>
      </c>
      <c r="C120" s="13" t="s">
        <v>61</v>
      </c>
      <c r="D120" s="144" t="s">
        <v>16</v>
      </c>
      <c r="E120" s="13">
        <v>2</v>
      </c>
      <c r="F120" s="15">
        <v>1370</v>
      </c>
      <c r="G120" s="15">
        <v>2739</v>
      </c>
      <c r="H120" s="15"/>
      <c r="I120" s="15"/>
      <c r="J120" s="115"/>
      <c r="K120" s="15"/>
      <c r="L120" s="10"/>
      <c r="M120" s="121"/>
      <c r="N120" s="131" t="s">
        <v>893</v>
      </c>
      <c r="O120" s="10"/>
      <c r="P120" s="116"/>
    </row>
    <row r="121" spans="1:16" x14ac:dyDescent="0.35">
      <c r="A121" s="22" t="s">
        <v>262</v>
      </c>
      <c r="B121" s="22" t="s">
        <v>261</v>
      </c>
      <c r="C121" s="13" t="s">
        <v>61</v>
      </c>
      <c r="D121" s="16" t="s">
        <v>45</v>
      </c>
      <c r="E121" s="13">
        <v>1</v>
      </c>
      <c r="F121" s="15">
        <v>1300</v>
      </c>
      <c r="G121" s="15">
        <v>1300</v>
      </c>
      <c r="H121" s="15"/>
      <c r="I121" s="15"/>
      <c r="J121" s="115" t="s">
        <v>893</v>
      </c>
      <c r="K121" s="15"/>
      <c r="L121" s="4"/>
      <c r="M121" s="4"/>
      <c r="N121" s="4"/>
      <c r="O121" s="4"/>
      <c r="P121" s="116"/>
    </row>
    <row r="122" spans="1:16" x14ac:dyDescent="0.35">
      <c r="A122" s="22" t="s">
        <v>262</v>
      </c>
      <c r="B122" s="22" t="s">
        <v>261</v>
      </c>
      <c r="C122" s="13" t="s">
        <v>61</v>
      </c>
      <c r="D122" s="16" t="s">
        <v>46</v>
      </c>
      <c r="E122" s="13">
        <v>1</v>
      </c>
      <c r="F122" s="15">
        <v>1165</v>
      </c>
      <c r="G122" s="15">
        <v>1165</v>
      </c>
      <c r="H122" s="15"/>
      <c r="I122" s="15"/>
      <c r="J122" s="115" t="s">
        <v>893</v>
      </c>
      <c r="K122" s="15"/>
      <c r="L122" s="4"/>
      <c r="M122" s="4"/>
      <c r="N122" s="4"/>
      <c r="O122" s="4"/>
      <c r="P122" s="116"/>
    </row>
    <row r="123" spans="1:16" x14ac:dyDescent="0.35">
      <c r="A123" s="22" t="s">
        <v>262</v>
      </c>
      <c r="B123" s="22" t="s">
        <v>261</v>
      </c>
      <c r="C123" s="13" t="s">
        <v>61</v>
      </c>
      <c r="D123" s="144" t="s">
        <v>19</v>
      </c>
      <c r="E123" s="13">
        <v>2</v>
      </c>
      <c r="F123" s="15">
        <v>672</v>
      </c>
      <c r="G123" s="15">
        <v>1345</v>
      </c>
      <c r="H123" s="15"/>
      <c r="I123" s="15"/>
      <c r="J123" s="115"/>
      <c r="K123" s="15"/>
      <c r="L123" s="10"/>
      <c r="M123" s="121" t="s">
        <v>893</v>
      </c>
      <c r="N123" s="131" t="s">
        <v>893</v>
      </c>
      <c r="O123" s="10"/>
      <c r="P123" s="116"/>
    </row>
    <row r="124" spans="1:16" x14ac:dyDescent="0.35">
      <c r="A124" s="22" t="s">
        <v>262</v>
      </c>
      <c r="B124" s="22" t="s">
        <v>261</v>
      </c>
      <c r="C124" s="13" t="s">
        <v>61</v>
      </c>
      <c r="D124" s="14" t="s">
        <v>52</v>
      </c>
      <c r="E124" s="13">
        <v>1</v>
      </c>
      <c r="F124" s="15">
        <v>70000</v>
      </c>
      <c r="G124" s="15">
        <v>70000</v>
      </c>
      <c r="H124" s="15"/>
      <c r="I124" s="15"/>
      <c r="J124" s="115"/>
      <c r="K124" s="15"/>
      <c r="L124" s="4"/>
      <c r="M124" s="4"/>
      <c r="N124" s="4"/>
      <c r="O124" s="4"/>
      <c r="P124" s="122" t="s">
        <v>893</v>
      </c>
    </row>
    <row r="125" spans="1:16" x14ac:dyDescent="0.35">
      <c r="A125" s="22" t="s">
        <v>262</v>
      </c>
      <c r="B125" s="22" t="s">
        <v>261</v>
      </c>
      <c r="C125" s="13" t="s">
        <v>61</v>
      </c>
      <c r="D125" s="14" t="s">
        <v>53</v>
      </c>
      <c r="E125" s="13">
        <v>1</v>
      </c>
      <c r="F125" s="15">
        <v>12000</v>
      </c>
      <c r="G125" s="15">
        <v>12000</v>
      </c>
      <c r="H125" s="15"/>
      <c r="I125" s="15"/>
      <c r="J125" s="115"/>
      <c r="K125" s="15"/>
      <c r="L125" s="4"/>
      <c r="M125" s="121" t="s">
        <v>893</v>
      </c>
      <c r="N125" s="4"/>
      <c r="O125" s="4"/>
      <c r="P125" s="116"/>
    </row>
    <row r="126" spans="1:16" x14ac:dyDescent="0.35">
      <c r="A126" s="22" t="s">
        <v>262</v>
      </c>
      <c r="B126" s="22" t="s">
        <v>261</v>
      </c>
      <c r="C126" s="13" t="s">
        <v>61</v>
      </c>
      <c r="D126" s="16" t="s">
        <v>54</v>
      </c>
      <c r="E126" s="13">
        <v>1</v>
      </c>
      <c r="F126" s="15">
        <v>5000</v>
      </c>
      <c r="G126" s="15">
        <v>5000</v>
      </c>
      <c r="H126" s="131" t="s">
        <v>893</v>
      </c>
      <c r="I126" s="15"/>
      <c r="J126" s="115"/>
      <c r="K126" s="15"/>
      <c r="L126" s="4"/>
      <c r="M126" s="121" t="s">
        <v>893</v>
      </c>
      <c r="N126" s="4"/>
      <c r="O126" s="4"/>
      <c r="P126" s="116"/>
    </row>
    <row r="127" spans="1:16" x14ac:dyDescent="0.35">
      <c r="A127" s="176" t="s">
        <v>262</v>
      </c>
      <c r="B127" s="176" t="s">
        <v>261</v>
      </c>
      <c r="C127" s="177" t="s">
        <v>61</v>
      </c>
      <c r="D127" s="187" t="s">
        <v>55</v>
      </c>
      <c r="E127" s="177">
        <v>1</v>
      </c>
      <c r="F127" s="179">
        <v>80000</v>
      </c>
      <c r="G127" s="179">
        <v>80000</v>
      </c>
      <c r="H127" s="180" t="s">
        <v>893</v>
      </c>
      <c r="I127" s="115"/>
      <c r="J127" s="115"/>
      <c r="K127" s="15"/>
      <c r="L127" s="4"/>
      <c r="M127" s="4"/>
      <c r="N127" s="4"/>
      <c r="O127" s="4"/>
      <c r="P127" s="116"/>
    </row>
    <row r="128" spans="1:16" ht="42" x14ac:dyDescent="0.35">
      <c r="A128" s="22" t="s">
        <v>262</v>
      </c>
      <c r="B128" s="22" t="s">
        <v>261</v>
      </c>
      <c r="C128" s="13" t="s">
        <v>61</v>
      </c>
      <c r="D128" s="16" t="s">
        <v>56</v>
      </c>
      <c r="E128" s="13">
        <v>3</v>
      </c>
      <c r="F128" s="15">
        <v>2400</v>
      </c>
      <c r="G128" s="15">
        <v>7200</v>
      </c>
      <c r="H128" s="15"/>
      <c r="I128" s="15"/>
      <c r="J128" s="115" t="s">
        <v>893</v>
      </c>
      <c r="K128" s="15"/>
      <c r="L128" s="10"/>
      <c r="M128" s="10"/>
      <c r="N128" s="10"/>
      <c r="O128" s="10"/>
      <c r="P128" s="116"/>
    </row>
    <row r="129" spans="1:16" x14ac:dyDescent="0.35">
      <c r="A129" s="22" t="s">
        <v>262</v>
      </c>
      <c r="B129" s="22" t="s">
        <v>261</v>
      </c>
      <c r="C129" s="13" t="s">
        <v>61</v>
      </c>
      <c r="D129" s="14" t="s">
        <v>57</v>
      </c>
      <c r="E129" s="13">
        <v>1</v>
      </c>
      <c r="F129" s="15">
        <v>1200</v>
      </c>
      <c r="G129" s="15">
        <v>1200</v>
      </c>
      <c r="H129" s="15"/>
      <c r="I129" s="15"/>
      <c r="J129" s="115"/>
      <c r="K129" s="15"/>
      <c r="L129" s="121" t="s">
        <v>893</v>
      </c>
      <c r="M129" s="10"/>
      <c r="N129" s="10"/>
      <c r="O129" s="10"/>
      <c r="P129" s="116"/>
    </row>
    <row r="130" spans="1:16" x14ac:dyDescent="0.35">
      <c r="A130" s="22" t="s">
        <v>262</v>
      </c>
      <c r="B130" s="22" t="s">
        <v>261</v>
      </c>
      <c r="C130" s="13" t="s">
        <v>61</v>
      </c>
      <c r="D130" s="14" t="s">
        <v>58</v>
      </c>
      <c r="E130" s="13">
        <v>1</v>
      </c>
      <c r="F130" s="15">
        <v>1800</v>
      </c>
      <c r="G130" s="15">
        <v>1800</v>
      </c>
      <c r="H130" s="15"/>
      <c r="I130" s="15"/>
      <c r="J130" s="115"/>
      <c r="K130" s="15"/>
      <c r="L130" s="121" t="s">
        <v>893</v>
      </c>
      <c r="M130" s="10"/>
      <c r="N130" s="10"/>
      <c r="O130" s="10"/>
      <c r="P130" s="116"/>
    </row>
    <row r="131" spans="1:16" x14ac:dyDescent="0.35">
      <c r="A131" s="22" t="s">
        <v>262</v>
      </c>
      <c r="B131" s="22" t="s">
        <v>261</v>
      </c>
      <c r="C131" s="13" t="s">
        <v>61</v>
      </c>
      <c r="D131" s="14" t="s">
        <v>59</v>
      </c>
      <c r="E131" s="13">
        <v>2</v>
      </c>
      <c r="F131" s="15">
        <v>4000</v>
      </c>
      <c r="G131" s="15">
        <v>8000</v>
      </c>
      <c r="H131" s="15"/>
      <c r="I131" s="15"/>
      <c r="J131" s="115"/>
      <c r="K131" s="15"/>
      <c r="L131" s="121" t="s">
        <v>893</v>
      </c>
      <c r="M131" s="10"/>
      <c r="N131" s="10"/>
      <c r="O131" s="10"/>
      <c r="P131" s="116"/>
    </row>
    <row r="132" spans="1:16" x14ac:dyDescent="0.35">
      <c r="A132" s="22" t="s">
        <v>262</v>
      </c>
      <c r="B132" s="22" t="s">
        <v>261</v>
      </c>
      <c r="C132" s="13" t="s">
        <v>61</v>
      </c>
      <c r="D132" s="14" t="s">
        <v>60</v>
      </c>
      <c r="E132" s="13">
        <v>2</v>
      </c>
      <c r="F132" s="15">
        <v>2000</v>
      </c>
      <c r="G132" s="15">
        <v>4000</v>
      </c>
      <c r="H132" s="15"/>
      <c r="I132" s="15"/>
      <c r="J132" s="115"/>
      <c r="K132" s="15"/>
      <c r="L132" s="121" t="s">
        <v>893</v>
      </c>
      <c r="M132" s="4"/>
      <c r="N132" s="4"/>
      <c r="O132" s="4"/>
      <c r="P132" s="116"/>
    </row>
    <row r="133" spans="1:16" x14ac:dyDescent="0.35">
      <c r="A133" s="176" t="s">
        <v>262</v>
      </c>
      <c r="B133" s="176" t="s">
        <v>261</v>
      </c>
      <c r="C133" s="182" t="s">
        <v>67</v>
      </c>
      <c r="D133" s="178" t="s">
        <v>0</v>
      </c>
      <c r="E133" s="184">
        <v>1</v>
      </c>
      <c r="F133" s="185">
        <v>43557.58</v>
      </c>
      <c r="G133" s="185">
        <v>43558</v>
      </c>
      <c r="H133" s="180" t="s">
        <v>893</v>
      </c>
      <c r="I133" s="115"/>
      <c r="J133" s="133"/>
      <c r="K133" s="17"/>
      <c r="L133" s="4"/>
      <c r="M133" s="4"/>
      <c r="N133" s="4"/>
      <c r="O133" s="4"/>
      <c r="P133" s="116"/>
    </row>
    <row r="134" spans="1:16" x14ac:dyDescent="0.35">
      <c r="A134" s="22" t="s">
        <v>262</v>
      </c>
      <c r="B134" s="22" t="s">
        <v>261</v>
      </c>
      <c r="C134" s="10" t="s">
        <v>67</v>
      </c>
      <c r="D134" s="14" t="s">
        <v>1</v>
      </c>
      <c r="E134" s="3">
        <v>2</v>
      </c>
      <c r="F134" s="17">
        <v>19000</v>
      </c>
      <c r="G134" s="17">
        <v>38000</v>
      </c>
      <c r="H134" s="115" t="s">
        <v>893</v>
      </c>
      <c r="I134" s="130" t="s">
        <v>893</v>
      </c>
      <c r="J134" s="133"/>
      <c r="K134" s="17"/>
      <c r="L134" s="4"/>
      <c r="M134" s="4"/>
      <c r="N134" s="4"/>
      <c r="O134" s="4"/>
      <c r="P134" s="116"/>
    </row>
    <row r="135" spans="1:16" x14ac:dyDescent="0.35">
      <c r="A135" s="22" t="s">
        <v>262</v>
      </c>
      <c r="B135" s="22" t="s">
        <v>261</v>
      </c>
      <c r="C135" s="10" t="s">
        <v>67</v>
      </c>
      <c r="D135" s="16" t="s">
        <v>2</v>
      </c>
      <c r="E135" s="3">
        <v>1</v>
      </c>
      <c r="F135" s="17">
        <v>22476.639999999999</v>
      </c>
      <c r="G135" s="17">
        <v>22476.639999999999</v>
      </c>
      <c r="H135" s="115" t="s">
        <v>893</v>
      </c>
      <c r="I135" s="115"/>
      <c r="J135" s="133"/>
      <c r="K135" s="17"/>
      <c r="L135" s="4"/>
      <c r="M135" s="4"/>
      <c r="N135" s="4"/>
      <c r="O135" s="4"/>
      <c r="P135" s="116"/>
    </row>
    <row r="136" spans="1:16" x14ac:dyDescent="0.35">
      <c r="A136" s="176" t="s">
        <v>262</v>
      </c>
      <c r="B136" s="176" t="s">
        <v>261</v>
      </c>
      <c r="C136" s="182" t="s">
        <v>67</v>
      </c>
      <c r="D136" s="178" t="s">
        <v>6</v>
      </c>
      <c r="E136" s="184">
        <v>2</v>
      </c>
      <c r="F136" s="185">
        <v>11936</v>
      </c>
      <c r="G136" s="185">
        <v>23872</v>
      </c>
      <c r="H136" s="180" t="s">
        <v>893</v>
      </c>
      <c r="I136" s="115"/>
      <c r="J136" s="133"/>
      <c r="K136" s="17"/>
      <c r="L136" s="4"/>
      <c r="M136" s="4"/>
      <c r="N136" s="4"/>
      <c r="O136" s="4"/>
      <c r="P136" s="116"/>
    </row>
    <row r="137" spans="1:16" ht="28" x14ac:dyDescent="0.35">
      <c r="A137" s="22" t="s">
        <v>262</v>
      </c>
      <c r="B137" s="22" t="s">
        <v>261</v>
      </c>
      <c r="C137" s="10" t="s">
        <v>67</v>
      </c>
      <c r="D137" s="16" t="s">
        <v>7</v>
      </c>
      <c r="E137" s="3">
        <v>2</v>
      </c>
      <c r="F137" s="17">
        <v>11482</v>
      </c>
      <c r="G137" s="17">
        <v>22964</v>
      </c>
      <c r="H137" s="130" t="s">
        <v>893</v>
      </c>
      <c r="I137" s="17"/>
      <c r="J137" s="133"/>
      <c r="K137" s="17"/>
      <c r="L137" s="4"/>
      <c r="M137" s="121" t="s">
        <v>893</v>
      </c>
      <c r="N137" s="4"/>
      <c r="O137" s="4"/>
      <c r="P137" s="116"/>
    </row>
    <row r="138" spans="1:16" x14ac:dyDescent="0.35">
      <c r="A138" s="22" t="s">
        <v>262</v>
      </c>
      <c r="B138" s="22" t="s">
        <v>261</v>
      </c>
      <c r="C138" s="10" t="s">
        <v>67</v>
      </c>
      <c r="D138" s="14" t="s">
        <v>35</v>
      </c>
      <c r="E138" s="3">
        <v>1</v>
      </c>
      <c r="F138" s="17">
        <v>9711.1</v>
      </c>
      <c r="G138" s="17">
        <v>9711.1</v>
      </c>
      <c r="H138" s="115" t="s">
        <v>893</v>
      </c>
      <c r="I138" s="115"/>
      <c r="J138" s="133"/>
      <c r="K138" s="17"/>
      <c r="L138" s="4"/>
      <c r="M138" s="4"/>
      <c r="N138" s="4"/>
      <c r="O138" s="4"/>
      <c r="P138" s="116"/>
    </row>
    <row r="139" spans="1:16" x14ac:dyDescent="0.35">
      <c r="A139" s="22" t="s">
        <v>262</v>
      </c>
      <c r="B139" s="22" t="s">
        <v>261</v>
      </c>
      <c r="C139" s="10" t="s">
        <v>67</v>
      </c>
      <c r="D139" s="14" t="s">
        <v>8</v>
      </c>
      <c r="E139" s="3">
        <v>1</v>
      </c>
      <c r="F139" s="17">
        <v>8721.68</v>
      </c>
      <c r="G139" s="17">
        <v>8721.68</v>
      </c>
      <c r="H139" s="115" t="s">
        <v>893</v>
      </c>
      <c r="I139" s="115"/>
      <c r="J139" s="133"/>
      <c r="K139" s="17"/>
      <c r="L139" s="4"/>
      <c r="M139" s="4"/>
      <c r="N139" s="4"/>
      <c r="O139" s="4"/>
      <c r="P139" s="116"/>
    </row>
    <row r="140" spans="1:16" x14ac:dyDescent="0.35">
      <c r="A140" s="22" t="s">
        <v>262</v>
      </c>
      <c r="B140" s="22" t="s">
        <v>261</v>
      </c>
      <c r="C140" s="10" t="s">
        <v>67</v>
      </c>
      <c r="D140" s="14" t="s">
        <v>13</v>
      </c>
      <c r="E140" s="3">
        <v>1</v>
      </c>
      <c r="F140" s="17">
        <v>3126.05</v>
      </c>
      <c r="G140" s="17">
        <v>3126.05</v>
      </c>
      <c r="H140" s="130" t="s">
        <v>893</v>
      </c>
      <c r="I140" s="17"/>
      <c r="J140" s="115" t="s">
        <v>893</v>
      </c>
      <c r="K140" s="17"/>
      <c r="L140" s="4"/>
      <c r="M140" s="4"/>
      <c r="N140" s="4"/>
      <c r="O140" s="4"/>
      <c r="P140" s="116"/>
    </row>
    <row r="141" spans="1:16" x14ac:dyDescent="0.35">
      <c r="A141" s="176" t="s">
        <v>262</v>
      </c>
      <c r="B141" s="176" t="s">
        <v>261</v>
      </c>
      <c r="C141" s="182" t="s">
        <v>67</v>
      </c>
      <c r="D141" s="178" t="s">
        <v>15</v>
      </c>
      <c r="E141" s="184">
        <v>2</v>
      </c>
      <c r="F141" s="185">
        <v>1493</v>
      </c>
      <c r="G141" s="185">
        <v>2986</v>
      </c>
      <c r="H141" s="180" t="s">
        <v>893</v>
      </c>
      <c r="I141" s="115"/>
      <c r="J141" s="133"/>
      <c r="K141" s="17"/>
      <c r="L141" s="4"/>
      <c r="M141" s="4"/>
      <c r="N141" s="4"/>
      <c r="O141" s="4"/>
      <c r="P141" s="116"/>
    </row>
    <row r="142" spans="1:16" x14ac:dyDescent="0.35">
      <c r="A142" s="22" t="s">
        <v>262</v>
      </c>
      <c r="B142" s="22" t="s">
        <v>261</v>
      </c>
      <c r="C142" s="10" t="s">
        <v>67</v>
      </c>
      <c r="D142" s="14" t="s">
        <v>17</v>
      </c>
      <c r="E142" s="3">
        <v>1</v>
      </c>
      <c r="F142" s="17">
        <v>1299.79</v>
      </c>
      <c r="G142" s="17">
        <v>1299.79</v>
      </c>
      <c r="H142" s="17"/>
      <c r="I142" s="17"/>
      <c r="J142" s="133"/>
      <c r="K142" s="17"/>
      <c r="L142" s="121" t="s">
        <v>893</v>
      </c>
      <c r="M142" s="3"/>
      <c r="N142" s="3"/>
      <c r="O142" s="3"/>
      <c r="P142" s="116"/>
    </row>
    <row r="143" spans="1:16" ht="28" x14ac:dyDescent="0.35">
      <c r="A143" s="22" t="s">
        <v>262</v>
      </c>
      <c r="B143" s="22" t="s">
        <v>261</v>
      </c>
      <c r="C143" s="10" t="s">
        <v>67</v>
      </c>
      <c r="D143" s="16" t="s">
        <v>18</v>
      </c>
      <c r="E143" s="3">
        <v>2</v>
      </c>
      <c r="F143" s="17">
        <v>2211</v>
      </c>
      <c r="G143" s="17">
        <v>4422</v>
      </c>
      <c r="H143" s="115" t="s">
        <v>893</v>
      </c>
      <c r="I143" s="115"/>
      <c r="J143" s="133"/>
      <c r="K143" s="17"/>
      <c r="L143" s="4"/>
      <c r="M143" s="4"/>
      <c r="N143" s="4"/>
      <c r="O143" s="4"/>
      <c r="P143" s="116"/>
    </row>
    <row r="144" spans="1:16" x14ac:dyDescent="0.35">
      <c r="A144" s="22" t="s">
        <v>262</v>
      </c>
      <c r="B144" s="22" t="s">
        <v>261</v>
      </c>
      <c r="C144" s="10" t="s">
        <v>67</v>
      </c>
      <c r="D144" s="16" t="s">
        <v>37</v>
      </c>
      <c r="E144" s="3">
        <v>1</v>
      </c>
      <c r="F144" s="17">
        <v>1098.0999999999999</v>
      </c>
      <c r="G144" s="17">
        <v>1098.0999999999999</v>
      </c>
      <c r="H144" s="130" t="s">
        <v>893</v>
      </c>
      <c r="I144" s="17"/>
      <c r="J144" s="115" t="s">
        <v>893</v>
      </c>
      <c r="K144" s="17"/>
      <c r="L144" s="4"/>
      <c r="M144" s="4"/>
      <c r="N144" s="4"/>
      <c r="O144" s="4"/>
      <c r="P144" s="116"/>
    </row>
    <row r="145" spans="1:16" x14ac:dyDescent="0.35">
      <c r="A145" s="22" t="s">
        <v>262</v>
      </c>
      <c r="B145" s="22" t="s">
        <v>261</v>
      </c>
      <c r="C145" s="10" t="s">
        <v>67</v>
      </c>
      <c r="D145" s="132" t="s">
        <v>19</v>
      </c>
      <c r="E145" s="3">
        <v>2</v>
      </c>
      <c r="F145" s="17">
        <v>672</v>
      </c>
      <c r="G145" s="17">
        <v>1344</v>
      </c>
      <c r="H145" s="17"/>
      <c r="I145" s="17"/>
      <c r="J145" s="133"/>
      <c r="K145" s="17"/>
      <c r="L145" s="3"/>
      <c r="M145" s="121" t="s">
        <v>893</v>
      </c>
      <c r="N145" s="131" t="s">
        <v>893</v>
      </c>
      <c r="O145" s="3"/>
      <c r="P145" s="116"/>
    </row>
    <row r="146" spans="1:16" x14ac:dyDescent="0.35">
      <c r="A146" s="22" t="s">
        <v>262</v>
      </c>
      <c r="B146" s="22" t="s">
        <v>261</v>
      </c>
      <c r="C146" s="10" t="s">
        <v>67</v>
      </c>
      <c r="D146" s="14" t="s">
        <v>5</v>
      </c>
      <c r="E146" s="3">
        <v>1</v>
      </c>
      <c r="F146" s="17">
        <v>11952.12</v>
      </c>
      <c r="G146" s="17">
        <v>11952.12</v>
      </c>
      <c r="H146" s="115" t="s">
        <v>893</v>
      </c>
      <c r="I146" s="115"/>
      <c r="J146" s="133"/>
      <c r="K146" s="17"/>
      <c r="L146" s="4"/>
      <c r="M146" s="4"/>
      <c r="N146" s="4"/>
      <c r="O146" s="4"/>
      <c r="P146" s="116"/>
    </row>
    <row r="147" spans="1:16" x14ac:dyDescent="0.35">
      <c r="A147" s="22" t="s">
        <v>262</v>
      </c>
      <c r="B147" s="22" t="s">
        <v>261</v>
      </c>
      <c r="C147" s="10" t="s">
        <v>67</v>
      </c>
      <c r="D147" s="132" t="s">
        <v>44</v>
      </c>
      <c r="E147" s="3">
        <v>1</v>
      </c>
      <c r="F147" s="17">
        <v>5677.26</v>
      </c>
      <c r="G147" s="17">
        <v>5677.26</v>
      </c>
      <c r="H147" s="115" t="s">
        <v>893</v>
      </c>
      <c r="I147" s="115"/>
      <c r="J147" s="133"/>
      <c r="K147" s="17"/>
      <c r="L147" s="4"/>
      <c r="M147" s="4"/>
      <c r="N147" s="4"/>
      <c r="O147" s="4"/>
      <c r="P147" s="116"/>
    </row>
    <row r="148" spans="1:16" x14ac:dyDescent="0.35">
      <c r="A148" s="22" t="s">
        <v>262</v>
      </c>
      <c r="B148" s="22" t="s">
        <v>261</v>
      </c>
      <c r="C148" s="10" t="s">
        <v>67</v>
      </c>
      <c r="D148" s="14" t="s">
        <v>40</v>
      </c>
      <c r="E148" s="3">
        <v>6</v>
      </c>
      <c r="F148" s="17">
        <v>2540</v>
      </c>
      <c r="G148" s="17">
        <v>15240</v>
      </c>
      <c r="H148" s="131" t="s">
        <v>893</v>
      </c>
      <c r="I148" s="17"/>
      <c r="J148" s="133"/>
      <c r="K148" s="17"/>
      <c r="L148" s="121" t="s">
        <v>893</v>
      </c>
      <c r="M148" s="3"/>
      <c r="N148" s="3"/>
      <c r="O148" s="3"/>
      <c r="P148" s="116"/>
    </row>
    <row r="149" spans="1:16" x14ac:dyDescent="0.35">
      <c r="A149" s="22" t="s">
        <v>262</v>
      </c>
      <c r="B149" s="22" t="s">
        <v>261</v>
      </c>
      <c r="C149" s="10" t="s">
        <v>67</v>
      </c>
      <c r="D149" s="14" t="s">
        <v>25</v>
      </c>
      <c r="E149" s="3">
        <v>2</v>
      </c>
      <c r="F149" s="17">
        <v>2068</v>
      </c>
      <c r="G149" s="17">
        <v>4136</v>
      </c>
      <c r="H149" s="17"/>
      <c r="I149" s="17"/>
      <c r="J149" s="133"/>
      <c r="K149" s="17"/>
      <c r="L149" s="121" t="s">
        <v>893</v>
      </c>
      <c r="M149" s="3"/>
      <c r="N149" s="3"/>
      <c r="O149" s="3"/>
      <c r="P149" s="116"/>
    </row>
    <row r="150" spans="1:16" x14ac:dyDescent="0.35">
      <c r="A150" s="22" t="s">
        <v>262</v>
      </c>
      <c r="B150" s="22" t="s">
        <v>261</v>
      </c>
      <c r="C150" s="10" t="s">
        <v>67</v>
      </c>
      <c r="D150" s="14" t="s">
        <v>48</v>
      </c>
      <c r="E150" s="3">
        <v>1</v>
      </c>
      <c r="F150" s="17">
        <v>1486.55</v>
      </c>
      <c r="G150" s="17">
        <v>1486.55</v>
      </c>
      <c r="H150" s="17"/>
      <c r="I150" s="17"/>
      <c r="J150" s="115" t="s">
        <v>893</v>
      </c>
      <c r="K150" s="17"/>
      <c r="L150" s="4"/>
      <c r="M150" s="4"/>
      <c r="N150" s="4"/>
      <c r="O150" s="4"/>
      <c r="P150" s="116"/>
    </row>
    <row r="151" spans="1:16" x14ac:dyDescent="0.35">
      <c r="A151" s="22" t="s">
        <v>262</v>
      </c>
      <c r="B151" s="22" t="s">
        <v>261</v>
      </c>
      <c r="C151" s="10" t="s">
        <v>67</v>
      </c>
      <c r="D151" s="14" t="s">
        <v>27</v>
      </c>
      <c r="E151" s="3">
        <v>1</v>
      </c>
      <c r="F151" s="17">
        <v>575.96</v>
      </c>
      <c r="G151" s="17">
        <v>575.96</v>
      </c>
      <c r="H151" s="115" t="s">
        <v>893</v>
      </c>
      <c r="I151" s="115"/>
      <c r="J151" s="133"/>
      <c r="K151" s="17"/>
      <c r="L151" s="4"/>
      <c r="M151" s="4"/>
      <c r="N151" s="4"/>
      <c r="O151" s="4"/>
      <c r="P151" s="116"/>
    </row>
    <row r="152" spans="1:16" x14ac:dyDescent="0.35">
      <c r="A152" s="22" t="s">
        <v>262</v>
      </c>
      <c r="B152" s="22" t="s">
        <v>261</v>
      </c>
      <c r="C152" s="10" t="s">
        <v>67</v>
      </c>
      <c r="D152" s="14" t="s">
        <v>38</v>
      </c>
      <c r="E152" s="13">
        <v>1</v>
      </c>
      <c r="F152" s="15">
        <v>49489</v>
      </c>
      <c r="G152" s="15">
        <v>49489</v>
      </c>
      <c r="H152" s="115" t="s">
        <v>893</v>
      </c>
      <c r="I152" s="115"/>
      <c r="J152" s="115"/>
      <c r="K152" s="15"/>
      <c r="L152" s="4"/>
      <c r="M152" s="4"/>
      <c r="N152" s="4"/>
      <c r="O152" s="4"/>
      <c r="P152" s="116"/>
    </row>
    <row r="153" spans="1:16" x14ac:dyDescent="0.35">
      <c r="A153" s="176" t="s">
        <v>262</v>
      </c>
      <c r="B153" s="176" t="s">
        <v>261</v>
      </c>
      <c r="C153" s="182" t="s">
        <v>67</v>
      </c>
      <c r="D153" s="178" t="s">
        <v>21</v>
      </c>
      <c r="E153" s="177">
        <v>4</v>
      </c>
      <c r="F153" s="179">
        <v>15687</v>
      </c>
      <c r="G153" s="179">
        <v>62749</v>
      </c>
      <c r="H153" s="180" t="s">
        <v>893</v>
      </c>
      <c r="I153" s="115"/>
      <c r="J153" s="115"/>
      <c r="K153" s="15"/>
      <c r="L153" s="4"/>
      <c r="M153" s="4"/>
      <c r="N153" s="4"/>
      <c r="O153" s="4"/>
      <c r="P153" s="116"/>
    </row>
    <row r="154" spans="1:16" x14ac:dyDescent="0.35">
      <c r="A154" s="22" t="s">
        <v>262</v>
      </c>
      <c r="B154" s="22" t="s">
        <v>261</v>
      </c>
      <c r="C154" s="10" t="s">
        <v>67</v>
      </c>
      <c r="D154" s="14" t="s">
        <v>39</v>
      </c>
      <c r="E154" s="13">
        <v>1</v>
      </c>
      <c r="F154" s="15">
        <v>13876</v>
      </c>
      <c r="G154" s="15">
        <v>13876</v>
      </c>
      <c r="H154" s="130" t="s">
        <v>893</v>
      </c>
      <c r="I154" s="15"/>
      <c r="J154" s="115"/>
      <c r="K154" s="15"/>
      <c r="L154" s="4"/>
      <c r="M154" s="121" t="s">
        <v>893</v>
      </c>
      <c r="N154" s="4"/>
      <c r="O154" s="4"/>
      <c r="P154" s="116"/>
    </row>
    <row r="155" spans="1:16" x14ac:dyDescent="0.35">
      <c r="A155" s="22" t="s">
        <v>262</v>
      </c>
      <c r="B155" s="22" t="s">
        <v>261</v>
      </c>
      <c r="C155" s="10" t="s">
        <v>67</v>
      </c>
      <c r="D155" s="14" t="s">
        <v>22</v>
      </c>
      <c r="E155" s="13">
        <v>1</v>
      </c>
      <c r="F155" s="15">
        <v>9635</v>
      </c>
      <c r="G155" s="15">
        <v>9635</v>
      </c>
      <c r="H155" s="115" t="s">
        <v>893</v>
      </c>
      <c r="I155" s="115"/>
      <c r="J155" s="115"/>
      <c r="K155" s="15"/>
      <c r="L155" s="4"/>
      <c r="M155" s="4"/>
      <c r="N155" s="4"/>
      <c r="O155" s="4"/>
      <c r="P155" s="116"/>
    </row>
    <row r="156" spans="1:16" x14ac:dyDescent="0.35">
      <c r="A156" s="176" t="s">
        <v>262</v>
      </c>
      <c r="B156" s="176" t="s">
        <v>261</v>
      </c>
      <c r="C156" s="182" t="s">
        <v>67</v>
      </c>
      <c r="D156" s="178" t="s">
        <v>47</v>
      </c>
      <c r="E156" s="177">
        <v>1</v>
      </c>
      <c r="F156" s="179">
        <v>9490</v>
      </c>
      <c r="G156" s="179">
        <v>9490</v>
      </c>
      <c r="H156" s="180" t="s">
        <v>893</v>
      </c>
      <c r="I156" s="115"/>
      <c r="J156" s="115"/>
      <c r="K156" s="15"/>
      <c r="L156" s="4"/>
      <c r="M156" s="4"/>
      <c r="N156" s="4"/>
      <c r="O156" s="4"/>
      <c r="P156" s="116"/>
    </row>
    <row r="157" spans="1:16" x14ac:dyDescent="0.35">
      <c r="A157" s="22" t="s">
        <v>262</v>
      </c>
      <c r="B157" s="22" t="s">
        <v>261</v>
      </c>
      <c r="C157" s="10" t="s">
        <v>67</v>
      </c>
      <c r="D157" s="14" t="s">
        <v>23</v>
      </c>
      <c r="E157" s="13">
        <v>4</v>
      </c>
      <c r="F157" s="15">
        <v>2638</v>
      </c>
      <c r="G157" s="15">
        <v>10551</v>
      </c>
      <c r="H157" s="131" t="s">
        <v>893</v>
      </c>
      <c r="I157" s="15"/>
      <c r="J157" s="115"/>
      <c r="K157" s="15"/>
      <c r="L157" s="121" t="s">
        <v>893</v>
      </c>
      <c r="M157" s="10"/>
      <c r="N157" s="10"/>
      <c r="O157" s="10"/>
      <c r="P157" s="116"/>
    </row>
    <row r="158" spans="1:16" x14ac:dyDescent="0.35">
      <c r="A158" s="22" t="s">
        <v>262</v>
      </c>
      <c r="B158" s="22" t="s">
        <v>261</v>
      </c>
      <c r="C158" s="10" t="s">
        <v>67</v>
      </c>
      <c r="D158" s="14" t="s">
        <v>40</v>
      </c>
      <c r="E158" s="13">
        <v>4</v>
      </c>
      <c r="F158" s="15">
        <v>2540</v>
      </c>
      <c r="G158" s="15">
        <v>10159</v>
      </c>
      <c r="H158" s="131" t="s">
        <v>893</v>
      </c>
      <c r="I158" s="15"/>
      <c r="J158" s="115"/>
      <c r="K158" s="15"/>
      <c r="L158" s="121" t="s">
        <v>893</v>
      </c>
      <c r="M158" s="10"/>
      <c r="N158" s="10"/>
      <c r="O158" s="10"/>
      <c r="P158" s="116"/>
    </row>
    <row r="159" spans="1:16" x14ac:dyDescent="0.35">
      <c r="A159" s="176" t="s">
        <v>262</v>
      </c>
      <c r="B159" s="176" t="s">
        <v>261</v>
      </c>
      <c r="C159" s="182" t="s">
        <v>67</v>
      </c>
      <c r="D159" s="178" t="s">
        <v>24</v>
      </c>
      <c r="E159" s="177">
        <v>8</v>
      </c>
      <c r="F159" s="179">
        <v>4211</v>
      </c>
      <c r="G159" s="179">
        <v>33685</v>
      </c>
      <c r="H159" s="180" t="s">
        <v>893</v>
      </c>
      <c r="I159" s="115"/>
      <c r="J159" s="115"/>
      <c r="K159" s="15"/>
      <c r="L159" s="4"/>
      <c r="M159" s="4"/>
      <c r="N159" s="4"/>
      <c r="O159" s="4"/>
      <c r="P159" s="116"/>
    </row>
    <row r="160" spans="1:16" x14ac:dyDescent="0.35">
      <c r="A160" s="22" t="s">
        <v>262</v>
      </c>
      <c r="B160" s="22" t="s">
        <v>261</v>
      </c>
      <c r="C160" s="10" t="s">
        <v>67</v>
      </c>
      <c r="D160" s="14" t="s">
        <v>25</v>
      </c>
      <c r="E160" s="13">
        <v>4</v>
      </c>
      <c r="F160" s="15">
        <v>2068</v>
      </c>
      <c r="G160" s="15">
        <v>8273</v>
      </c>
      <c r="H160" s="15"/>
      <c r="I160" s="15"/>
      <c r="J160" s="115"/>
      <c r="K160" s="15"/>
      <c r="L160" s="121" t="s">
        <v>893</v>
      </c>
      <c r="M160" s="10"/>
      <c r="N160" s="10"/>
      <c r="O160" s="10"/>
      <c r="P160" s="116"/>
    </row>
    <row r="161" spans="1:16" x14ac:dyDescent="0.35">
      <c r="A161" s="22" t="s">
        <v>262</v>
      </c>
      <c r="B161" s="22" t="s">
        <v>261</v>
      </c>
      <c r="C161" s="10" t="s">
        <v>67</v>
      </c>
      <c r="D161" s="14" t="s">
        <v>41</v>
      </c>
      <c r="E161" s="13">
        <v>1</v>
      </c>
      <c r="F161" s="15">
        <v>1409</v>
      </c>
      <c r="G161" s="15">
        <v>1409</v>
      </c>
      <c r="H161" s="115" t="s">
        <v>893</v>
      </c>
      <c r="I161" s="115"/>
      <c r="J161" s="115"/>
      <c r="K161" s="15"/>
      <c r="L161" s="4"/>
      <c r="M161" s="4"/>
      <c r="N161" s="4"/>
      <c r="O161" s="4"/>
      <c r="P161" s="116"/>
    </row>
    <row r="162" spans="1:16" x14ac:dyDescent="0.35">
      <c r="A162" s="22" t="s">
        <v>262</v>
      </c>
      <c r="B162" s="22" t="s">
        <v>261</v>
      </c>
      <c r="C162" s="10" t="s">
        <v>67</v>
      </c>
      <c r="D162" s="132" t="s">
        <v>16</v>
      </c>
      <c r="E162" s="13">
        <v>1</v>
      </c>
      <c r="F162" s="15">
        <v>1370</v>
      </c>
      <c r="G162" s="15">
        <v>1370</v>
      </c>
      <c r="H162" s="15"/>
      <c r="I162" s="15"/>
      <c r="J162" s="115"/>
      <c r="K162" s="15"/>
      <c r="L162" s="10"/>
      <c r="M162" s="121"/>
      <c r="N162" s="131" t="s">
        <v>893</v>
      </c>
      <c r="O162" s="10"/>
      <c r="P162" s="116"/>
    </row>
    <row r="163" spans="1:16" x14ac:dyDescent="0.35">
      <c r="A163" s="22" t="s">
        <v>262</v>
      </c>
      <c r="B163" s="22" t="s">
        <v>261</v>
      </c>
      <c r="C163" s="10" t="s">
        <v>67</v>
      </c>
      <c r="D163" s="14" t="s">
        <v>26</v>
      </c>
      <c r="E163" s="13">
        <v>1</v>
      </c>
      <c r="F163" s="15">
        <v>1162</v>
      </c>
      <c r="G163" s="15">
        <v>1162</v>
      </c>
      <c r="H163" s="115" t="s">
        <v>893</v>
      </c>
      <c r="I163" s="115"/>
      <c r="J163" s="115"/>
      <c r="K163" s="15"/>
      <c r="L163" s="4"/>
      <c r="M163" s="4"/>
      <c r="N163" s="4"/>
      <c r="O163" s="4"/>
      <c r="P163" s="116"/>
    </row>
    <row r="164" spans="1:16" x14ac:dyDescent="0.35">
      <c r="A164" s="22" t="s">
        <v>262</v>
      </c>
      <c r="B164" s="22" t="s">
        <v>261</v>
      </c>
      <c r="C164" s="10" t="s">
        <v>67</v>
      </c>
      <c r="D164" s="14" t="s">
        <v>27</v>
      </c>
      <c r="E164" s="13">
        <v>1</v>
      </c>
      <c r="F164" s="15">
        <v>576</v>
      </c>
      <c r="G164" s="15">
        <v>576</v>
      </c>
      <c r="H164" s="115" t="s">
        <v>893</v>
      </c>
      <c r="I164" s="115"/>
      <c r="J164" s="115"/>
      <c r="K164" s="15"/>
      <c r="L164" s="4"/>
      <c r="M164" s="4"/>
      <c r="N164" s="4"/>
      <c r="O164" s="4"/>
      <c r="P164" s="116"/>
    </row>
    <row r="165" spans="1:16" ht="28" x14ac:dyDescent="0.35">
      <c r="A165" s="22" t="s">
        <v>262</v>
      </c>
      <c r="B165" s="22" t="s">
        <v>261</v>
      </c>
      <c r="C165" s="10" t="s">
        <v>67</v>
      </c>
      <c r="D165" s="2" t="s">
        <v>62</v>
      </c>
      <c r="E165" s="13">
        <v>10</v>
      </c>
      <c r="F165" s="15">
        <v>3267</v>
      </c>
      <c r="G165" s="15">
        <v>32670</v>
      </c>
      <c r="H165" s="131" t="s">
        <v>893</v>
      </c>
      <c r="I165" s="15"/>
      <c r="J165" s="115"/>
      <c r="K165" s="15"/>
      <c r="L165" s="121" t="s">
        <v>893</v>
      </c>
      <c r="M165" s="10"/>
      <c r="N165" s="10"/>
      <c r="O165" s="10"/>
      <c r="P165" s="116"/>
    </row>
    <row r="166" spans="1:16" x14ac:dyDescent="0.35">
      <c r="A166" s="22" t="s">
        <v>262</v>
      </c>
      <c r="B166" s="22" t="s">
        <v>261</v>
      </c>
      <c r="C166" s="10" t="s">
        <v>67</v>
      </c>
      <c r="D166" s="2" t="s">
        <v>63</v>
      </c>
      <c r="E166" s="13">
        <v>10</v>
      </c>
      <c r="F166" s="15">
        <v>400</v>
      </c>
      <c r="G166" s="15">
        <v>4000</v>
      </c>
      <c r="H166" s="121" t="s">
        <v>893</v>
      </c>
      <c r="I166" s="15"/>
      <c r="J166" s="115"/>
      <c r="K166" s="15"/>
      <c r="L166" s="121" t="s">
        <v>893</v>
      </c>
      <c r="M166" s="10"/>
      <c r="N166" s="10"/>
      <c r="O166" s="10"/>
      <c r="P166" s="116"/>
    </row>
    <row r="167" spans="1:16" x14ac:dyDescent="0.35">
      <c r="A167" s="176" t="s">
        <v>262</v>
      </c>
      <c r="B167" s="176" t="s">
        <v>261</v>
      </c>
      <c r="C167" s="182" t="s">
        <v>67</v>
      </c>
      <c r="D167" s="188" t="s">
        <v>64</v>
      </c>
      <c r="E167" s="177">
        <v>5</v>
      </c>
      <c r="F167" s="179">
        <v>5000</v>
      </c>
      <c r="G167" s="179">
        <v>25000</v>
      </c>
      <c r="H167" s="189" t="s">
        <v>893</v>
      </c>
      <c r="I167" s="115"/>
      <c r="J167" s="115"/>
      <c r="K167" s="15"/>
      <c r="L167" s="4"/>
      <c r="M167" s="4"/>
      <c r="N167" s="4"/>
      <c r="O167" s="4"/>
      <c r="P167" s="116"/>
    </row>
    <row r="168" spans="1:16" x14ac:dyDescent="0.35">
      <c r="A168" s="176" t="s">
        <v>262</v>
      </c>
      <c r="B168" s="176" t="s">
        <v>261</v>
      </c>
      <c r="C168" s="182" t="s">
        <v>67</v>
      </c>
      <c r="D168" s="188" t="s">
        <v>65</v>
      </c>
      <c r="E168" s="177">
        <v>10</v>
      </c>
      <c r="F168" s="179">
        <v>4211</v>
      </c>
      <c r="G168" s="179">
        <v>42106</v>
      </c>
      <c r="H168" s="189" t="s">
        <v>893</v>
      </c>
      <c r="I168" s="115"/>
      <c r="J168" s="115"/>
      <c r="K168" s="15"/>
      <c r="L168" s="4"/>
      <c r="M168" s="4"/>
      <c r="N168" s="4"/>
      <c r="O168" s="4"/>
      <c r="P168" s="116"/>
    </row>
    <row r="169" spans="1:16" x14ac:dyDescent="0.35">
      <c r="A169" s="176" t="s">
        <v>262</v>
      </c>
      <c r="B169" s="176" t="s">
        <v>261</v>
      </c>
      <c r="C169" s="182" t="s">
        <v>67</v>
      </c>
      <c r="D169" s="188" t="s">
        <v>66</v>
      </c>
      <c r="E169" s="177">
        <v>2</v>
      </c>
      <c r="F169" s="179">
        <v>605</v>
      </c>
      <c r="G169" s="179">
        <v>1210</v>
      </c>
      <c r="H169" s="189" t="s">
        <v>893</v>
      </c>
      <c r="I169" s="115"/>
      <c r="J169" s="115"/>
      <c r="K169" s="15"/>
      <c r="L169" s="4"/>
      <c r="M169" s="4"/>
      <c r="N169" s="4"/>
      <c r="O169" s="4"/>
      <c r="P169" s="116"/>
    </row>
    <row r="170" spans="1:16" x14ac:dyDescent="0.35">
      <c r="A170" s="176" t="s">
        <v>262</v>
      </c>
      <c r="B170" s="176" t="s">
        <v>261</v>
      </c>
      <c r="C170" s="182" t="s">
        <v>71</v>
      </c>
      <c r="D170" s="178" t="s">
        <v>0</v>
      </c>
      <c r="E170" s="184">
        <v>1</v>
      </c>
      <c r="F170" s="185">
        <v>43557.58</v>
      </c>
      <c r="G170" s="185">
        <v>43558</v>
      </c>
      <c r="H170" s="189" t="s">
        <v>893</v>
      </c>
      <c r="I170" s="115"/>
      <c r="J170" s="133"/>
      <c r="K170" s="17"/>
      <c r="L170" s="4"/>
      <c r="M170" s="4"/>
      <c r="N170" s="4"/>
      <c r="O170" s="4"/>
      <c r="P170" s="116"/>
    </row>
    <row r="171" spans="1:16" x14ac:dyDescent="0.35">
      <c r="A171" s="22" t="s">
        <v>262</v>
      </c>
      <c r="B171" s="22" t="s">
        <v>261</v>
      </c>
      <c r="C171" s="10" t="s">
        <v>71</v>
      </c>
      <c r="D171" s="16" t="s">
        <v>14</v>
      </c>
      <c r="E171" s="13">
        <v>3</v>
      </c>
      <c r="F171" s="15">
        <v>2638</v>
      </c>
      <c r="G171" s="17">
        <v>7913</v>
      </c>
      <c r="H171" s="131" t="s">
        <v>893</v>
      </c>
      <c r="I171" s="17"/>
      <c r="J171" s="133"/>
      <c r="K171" s="17"/>
      <c r="L171" s="121" t="s">
        <v>893</v>
      </c>
      <c r="M171" s="3"/>
      <c r="N171" s="3"/>
      <c r="O171" s="3"/>
      <c r="P171" s="116"/>
    </row>
    <row r="172" spans="1:16" x14ac:dyDescent="0.35">
      <c r="A172" s="176" t="s">
        <v>262</v>
      </c>
      <c r="B172" s="176" t="s">
        <v>261</v>
      </c>
      <c r="C172" s="182" t="s">
        <v>71</v>
      </c>
      <c r="D172" s="178" t="s">
        <v>15</v>
      </c>
      <c r="E172" s="177">
        <v>2</v>
      </c>
      <c r="F172" s="179">
        <v>1493</v>
      </c>
      <c r="G172" s="185">
        <v>2985</v>
      </c>
      <c r="H172" s="189" t="s">
        <v>893</v>
      </c>
      <c r="I172" s="115"/>
      <c r="J172" s="133"/>
      <c r="K172" s="17"/>
      <c r="L172" s="4"/>
      <c r="M172" s="4"/>
      <c r="N172" s="4"/>
      <c r="O172" s="4"/>
      <c r="P172" s="116"/>
    </row>
    <row r="173" spans="1:16" x14ac:dyDescent="0.35">
      <c r="A173" s="22" t="s">
        <v>262</v>
      </c>
      <c r="B173" s="22" t="s">
        <v>261</v>
      </c>
      <c r="C173" s="10" t="s">
        <v>71</v>
      </c>
      <c r="D173" s="132" t="s">
        <v>16</v>
      </c>
      <c r="E173" s="13">
        <v>1</v>
      </c>
      <c r="F173" s="15">
        <v>1370</v>
      </c>
      <c r="G173" s="17">
        <v>1370</v>
      </c>
      <c r="H173" s="121" t="s">
        <v>893</v>
      </c>
      <c r="I173" s="17"/>
      <c r="J173" s="133"/>
      <c r="K173" s="17"/>
      <c r="L173" s="3"/>
      <c r="M173" s="121"/>
      <c r="N173" s="131" t="s">
        <v>893</v>
      </c>
      <c r="O173" s="3"/>
      <c r="P173" s="116"/>
    </row>
    <row r="174" spans="1:16" x14ac:dyDescent="0.35">
      <c r="A174" s="22" t="s">
        <v>262</v>
      </c>
      <c r="B174" s="22" t="s">
        <v>261</v>
      </c>
      <c r="C174" s="10" t="s">
        <v>71</v>
      </c>
      <c r="D174" s="132" t="s">
        <v>19</v>
      </c>
      <c r="E174" s="13">
        <v>5</v>
      </c>
      <c r="F174" s="15">
        <v>672</v>
      </c>
      <c r="G174" s="17">
        <v>3362</v>
      </c>
      <c r="H174" s="121" t="s">
        <v>893</v>
      </c>
      <c r="I174" s="17"/>
      <c r="J174" s="133"/>
      <c r="K174" s="17"/>
      <c r="L174" s="3"/>
      <c r="M174" s="121" t="s">
        <v>893</v>
      </c>
      <c r="N174" s="131" t="s">
        <v>893</v>
      </c>
      <c r="O174" s="3"/>
      <c r="P174" s="116"/>
    </row>
    <row r="175" spans="1:16" x14ac:dyDescent="0.35">
      <c r="A175" s="22" t="s">
        <v>262</v>
      </c>
      <c r="B175" s="22" t="s">
        <v>261</v>
      </c>
      <c r="C175" s="10" t="s">
        <v>71</v>
      </c>
      <c r="D175" s="14" t="s">
        <v>38</v>
      </c>
      <c r="E175" s="13">
        <v>1</v>
      </c>
      <c r="F175" s="15">
        <v>49489</v>
      </c>
      <c r="G175" s="17">
        <v>49489</v>
      </c>
      <c r="H175" s="121" t="s">
        <v>893</v>
      </c>
      <c r="I175" s="115"/>
      <c r="J175" s="133"/>
      <c r="K175" s="17"/>
      <c r="L175" s="4"/>
      <c r="M175" s="4"/>
      <c r="N175" s="4"/>
      <c r="O175" s="4"/>
      <c r="P175" s="116"/>
    </row>
    <row r="176" spans="1:16" x14ac:dyDescent="0.35">
      <c r="A176" s="176" t="s">
        <v>262</v>
      </c>
      <c r="B176" s="176" t="s">
        <v>261</v>
      </c>
      <c r="C176" s="182" t="s">
        <v>71</v>
      </c>
      <c r="D176" s="178" t="s">
        <v>24</v>
      </c>
      <c r="E176" s="177">
        <v>8</v>
      </c>
      <c r="F176" s="179">
        <v>4211</v>
      </c>
      <c r="G176" s="185">
        <v>33685</v>
      </c>
      <c r="H176" s="189" t="s">
        <v>893</v>
      </c>
      <c r="I176" s="115"/>
      <c r="J176" s="133"/>
      <c r="K176" s="17"/>
      <c r="L176" s="4"/>
      <c r="M176" s="4"/>
      <c r="N176" s="4"/>
      <c r="O176" s="4"/>
      <c r="P176" s="116"/>
    </row>
    <row r="177" spans="1:16" x14ac:dyDescent="0.35">
      <c r="A177" s="22" t="s">
        <v>262</v>
      </c>
      <c r="B177" s="22" t="s">
        <v>261</v>
      </c>
      <c r="C177" s="10" t="s">
        <v>71</v>
      </c>
      <c r="D177" s="16" t="s">
        <v>68</v>
      </c>
      <c r="E177" s="13">
        <v>2</v>
      </c>
      <c r="F177" s="15">
        <v>5143</v>
      </c>
      <c r="G177" s="15">
        <v>10286</v>
      </c>
      <c r="H177" s="121" t="s">
        <v>893</v>
      </c>
      <c r="I177" s="15"/>
      <c r="J177" s="115"/>
      <c r="K177" s="15"/>
      <c r="L177" s="4"/>
      <c r="M177" s="121" t="s">
        <v>893</v>
      </c>
      <c r="N177" s="4"/>
      <c r="O177" s="4"/>
      <c r="P177" s="116"/>
    </row>
    <row r="178" spans="1:16" ht="28" x14ac:dyDescent="0.35">
      <c r="A178" s="176" t="s">
        <v>262</v>
      </c>
      <c r="B178" s="176" t="s">
        <v>261</v>
      </c>
      <c r="C178" s="182" t="s">
        <v>71</v>
      </c>
      <c r="D178" s="188" t="s">
        <v>69</v>
      </c>
      <c r="E178" s="177">
        <v>3</v>
      </c>
      <c r="F178" s="179">
        <v>1600</v>
      </c>
      <c r="G178" s="179">
        <v>4800</v>
      </c>
      <c r="H178" s="189" t="s">
        <v>893</v>
      </c>
      <c r="I178" s="15"/>
      <c r="J178" s="115"/>
      <c r="K178" s="15"/>
      <c r="L178" s="4"/>
      <c r="M178" s="4"/>
      <c r="N178" s="4"/>
      <c r="O178" s="4"/>
      <c r="P178" s="116"/>
    </row>
    <row r="179" spans="1:16" ht="28" x14ac:dyDescent="0.35">
      <c r="A179" s="22" t="s">
        <v>262</v>
      </c>
      <c r="B179" s="22" t="s">
        <v>261</v>
      </c>
      <c r="C179" s="10" t="s">
        <v>71</v>
      </c>
      <c r="D179" s="2" t="s">
        <v>70</v>
      </c>
      <c r="E179" s="13">
        <v>3</v>
      </c>
      <c r="F179" s="15">
        <v>1203</v>
      </c>
      <c r="G179" s="15">
        <v>3609</v>
      </c>
      <c r="H179" s="121" t="s">
        <v>893</v>
      </c>
      <c r="I179" s="115"/>
      <c r="J179" s="115"/>
      <c r="K179" s="15"/>
      <c r="L179" s="4"/>
      <c r="M179" s="4"/>
      <c r="N179" s="4"/>
      <c r="O179" s="4"/>
      <c r="P179" s="116"/>
    </row>
    <row r="180" spans="1:16" x14ac:dyDescent="0.35">
      <c r="A180" s="22" t="s">
        <v>262</v>
      </c>
      <c r="B180" s="22" t="s">
        <v>261</v>
      </c>
      <c r="C180" s="10" t="s">
        <v>71</v>
      </c>
      <c r="D180" s="16" t="s">
        <v>8</v>
      </c>
      <c r="E180" s="13">
        <v>1</v>
      </c>
      <c r="F180" s="15">
        <v>5445</v>
      </c>
      <c r="G180" s="15">
        <v>5445</v>
      </c>
      <c r="H180" s="121" t="s">
        <v>893</v>
      </c>
      <c r="I180" s="115"/>
      <c r="J180" s="115"/>
      <c r="K180" s="15"/>
      <c r="L180" s="4"/>
      <c r="M180" s="4"/>
      <c r="N180" s="4"/>
      <c r="O180" s="4"/>
      <c r="P180" s="116"/>
    </row>
    <row r="181" spans="1:16" x14ac:dyDescent="0.35">
      <c r="A181" s="176" t="s">
        <v>262</v>
      </c>
      <c r="B181" s="176" t="s">
        <v>261</v>
      </c>
      <c r="C181" s="177" t="s">
        <v>78</v>
      </c>
      <c r="D181" s="186" t="s">
        <v>0</v>
      </c>
      <c r="E181" s="177">
        <v>3</v>
      </c>
      <c r="F181" s="179">
        <v>43558</v>
      </c>
      <c r="G181" s="179">
        <v>130673</v>
      </c>
      <c r="H181" s="189" t="s">
        <v>893</v>
      </c>
      <c r="I181" s="115"/>
      <c r="J181" s="115"/>
      <c r="K181" s="15"/>
      <c r="L181" s="4"/>
      <c r="M181" s="4"/>
      <c r="N181" s="4"/>
      <c r="O181" s="4"/>
      <c r="P181" s="116"/>
    </row>
    <row r="182" spans="1:16" x14ac:dyDescent="0.35">
      <c r="A182" s="22" t="s">
        <v>262</v>
      </c>
      <c r="B182" s="22" t="s">
        <v>261</v>
      </c>
      <c r="C182" s="13" t="s">
        <v>78</v>
      </c>
      <c r="D182" s="16" t="s">
        <v>1</v>
      </c>
      <c r="E182" s="13">
        <v>2</v>
      </c>
      <c r="F182" s="15">
        <v>19000</v>
      </c>
      <c r="G182" s="15">
        <v>38000</v>
      </c>
      <c r="H182" s="121" t="s">
        <v>893</v>
      </c>
      <c r="I182" s="130" t="s">
        <v>893</v>
      </c>
      <c r="J182" s="115"/>
      <c r="K182" s="15"/>
      <c r="L182" s="4"/>
      <c r="M182" s="4"/>
      <c r="N182" s="4"/>
      <c r="O182" s="4"/>
      <c r="P182" s="116"/>
    </row>
    <row r="183" spans="1:16" x14ac:dyDescent="0.35">
      <c r="A183" s="22" t="s">
        <v>262</v>
      </c>
      <c r="B183" s="22" t="s">
        <v>261</v>
      </c>
      <c r="C183" s="13" t="s">
        <v>78</v>
      </c>
      <c r="D183" s="16" t="s">
        <v>5</v>
      </c>
      <c r="E183" s="13">
        <v>1</v>
      </c>
      <c r="F183" s="15">
        <v>11952</v>
      </c>
      <c r="G183" s="15">
        <v>11952</v>
      </c>
      <c r="H183" s="121" t="s">
        <v>893</v>
      </c>
      <c r="I183" s="115"/>
      <c r="J183" s="115"/>
      <c r="K183" s="15"/>
      <c r="L183" s="4"/>
      <c r="M183" s="4"/>
      <c r="N183" s="4"/>
      <c r="O183" s="4"/>
      <c r="P183" s="116"/>
    </row>
    <row r="184" spans="1:16" ht="28" x14ac:dyDescent="0.35">
      <c r="A184" s="22" t="s">
        <v>262</v>
      </c>
      <c r="B184" s="22" t="s">
        <v>261</v>
      </c>
      <c r="C184" s="13" t="s">
        <v>78</v>
      </c>
      <c r="D184" s="16" t="s">
        <v>7</v>
      </c>
      <c r="E184" s="13">
        <v>1</v>
      </c>
      <c r="F184" s="15">
        <v>11482</v>
      </c>
      <c r="G184" s="15">
        <v>11482</v>
      </c>
      <c r="H184" s="121" t="s">
        <v>893</v>
      </c>
      <c r="I184" s="15"/>
      <c r="J184" s="115"/>
      <c r="K184" s="15"/>
      <c r="L184" s="4"/>
      <c r="M184" s="121" t="s">
        <v>893</v>
      </c>
      <c r="N184" s="4"/>
      <c r="O184" s="4"/>
      <c r="P184" s="116"/>
    </row>
    <row r="185" spans="1:16" x14ac:dyDescent="0.35">
      <c r="A185" s="22" t="s">
        <v>262</v>
      </c>
      <c r="B185" s="22" t="s">
        <v>261</v>
      </c>
      <c r="C185" s="13" t="s">
        <v>78</v>
      </c>
      <c r="D185" s="16" t="s">
        <v>72</v>
      </c>
      <c r="E185" s="13">
        <v>1</v>
      </c>
      <c r="F185" s="15">
        <v>8324</v>
      </c>
      <c r="G185" s="15">
        <v>8324</v>
      </c>
      <c r="H185" s="121" t="s">
        <v>893</v>
      </c>
      <c r="I185" s="115"/>
      <c r="J185" s="115"/>
      <c r="K185" s="15"/>
      <c r="L185" s="4"/>
      <c r="M185" s="4"/>
      <c r="N185" s="4"/>
      <c r="O185" s="4"/>
      <c r="P185" s="116"/>
    </row>
    <row r="186" spans="1:16" x14ac:dyDescent="0.35">
      <c r="A186" s="22" t="s">
        <v>262</v>
      </c>
      <c r="B186" s="22" t="s">
        <v>261</v>
      </c>
      <c r="C186" s="13" t="s">
        <v>78</v>
      </c>
      <c r="D186" s="144" t="s">
        <v>44</v>
      </c>
      <c r="E186" s="13">
        <v>1</v>
      </c>
      <c r="F186" s="15">
        <v>5677</v>
      </c>
      <c r="G186" s="15">
        <v>5677</v>
      </c>
      <c r="H186" s="121" t="s">
        <v>893</v>
      </c>
      <c r="I186" s="115"/>
      <c r="J186" s="115"/>
      <c r="K186" s="15"/>
      <c r="L186" s="4"/>
      <c r="M186" s="4"/>
      <c r="N186" s="4"/>
      <c r="O186" s="4"/>
      <c r="P186" s="116"/>
    </row>
    <row r="187" spans="1:16" x14ac:dyDescent="0.35">
      <c r="A187" s="22" t="s">
        <v>262</v>
      </c>
      <c r="B187" s="22" t="s">
        <v>261</v>
      </c>
      <c r="C187" s="13" t="s">
        <v>78</v>
      </c>
      <c r="D187" s="16" t="s">
        <v>11</v>
      </c>
      <c r="E187" s="13">
        <v>2</v>
      </c>
      <c r="F187" s="15">
        <v>5498</v>
      </c>
      <c r="G187" s="15">
        <v>10996</v>
      </c>
      <c r="H187" s="121" t="s">
        <v>893</v>
      </c>
      <c r="I187" s="115"/>
      <c r="J187" s="115"/>
      <c r="K187" s="15"/>
      <c r="L187" s="4"/>
      <c r="M187" s="4"/>
      <c r="N187" s="4"/>
      <c r="O187" s="4"/>
      <c r="P187" s="116"/>
    </row>
    <row r="188" spans="1:16" x14ac:dyDescent="0.35">
      <c r="A188" s="22" t="s">
        <v>262</v>
      </c>
      <c r="B188" s="22" t="s">
        <v>261</v>
      </c>
      <c r="C188" s="13" t="s">
        <v>78</v>
      </c>
      <c r="D188" s="16" t="s">
        <v>12</v>
      </c>
      <c r="E188" s="13">
        <v>3</v>
      </c>
      <c r="F188" s="15">
        <v>4500</v>
      </c>
      <c r="G188" s="15">
        <v>13500</v>
      </c>
      <c r="H188" s="131" t="s">
        <v>893</v>
      </c>
      <c r="I188" s="15"/>
      <c r="J188" s="115"/>
      <c r="K188" s="15"/>
      <c r="L188" s="121" t="s">
        <v>893</v>
      </c>
      <c r="M188" s="10"/>
      <c r="N188" s="10"/>
      <c r="O188" s="10"/>
      <c r="P188" s="116"/>
    </row>
    <row r="189" spans="1:16" x14ac:dyDescent="0.35">
      <c r="A189" s="22" t="s">
        <v>262</v>
      </c>
      <c r="B189" s="22" t="s">
        <v>261</v>
      </c>
      <c r="C189" s="13" t="s">
        <v>78</v>
      </c>
      <c r="D189" s="16" t="s">
        <v>14</v>
      </c>
      <c r="E189" s="13">
        <v>4</v>
      </c>
      <c r="F189" s="15">
        <v>2638</v>
      </c>
      <c r="G189" s="15">
        <v>10551</v>
      </c>
      <c r="H189" s="131" t="s">
        <v>893</v>
      </c>
      <c r="I189" s="15"/>
      <c r="J189" s="115"/>
      <c r="K189" s="15"/>
      <c r="L189" s="121" t="s">
        <v>893</v>
      </c>
      <c r="M189" s="10"/>
      <c r="N189" s="10"/>
      <c r="O189" s="10"/>
      <c r="P189" s="116"/>
    </row>
    <row r="190" spans="1:16" x14ac:dyDescent="0.35">
      <c r="A190" s="176" t="s">
        <v>262</v>
      </c>
      <c r="B190" s="176" t="s">
        <v>261</v>
      </c>
      <c r="C190" s="177" t="s">
        <v>78</v>
      </c>
      <c r="D190" s="186" t="s">
        <v>15</v>
      </c>
      <c r="E190" s="177">
        <v>5</v>
      </c>
      <c r="F190" s="179">
        <v>1493</v>
      </c>
      <c r="G190" s="179">
        <v>7463</v>
      </c>
      <c r="H190" s="189" t="s">
        <v>893</v>
      </c>
      <c r="I190" s="115"/>
      <c r="J190" s="115"/>
      <c r="K190" s="15"/>
      <c r="L190" s="4"/>
      <c r="M190" s="4"/>
      <c r="N190" s="4"/>
      <c r="O190" s="4"/>
      <c r="P190" s="116"/>
    </row>
    <row r="191" spans="1:16" x14ac:dyDescent="0.35">
      <c r="A191" s="22" t="s">
        <v>262</v>
      </c>
      <c r="B191" s="22" t="s">
        <v>261</v>
      </c>
      <c r="C191" s="13" t="s">
        <v>78</v>
      </c>
      <c r="D191" s="16" t="s">
        <v>45</v>
      </c>
      <c r="E191" s="13">
        <v>1</v>
      </c>
      <c r="F191" s="15">
        <v>1300</v>
      </c>
      <c r="G191" s="15">
        <v>1300</v>
      </c>
      <c r="H191" s="15"/>
      <c r="I191" s="15"/>
      <c r="J191" s="115" t="s">
        <v>893</v>
      </c>
      <c r="K191" s="15"/>
      <c r="L191" s="10"/>
      <c r="M191" s="10"/>
      <c r="N191" s="10"/>
      <c r="O191" s="10"/>
      <c r="P191" s="116"/>
    </row>
    <row r="192" spans="1:16" x14ac:dyDescent="0.35">
      <c r="A192" s="22" t="s">
        <v>262</v>
      </c>
      <c r="B192" s="22" t="s">
        <v>261</v>
      </c>
      <c r="C192" s="13" t="s">
        <v>78</v>
      </c>
      <c r="D192" s="16" t="s">
        <v>17</v>
      </c>
      <c r="E192" s="13">
        <v>3</v>
      </c>
      <c r="F192" s="15">
        <v>1300</v>
      </c>
      <c r="G192" s="15">
        <v>3899</v>
      </c>
      <c r="H192" s="15"/>
      <c r="I192" s="15"/>
      <c r="J192" s="115"/>
      <c r="K192" s="15"/>
      <c r="L192" s="121" t="s">
        <v>893</v>
      </c>
      <c r="M192" s="10"/>
      <c r="N192" s="10"/>
      <c r="O192" s="10"/>
      <c r="P192" s="116"/>
    </row>
    <row r="193" spans="1:16" x14ac:dyDescent="0.35">
      <c r="A193" s="22" t="s">
        <v>262</v>
      </c>
      <c r="B193" s="22" t="s">
        <v>261</v>
      </c>
      <c r="C193" s="13" t="s">
        <v>78</v>
      </c>
      <c r="D193" s="16" t="s">
        <v>46</v>
      </c>
      <c r="E193" s="13">
        <v>1</v>
      </c>
      <c r="F193" s="15">
        <v>1165</v>
      </c>
      <c r="G193" s="15">
        <v>1165</v>
      </c>
      <c r="H193" s="15"/>
      <c r="I193" s="15"/>
      <c r="J193" s="115" t="s">
        <v>893</v>
      </c>
      <c r="K193" s="15"/>
      <c r="L193" s="4"/>
      <c r="M193" s="4"/>
      <c r="N193" s="4"/>
      <c r="O193" s="4"/>
      <c r="P193" s="116"/>
    </row>
    <row r="194" spans="1:16" x14ac:dyDescent="0.35">
      <c r="A194" s="22" t="s">
        <v>262</v>
      </c>
      <c r="B194" s="22" t="s">
        <v>261</v>
      </c>
      <c r="C194" s="13" t="s">
        <v>78</v>
      </c>
      <c r="D194" s="16" t="s">
        <v>37</v>
      </c>
      <c r="E194" s="13">
        <v>2</v>
      </c>
      <c r="F194" s="15">
        <v>1098</v>
      </c>
      <c r="G194" s="15">
        <v>2196</v>
      </c>
      <c r="H194" s="130" t="s">
        <v>893</v>
      </c>
      <c r="I194" s="15"/>
      <c r="J194" s="115" t="s">
        <v>893</v>
      </c>
      <c r="K194" s="15"/>
      <c r="L194" s="4"/>
      <c r="M194" s="4"/>
      <c r="N194" s="4"/>
      <c r="O194" s="4"/>
      <c r="P194" s="116"/>
    </row>
    <row r="195" spans="1:16" x14ac:dyDescent="0.35">
      <c r="A195" s="22" t="s">
        <v>262</v>
      </c>
      <c r="B195" s="22" t="s">
        <v>261</v>
      </c>
      <c r="C195" s="13" t="s">
        <v>78</v>
      </c>
      <c r="D195" s="144" t="s">
        <v>19</v>
      </c>
      <c r="E195" s="13">
        <v>5</v>
      </c>
      <c r="F195" s="15">
        <v>672</v>
      </c>
      <c r="G195" s="15">
        <v>3362</v>
      </c>
      <c r="H195" s="15"/>
      <c r="I195" s="15"/>
      <c r="J195" s="115"/>
      <c r="K195" s="15"/>
      <c r="L195" s="10"/>
      <c r="M195" s="121" t="s">
        <v>893</v>
      </c>
      <c r="N195" s="131" t="s">
        <v>893</v>
      </c>
      <c r="O195" s="10"/>
      <c r="P195" s="116"/>
    </row>
    <row r="196" spans="1:16" x14ac:dyDescent="0.35">
      <c r="A196" s="22" t="s">
        <v>262</v>
      </c>
      <c r="B196" s="22" t="s">
        <v>261</v>
      </c>
      <c r="C196" s="13" t="s">
        <v>78</v>
      </c>
      <c r="D196" s="16" t="s">
        <v>38</v>
      </c>
      <c r="E196" s="13">
        <v>1</v>
      </c>
      <c r="F196" s="15">
        <v>49489</v>
      </c>
      <c r="G196" s="15">
        <v>49489</v>
      </c>
      <c r="H196" s="115" t="s">
        <v>893</v>
      </c>
      <c r="I196" s="115"/>
      <c r="J196" s="115"/>
      <c r="K196" s="15"/>
      <c r="L196" s="4"/>
      <c r="M196" s="4"/>
      <c r="N196" s="4"/>
      <c r="O196" s="4"/>
      <c r="P196" s="116"/>
    </row>
    <row r="197" spans="1:16" ht="28" x14ac:dyDescent="0.35">
      <c r="A197" s="176" t="s">
        <v>262</v>
      </c>
      <c r="B197" s="176" t="s">
        <v>261</v>
      </c>
      <c r="C197" s="177" t="s">
        <v>78</v>
      </c>
      <c r="D197" s="186" t="s">
        <v>21</v>
      </c>
      <c r="E197" s="177">
        <v>4</v>
      </c>
      <c r="F197" s="179">
        <v>15687</v>
      </c>
      <c r="G197" s="179">
        <v>62749</v>
      </c>
      <c r="H197" s="180" t="s">
        <v>893</v>
      </c>
      <c r="I197" s="115"/>
      <c r="J197" s="115"/>
      <c r="K197" s="15"/>
      <c r="L197" s="4"/>
      <c r="M197" s="4"/>
      <c r="N197" s="4"/>
      <c r="O197" s="4"/>
      <c r="P197" s="116"/>
    </row>
    <row r="198" spans="1:16" ht="28" x14ac:dyDescent="0.35">
      <c r="A198" s="22" t="s">
        <v>262</v>
      </c>
      <c r="B198" s="22" t="s">
        <v>261</v>
      </c>
      <c r="C198" s="13" t="s">
        <v>78</v>
      </c>
      <c r="D198" s="16" t="s">
        <v>39</v>
      </c>
      <c r="E198" s="13">
        <v>1</v>
      </c>
      <c r="F198" s="15">
        <v>13876</v>
      </c>
      <c r="G198" s="15">
        <v>13876</v>
      </c>
      <c r="H198" s="130" t="s">
        <v>893</v>
      </c>
      <c r="I198" s="15"/>
      <c r="J198" s="115"/>
      <c r="K198" s="15"/>
      <c r="L198" s="4"/>
      <c r="M198" s="121" t="s">
        <v>893</v>
      </c>
      <c r="N198" s="4"/>
      <c r="O198" s="4"/>
      <c r="P198" s="116"/>
    </row>
    <row r="199" spans="1:16" x14ac:dyDescent="0.35">
      <c r="A199" s="22" t="s">
        <v>262</v>
      </c>
      <c r="B199" s="22" t="s">
        <v>261</v>
      </c>
      <c r="C199" s="13" t="s">
        <v>78</v>
      </c>
      <c r="D199" s="16" t="s">
        <v>22</v>
      </c>
      <c r="E199" s="13">
        <v>1</v>
      </c>
      <c r="F199" s="15">
        <v>9635</v>
      </c>
      <c r="G199" s="15">
        <v>9635</v>
      </c>
      <c r="H199" s="115" t="s">
        <v>893</v>
      </c>
      <c r="I199" s="115"/>
      <c r="J199" s="115"/>
      <c r="K199" s="15"/>
      <c r="L199" s="4"/>
      <c r="M199" s="4"/>
      <c r="N199" s="4"/>
      <c r="O199" s="4"/>
      <c r="P199" s="116"/>
    </row>
    <row r="200" spans="1:16" x14ac:dyDescent="0.35">
      <c r="A200" s="176" t="s">
        <v>262</v>
      </c>
      <c r="B200" s="176" t="s">
        <v>261</v>
      </c>
      <c r="C200" s="177" t="s">
        <v>78</v>
      </c>
      <c r="D200" s="186" t="s">
        <v>47</v>
      </c>
      <c r="E200" s="177">
        <v>1</v>
      </c>
      <c r="F200" s="179">
        <v>9490</v>
      </c>
      <c r="G200" s="179">
        <v>9490</v>
      </c>
      <c r="H200" s="180" t="s">
        <v>893</v>
      </c>
      <c r="I200" s="115"/>
      <c r="J200" s="115"/>
      <c r="K200" s="15"/>
      <c r="L200" s="4"/>
      <c r="M200" s="4"/>
      <c r="N200" s="4"/>
      <c r="O200" s="4"/>
      <c r="P200" s="116"/>
    </row>
    <row r="201" spans="1:16" x14ac:dyDescent="0.35">
      <c r="A201" s="176" t="s">
        <v>262</v>
      </c>
      <c r="B201" s="176" t="s">
        <v>261</v>
      </c>
      <c r="C201" s="177" t="s">
        <v>78</v>
      </c>
      <c r="D201" s="186" t="s">
        <v>24</v>
      </c>
      <c r="E201" s="177">
        <v>10</v>
      </c>
      <c r="F201" s="179">
        <v>4211</v>
      </c>
      <c r="G201" s="179">
        <v>42106</v>
      </c>
      <c r="H201" s="180" t="s">
        <v>893</v>
      </c>
      <c r="I201" s="115"/>
      <c r="J201" s="115"/>
      <c r="K201" s="15"/>
      <c r="L201" s="4"/>
      <c r="M201" s="4"/>
      <c r="N201" s="4"/>
      <c r="O201" s="4"/>
      <c r="P201" s="116"/>
    </row>
    <row r="202" spans="1:16" x14ac:dyDescent="0.35">
      <c r="A202" s="22" t="s">
        <v>262</v>
      </c>
      <c r="B202" s="22" t="s">
        <v>261</v>
      </c>
      <c r="C202" s="13" t="s">
        <v>78</v>
      </c>
      <c r="D202" s="16" t="s">
        <v>25</v>
      </c>
      <c r="E202" s="13">
        <v>5</v>
      </c>
      <c r="F202" s="15">
        <v>2068</v>
      </c>
      <c r="G202" s="15">
        <v>10341</v>
      </c>
      <c r="H202" s="15"/>
      <c r="I202" s="15"/>
      <c r="J202" s="115"/>
      <c r="K202" s="15"/>
      <c r="L202" s="121" t="s">
        <v>893</v>
      </c>
      <c r="M202" s="10"/>
      <c r="N202" s="10"/>
      <c r="O202" s="10"/>
      <c r="P202" s="116"/>
    </row>
    <row r="203" spans="1:16" x14ac:dyDescent="0.35">
      <c r="A203" s="22" t="s">
        <v>262</v>
      </c>
      <c r="B203" s="22" t="s">
        <v>261</v>
      </c>
      <c r="C203" s="13" t="s">
        <v>78</v>
      </c>
      <c r="D203" s="16" t="s">
        <v>26</v>
      </c>
      <c r="E203" s="13">
        <v>5</v>
      </c>
      <c r="F203" s="15">
        <v>1162</v>
      </c>
      <c r="G203" s="15">
        <v>5808</v>
      </c>
      <c r="H203" s="115" t="s">
        <v>893</v>
      </c>
      <c r="I203" s="115"/>
      <c r="J203" s="115"/>
      <c r="K203" s="15"/>
      <c r="L203" s="4"/>
      <c r="M203" s="4"/>
      <c r="N203" s="4"/>
      <c r="O203" s="4"/>
      <c r="P203" s="116"/>
    </row>
    <row r="204" spans="1:16" x14ac:dyDescent="0.35">
      <c r="A204" s="22" t="s">
        <v>262</v>
      </c>
      <c r="B204" s="22" t="s">
        <v>261</v>
      </c>
      <c r="C204" s="13" t="s">
        <v>78</v>
      </c>
      <c r="D204" s="16" t="s">
        <v>27</v>
      </c>
      <c r="E204" s="13">
        <v>1</v>
      </c>
      <c r="F204" s="15">
        <v>576</v>
      </c>
      <c r="G204" s="15">
        <v>576</v>
      </c>
      <c r="H204" s="115" t="s">
        <v>893</v>
      </c>
      <c r="I204" s="115"/>
      <c r="J204" s="115"/>
      <c r="K204" s="15"/>
      <c r="L204" s="4"/>
      <c r="M204" s="4"/>
      <c r="N204" s="4"/>
      <c r="O204" s="4"/>
      <c r="P204" s="116"/>
    </row>
    <row r="205" spans="1:16" x14ac:dyDescent="0.35">
      <c r="A205" s="22" t="s">
        <v>262</v>
      </c>
      <c r="B205" s="22" t="s">
        <v>261</v>
      </c>
      <c r="C205" s="13" t="s">
        <v>78</v>
      </c>
      <c r="D205" s="16" t="s">
        <v>73</v>
      </c>
      <c r="E205" s="13">
        <v>1</v>
      </c>
      <c r="F205" s="15">
        <v>22784</v>
      </c>
      <c r="G205" s="15">
        <v>22784</v>
      </c>
      <c r="H205" s="115" t="s">
        <v>893</v>
      </c>
      <c r="I205" s="115"/>
      <c r="J205" s="115"/>
      <c r="K205" s="15"/>
      <c r="L205" s="4"/>
      <c r="M205" s="4"/>
      <c r="N205" s="4"/>
      <c r="O205" s="4"/>
      <c r="P205" s="116"/>
    </row>
    <row r="206" spans="1:16" ht="42" x14ac:dyDescent="0.35">
      <c r="A206" s="22" t="s">
        <v>262</v>
      </c>
      <c r="B206" s="22" t="s">
        <v>261</v>
      </c>
      <c r="C206" s="13" t="s">
        <v>78</v>
      </c>
      <c r="D206" s="16" t="s">
        <v>74</v>
      </c>
      <c r="E206" s="13">
        <v>3</v>
      </c>
      <c r="F206" s="15">
        <v>1203</v>
      </c>
      <c r="G206" s="15">
        <v>3608</v>
      </c>
      <c r="H206" s="115" t="s">
        <v>893</v>
      </c>
      <c r="I206" s="115"/>
      <c r="J206" s="115"/>
      <c r="K206" s="15"/>
      <c r="L206" s="4"/>
      <c r="M206" s="4"/>
      <c r="N206" s="4"/>
      <c r="O206" s="4"/>
      <c r="P206" s="116"/>
    </row>
    <row r="207" spans="1:16" ht="42" x14ac:dyDescent="0.35">
      <c r="A207" s="22" t="s">
        <v>262</v>
      </c>
      <c r="B207" s="22" t="s">
        <v>261</v>
      </c>
      <c r="C207" s="13" t="s">
        <v>78</v>
      </c>
      <c r="D207" s="16" t="s">
        <v>75</v>
      </c>
      <c r="E207" s="13">
        <v>2</v>
      </c>
      <c r="F207" s="15">
        <v>5376</v>
      </c>
      <c r="G207" s="15">
        <v>10753</v>
      </c>
      <c r="H207" s="15"/>
      <c r="I207" s="15"/>
      <c r="J207" s="115"/>
      <c r="K207" s="15"/>
      <c r="L207" s="4"/>
      <c r="M207" s="121" t="s">
        <v>893</v>
      </c>
      <c r="N207" s="4"/>
      <c r="O207" s="4"/>
      <c r="P207" s="116"/>
    </row>
    <row r="208" spans="1:16" ht="28" x14ac:dyDescent="0.35">
      <c r="A208" s="22" t="s">
        <v>262</v>
      </c>
      <c r="B208" s="22" t="s">
        <v>261</v>
      </c>
      <c r="C208" s="13" t="s">
        <v>78</v>
      </c>
      <c r="D208" s="16" t="s">
        <v>76</v>
      </c>
      <c r="E208" s="13">
        <v>1</v>
      </c>
      <c r="F208" s="15">
        <v>472</v>
      </c>
      <c r="G208" s="15">
        <v>472</v>
      </c>
      <c r="H208" s="15"/>
      <c r="I208" s="15"/>
      <c r="J208" s="115"/>
      <c r="K208" s="15"/>
      <c r="L208" s="4"/>
      <c r="M208" s="121" t="s">
        <v>893</v>
      </c>
      <c r="N208" s="4"/>
      <c r="O208" s="4"/>
      <c r="P208" s="116"/>
    </row>
    <row r="209" spans="1:16" ht="42" x14ac:dyDescent="0.35">
      <c r="A209" s="22" t="s">
        <v>262</v>
      </c>
      <c r="B209" s="22" t="s">
        <v>261</v>
      </c>
      <c r="C209" s="13" t="s">
        <v>78</v>
      </c>
      <c r="D209" s="16" t="s">
        <v>77</v>
      </c>
      <c r="E209" s="13">
        <v>4</v>
      </c>
      <c r="F209" s="15">
        <v>1037</v>
      </c>
      <c r="G209" s="15">
        <v>4148</v>
      </c>
      <c r="H209" s="15"/>
      <c r="I209" s="15"/>
      <c r="J209" s="115"/>
      <c r="K209" s="15"/>
      <c r="L209" s="10"/>
      <c r="M209" s="121" t="s">
        <v>893</v>
      </c>
      <c r="N209" s="10"/>
      <c r="O209" s="10"/>
      <c r="P209" s="116"/>
    </row>
    <row r="210" spans="1:16" ht="54" customHeight="1" x14ac:dyDescent="0.35">
      <c r="A210" s="22" t="s">
        <v>262</v>
      </c>
      <c r="B210" s="22" t="s">
        <v>261</v>
      </c>
      <c r="C210" s="10" t="s">
        <v>79</v>
      </c>
      <c r="D210" s="16" t="s">
        <v>74</v>
      </c>
      <c r="E210" s="10">
        <v>2</v>
      </c>
      <c r="F210" s="19">
        <v>1202.74</v>
      </c>
      <c r="G210" s="19">
        <v>2405.48</v>
      </c>
      <c r="H210" s="115" t="s">
        <v>893</v>
      </c>
      <c r="I210" s="115"/>
      <c r="J210" s="134"/>
      <c r="K210" s="19"/>
      <c r="L210" s="4"/>
      <c r="M210" s="4"/>
      <c r="N210" s="4"/>
      <c r="O210" s="4"/>
      <c r="P210" s="116"/>
    </row>
    <row r="211" spans="1:16" ht="54" customHeight="1" x14ac:dyDescent="0.35">
      <c r="A211" s="22" t="s">
        <v>262</v>
      </c>
      <c r="B211" s="22" t="s">
        <v>261</v>
      </c>
      <c r="C211" s="10" t="s">
        <v>902</v>
      </c>
      <c r="D211" s="155" t="s">
        <v>718</v>
      </c>
      <c r="E211" s="10">
        <v>2</v>
      </c>
      <c r="F211" s="19">
        <v>14520</v>
      </c>
      <c r="G211" s="19">
        <f>E211*F211</f>
        <v>29040</v>
      </c>
      <c r="H211" s="115"/>
      <c r="I211" s="115"/>
      <c r="J211" s="134"/>
      <c r="K211" s="19"/>
      <c r="L211" s="4"/>
      <c r="M211" s="4"/>
      <c r="N211" s="4"/>
      <c r="O211" s="4"/>
      <c r="P211" s="116"/>
    </row>
    <row r="212" spans="1:16" ht="54" customHeight="1" x14ac:dyDescent="0.35">
      <c r="A212" s="22" t="s">
        <v>262</v>
      </c>
      <c r="B212" s="22" t="s">
        <v>261</v>
      </c>
      <c r="C212" s="10" t="s">
        <v>902</v>
      </c>
      <c r="D212" s="155" t="s">
        <v>903</v>
      </c>
      <c r="E212" s="10">
        <v>2</v>
      </c>
      <c r="F212" s="19">
        <v>18755</v>
      </c>
      <c r="G212" s="19">
        <f t="shared" ref="G212:G250" si="0">E212*F212</f>
        <v>37510</v>
      </c>
      <c r="H212" s="115"/>
      <c r="I212" s="115"/>
      <c r="J212" s="134"/>
      <c r="K212" s="19"/>
      <c r="L212" s="4"/>
      <c r="M212" s="4"/>
      <c r="N212" s="4"/>
      <c r="O212" s="4"/>
      <c r="P212" s="116"/>
    </row>
    <row r="213" spans="1:16" ht="54" customHeight="1" x14ac:dyDescent="0.35">
      <c r="A213" s="22" t="s">
        <v>262</v>
      </c>
      <c r="B213" s="22" t="s">
        <v>261</v>
      </c>
      <c r="C213" s="10" t="s">
        <v>902</v>
      </c>
      <c r="D213" s="155" t="s">
        <v>904</v>
      </c>
      <c r="E213" s="10">
        <v>2</v>
      </c>
      <c r="F213" s="19">
        <v>84700</v>
      </c>
      <c r="G213" s="19">
        <f t="shared" si="0"/>
        <v>169400</v>
      </c>
      <c r="H213" s="115"/>
      <c r="I213" s="115"/>
      <c r="J213" s="134"/>
      <c r="K213" s="19"/>
      <c r="L213" s="4"/>
      <c r="M213" s="4"/>
      <c r="N213" s="4"/>
      <c r="O213" s="4"/>
      <c r="P213" s="116"/>
    </row>
    <row r="214" spans="1:16" ht="54" customHeight="1" x14ac:dyDescent="0.35">
      <c r="A214" s="22" t="s">
        <v>262</v>
      </c>
      <c r="B214" s="22" t="s">
        <v>261</v>
      </c>
      <c r="C214" s="10" t="s">
        <v>902</v>
      </c>
      <c r="D214" s="155" t="s">
        <v>905</v>
      </c>
      <c r="E214" s="10">
        <v>2</v>
      </c>
      <c r="F214" s="19">
        <v>7865</v>
      </c>
      <c r="G214" s="19">
        <f t="shared" si="0"/>
        <v>15730</v>
      </c>
      <c r="H214" s="115"/>
      <c r="I214" s="115"/>
      <c r="J214" s="134"/>
      <c r="K214" s="19"/>
      <c r="L214" s="4"/>
      <c r="M214" s="4"/>
      <c r="N214" s="4"/>
      <c r="O214" s="4"/>
      <c r="P214" s="116"/>
    </row>
    <row r="215" spans="1:16" ht="64.5" customHeight="1" x14ac:dyDescent="0.35">
      <c r="A215" s="176" t="s">
        <v>262</v>
      </c>
      <c r="B215" s="176" t="s">
        <v>261</v>
      </c>
      <c r="C215" s="182" t="s">
        <v>902</v>
      </c>
      <c r="D215" s="190" t="s">
        <v>906</v>
      </c>
      <c r="E215" s="182">
        <v>12</v>
      </c>
      <c r="F215" s="191">
        <v>50820</v>
      </c>
      <c r="G215" s="191">
        <f t="shared" si="0"/>
        <v>609840</v>
      </c>
      <c r="H215" s="180"/>
      <c r="I215" s="115"/>
      <c r="J215" s="134"/>
      <c r="K215" s="19"/>
      <c r="L215" s="4"/>
      <c r="M215" s="4"/>
      <c r="N215" s="4"/>
      <c r="O215" s="4"/>
      <c r="P215" s="116"/>
    </row>
    <row r="216" spans="1:16" ht="54" customHeight="1" x14ac:dyDescent="0.35">
      <c r="A216" s="22" t="s">
        <v>262</v>
      </c>
      <c r="B216" s="22" t="s">
        <v>261</v>
      </c>
      <c r="C216" s="10" t="s">
        <v>902</v>
      </c>
      <c r="D216" s="175" t="s">
        <v>907</v>
      </c>
      <c r="E216" s="10">
        <v>12</v>
      </c>
      <c r="F216" s="19">
        <v>9680</v>
      </c>
      <c r="G216" s="19">
        <f t="shared" si="0"/>
        <v>116160</v>
      </c>
      <c r="H216" s="115"/>
      <c r="I216" s="115"/>
      <c r="J216" s="134"/>
      <c r="K216" s="19"/>
      <c r="L216" s="4"/>
      <c r="M216" s="4"/>
      <c r="N216" s="4"/>
      <c r="O216" s="4"/>
      <c r="P216" s="116"/>
    </row>
    <row r="217" spans="1:16" ht="54" customHeight="1" x14ac:dyDescent="0.35">
      <c r="A217" s="22" t="s">
        <v>262</v>
      </c>
      <c r="B217" s="22" t="s">
        <v>261</v>
      </c>
      <c r="C217" s="10" t="s">
        <v>902</v>
      </c>
      <c r="D217" s="175" t="s">
        <v>908</v>
      </c>
      <c r="E217" s="10">
        <v>12</v>
      </c>
      <c r="F217" s="19">
        <v>2904</v>
      </c>
      <c r="G217" s="19">
        <f t="shared" si="0"/>
        <v>34848</v>
      </c>
      <c r="H217" s="115"/>
      <c r="I217" s="115"/>
      <c r="J217" s="134"/>
      <c r="K217" s="19"/>
      <c r="L217" s="4"/>
      <c r="M217" s="4"/>
      <c r="N217" s="4"/>
      <c r="O217" s="4"/>
      <c r="P217" s="116"/>
    </row>
    <row r="218" spans="1:16" ht="54" customHeight="1" x14ac:dyDescent="0.35">
      <c r="A218" s="22" t="s">
        <v>262</v>
      </c>
      <c r="B218" s="22" t="s">
        <v>261</v>
      </c>
      <c r="C218" s="10" t="s">
        <v>902</v>
      </c>
      <c r="D218" s="175" t="s">
        <v>178</v>
      </c>
      <c r="E218" s="10">
        <v>12</v>
      </c>
      <c r="F218" s="19">
        <v>484</v>
      </c>
      <c r="G218" s="19">
        <f t="shared" si="0"/>
        <v>5808</v>
      </c>
      <c r="H218" s="115"/>
      <c r="I218" s="115"/>
      <c r="J218" s="134"/>
      <c r="K218" s="19"/>
      <c r="L218" s="4"/>
      <c r="M218" s="4"/>
      <c r="N218" s="4"/>
      <c r="O218" s="4"/>
      <c r="P218" s="116"/>
    </row>
    <row r="219" spans="1:16" ht="54" customHeight="1" x14ac:dyDescent="0.35">
      <c r="A219" s="22" t="s">
        <v>262</v>
      </c>
      <c r="B219" s="22" t="s">
        <v>261</v>
      </c>
      <c r="C219" s="10" t="s">
        <v>902</v>
      </c>
      <c r="D219" s="175" t="s">
        <v>909</v>
      </c>
      <c r="E219" s="10">
        <v>3</v>
      </c>
      <c r="F219" s="19">
        <v>9680</v>
      </c>
      <c r="G219" s="19">
        <f t="shared" si="0"/>
        <v>29040</v>
      </c>
      <c r="H219" s="115"/>
      <c r="I219" s="115"/>
      <c r="J219" s="134"/>
      <c r="K219" s="19"/>
      <c r="L219" s="4"/>
      <c r="M219" s="4"/>
      <c r="N219" s="4"/>
      <c r="O219" s="4"/>
      <c r="P219" s="116"/>
    </row>
    <row r="220" spans="1:16" ht="54" customHeight="1" x14ac:dyDescent="0.35">
      <c r="A220" s="22" t="s">
        <v>262</v>
      </c>
      <c r="B220" s="22" t="s">
        <v>261</v>
      </c>
      <c r="C220" s="10" t="s">
        <v>902</v>
      </c>
      <c r="D220" s="175" t="s">
        <v>910</v>
      </c>
      <c r="E220" s="10">
        <v>2</v>
      </c>
      <c r="F220" s="19">
        <v>6655</v>
      </c>
      <c r="G220" s="19">
        <f t="shared" si="0"/>
        <v>13310</v>
      </c>
      <c r="H220" s="115"/>
      <c r="I220" s="115"/>
      <c r="J220" s="134"/>
      <c r="K220" s="19"/>
      <c r="L220" s="4"/>
      <c r="M220" s="4"/>
      <c r="N220" s="4"/>
      <c r="O220" s="4"/>
      <c r="P220" s="116"/>
    </row>
    <row r="221" spans="1:16" ht="54" customHeight="1" x14ac:dyDescent="0.35">
      <c r="A221" s="22" t="s">
        <v>262</v>
      </c>
      <c r="B221" s="22" t="s">
        <v>261</v>
      </c>
      <c r="C221" s="10" t="s">
        <v>902</v>
      </c>
      <c r="D221" s="175" t="s">
        <v>911</v>
      </c>
      <c r="E221" s="10">
        <v>2</v>
      </c>
      <c r="F221" s="19">
        <v>11616</v>
      </c>
      <c r="G221" s="19">
        <f t="shared" si="0"/>
        <v>23232</v>
      </c>
      <c r="H221" s="115"/>
      <c r="I221" s="115"/>
      <c r="J221" s="134"/>
      <c r="K221" s="19"/>
      <c r="L221" s="4"/>
      <c r="M221" s="4"/>
      <c r="N221" s="4"/>
      <c r="O221" s="4"/>
      <c r="P221" s="116"/>
    </row>
    <row r="222" spans="1:16" ht="54" customHeight="1" x14ac:dyDescent="0.35">
      <c r="A222" s="22" t="s">
        <v>262</v>
      </c>
      <c r="B222" s="22" t="s">
        <v>261</v>
      </c>
      <c r="C222" s="10" t="s">
        <v>902</v>
      </c>
      <c r="D222" s="175" t="s">
        <v>912</v>
      </c>
      <c r="E222" s="10">
        <v>16</v>
      </c>
      <c r="F222" s="19">
        <v>338.8</v>
      </c>
      <c r="G222" s="19">
        <f t="shared" si="0"/>
        <v>5420.8</v>
      </c>
      <c r="H222" s="115"/>
      <c r="I222" s="115"/>
      <c r="J222" s="134"/>
      <c r="K222" s="19"/>
      <c r="L222" s="4"/>
      <c r="M222" s="4"/>
      <c r="N222" s="4"/>
      <c r="O222" s="4"/>
      <c r="P222" s="116"/>
    </row>
    <row r="223" spans="1:16" ht="54" customHeight="1" x14ac:dyDescent="0.35">
      <c r="A223" s="22" t="s">
        <v>262</v>
      </c>
      <c r="B223" s="22" t="s">
        <v>261</v>
      </c>
      <c r="C223" s="10" t="s">
        <v>902</v>
      </c>
      <c r="D223" s="175" t="s">
        <v>913</v>
      </c>
      <c r="E223" s="10">
        <v>4</v>
      </c>
      <c r="F223" s="19">
        <v>3025</v>
      </c>
      <c r="G223" s="19">
        <f t="shared" si="0"/>
        <v>12100</v>
      </c>
      <c r="H223" s="115"/>
      <c r="I223" s="115"/>
      <c r="J223" s="134"/>
      <c r="K223" s="19"/>
      <c r="L223" s="4"/>
      <c r="M223" s="4"/>
      <c r="N223" s="4"/>
      <c r="O223" s="4"/>
      <c r="P223" s="116"/>
    </row>
    <row r="224" spans="1:16" ht="54" customHeight="1" x14ac:dyDescent="0.35">
      <c r="A224" s="176" t="s">
        <v>262</v>
      </c>
      <c r="B224" s="176" t="s">
        <v>261</v>
      </c>
      <c r="C224" s="182" t="s">
        <v>902</v>
      </c>
      <c r="D224" s="190" t="s">
        <v>914</v>
      </c>
      <c r="E224" s="182">
        <v>1</v>
      </c>
      <c r="F224" s="191">
        <v>118580</v>
      </c>
      <c r="G224" s="191">
        <f t="shared" si="0"/>
        <v>118580</v>
      </c>
      <c r="H224" s="180"/>
      <c r="I224" s="115"/>
      <c r="J224" s="134"/>
      <c r="K224" s="19"/>
      <c r="L224" s="4"/>
      <c r="M224" s="4"/>
      <c r="N224" s="4"/>
      <c r="O224" s="4"/>
      <c r="P224" s="116"/>
    </row>
    <row r="225" spans="1:16" ht="54" customHeight="1" x14ac:dyDescent="0.35">
      <c r="A225" s="22" t="s">
        <v>262</v>
      </c>
      <c r="B225" s="22" t="s">
        <v>261</v>
      </c>
      <c r="C225" s="10" t="s">
        <v>902</v>
      </c>
      <c r="D225" s="175" t="s">
        <v>915</v>
      </c>
      <c r="E225" s="10">
        <v>4</v>
      </c>
      <c r="F225" s="19">
        <v>4598</v>
      </c>
      <c r="G225" s="19">
        <f t="shared" si="0"/>
        <v>18392</v>
      </c>
      <c r="H225" s="115"/>
      <c r="I225" s="115"/>
      <c r="J225" s="134"/>
      <c r="K225" s="19"/>
      <c r="L225" s="4"/>
      <c r="M225" s="4"/>
      <c r="N225" s="4"/>
      <c r="O225" s="4"/>
      <c r="P225" s="116"/>
    </row>
    <row r="226" spans="1:16" ht="54" customHeight="1" x14ac:dyDescent="0.35">
      <c r="A226" s="22" t="s">
        <v>262</v>
      </c>
      <c r="B226" s="22" t="s">
        <v>261</v>
      </c>
      <c r="C226" s="10" t="s">
        <v>902</v>
      </c>
      <c r="D226" s="175" t="s">
        <v>916</v>
      </c>
      <c r="E226" s="10">
        <v>6</v>
      </c>
      <c r="F226" s="19">
        <v>1331</v>
      </c>
      <c r="G226" s="19">
        <f t="shared" si="0"/>
        <v>7986</v>
      </c>
      <c r="H226" s="115"/>
      <c r="I226" s="115"/>
      <c r="J226" s="134"/>
      <c r="K226" s="19"/>
      <c r="L226" s="4"/>
      <c r="M226" s="4"/>
      <c r="N226" s="4"/>
      <c r="O226" s="4"/>
      <c r="P226" s="116"/>
    </row>
    <row r="227" spans="1:16" ht="54" customHeight="1" x14ac:dyDescent="0.35">
      <c r="A227" s="22" t="s">
        <v>262</v>
      </c>
      <c r="B227" s="22" t="s">
        <v>261</v>
      </c>
      <c r="C227" s="10" t="s">
        <v>902</v>
      </c>
      <c r="D227" s="175" t="s">
        <v>917</v>
      </c>
      <c r="E227" s="10">
        <v>1</v>
      </c>
      <c r="F227" s="19">
        <v>254100</v>
      </c>
      <c r="G227" s="19">
        <f t="shared" si="0"/>
        <v>254100</v>
      </c>
      <c r="H227" s="115"/>
      <c r="I227" s="115"/>
      <c r="J227" s="134"/>
      <c r="K227" s="19"/>
      <c r="L227" s="4"/>
      <c r="M227" s="4"/>
      <c r="N227" s="4"/>
      <c r="O227" s="4"/>
      <c r="P227" s="116"/>
    </row>
    <row r="228" spans="1:16" ht="54" customHeight="1" x14ac:dyDescent="0.35">
      <c r="A228" s="22" t="s">
        <v>262</v>
      </c>
      <c r="B228" s="22" t="s">
        <v>261</v>
      </c>
      <c r="C228" s="10" t="s">
        <v>902</v>
      </c>
      <c r="D228" s="175" t="s">
        <v>587</v>
      </c>
      <c r="E228" s="10">
        <v>1</v>
      </c>
      <c r="F228" s="19">
        <v>217800</v>
      </c>
      <c r="G228" s="19">
        <f t="shared" si="0"/>
        <v>217800</v>
      </c>
      <c r="H228" s="115"/>
      <c r="I228" s="115"/>
      <c r="J228" s="134"/>
      <c r="K228" s="19"/>
      <c r="L228" s="4"/>
      <c r="M228" s="4"/>
      <c r="N228" s="4"/>
      <c r="O228" s="4"/>
      <c r="P228" s="116"/>
    </row>
    <row r="229" spans="1:16" ht="54" customHeight="1" x14ac:dyDescent="0.35">
      <c r="A229" s="22" t="s">
        <v>262</v>
      </c>
      <c r="B229" s="22" t="s">
        <v>261</v>
      </c>
      <c r="C229" s="10" t="s">
        <v>902</v>
      </c>
      <c r="D229" s="175" t="s">
        <v>659</v>
      </c>
      <c r="E229" s="10">
        <v>2</v>
      </c>
      <c r="F229" s="19">
        <v>45980</v>
      </c>
      <c r="G229" s="19">
        <f t="shared" si="0"/>
        <v>91960</v>
      </c>
      <c r="H229" s="115"/>
      <c r="I229" s="115"/>
      <c r="J229" s="134"/>
      <c r="K229" s="19"/>
      <c r="L229" s="4"/>
      <c r="M229" s="4"/>
      <c r="N229" s="4"/>
      <c r="O229" s="4"/>
      <c r="P229" s="116"/>
    </row>
    <row r="230" spans="1:16" ht="54" customHeight="1" x14ac:dyDescent="0.35">
      <c r="A230" s="22" t="s">
        <v>262</v>
      </c>
      <c r="B230" s="22" t="s">
        <v>261</v>
      </c>
      <c r="C230" s="10" t="s">
        <v>902</v>
      </c>
      <c r="D230" s="175" t="s">
        <v>489</v>
      </c>
      <c r="E230" s="10">
        <v>1</v>
      </c>
      <c r="F230" s="19">
        <v>19360</v>
      </c>
      <c r="G230" s="19">
        <f t="shared" si="0"/>
        <v>19360</v>
      </c>
      <c r="H230" s="115"/>
      <c r="I230" s="115"/>
      <c r="J230" s="134"/>
      <c r="K230" s="19"/>
      <c r="L230" s="4"/>
      <c r="M230" s="4"/>
      <c r="N230" s="4"/>
      <c r="O230" s="4"/>
      <c r="P230" s="116"/>
    </row>
    <row r="231" spans="1:16" ht="54" customHeight="1" x14ac:dyDescent="0.35">
      <c r="A231" s="22" t="s">
        <v>262</v>
      </c>
      <c r="B231" s="22" t="s">
        <v>261</v>
      </c>
      <c r="C231" s="10" t="s">
        <v>902</v>
      </c>
      <c r="D231" s="175" t="s">
        <v>918</v>
      </c>
      <c r="E231" s="10">
        <v>1</v>
      </c>
      <c r="F231" s="19">
        <v>33880</v>
      </c>
      <c r="G231" s="19">
        <f t="shared" si="0"/>
        <v>33880</v>
      </c>
      <c r="H231" s="115"/>
      <c r="I231" s="115"/>
      <c r="J231" s="134"/>
      <c r="K231" s="19"/>
      <c r="L231" s="4"/>
      <c r="M231" s="4"/>
      <c r="N231" s="4"/>
      <c r="O231" s="4"/>
      <c r="P231" s="116"/>
    </row>
    <row r="232" spans="1:16" ht="54" customHeight="1" x14ac:dyDescent="0.35">
      <c r="A232" s="22" t="s">
        <v>262</v>
      </c>
      <c r="B232" s="22" t="s">
        <v>261</v>
      </c>
      <c r="C232" s="10" t="s">
        <v>902</v>
      </c>
      <c r="D232" s="175" t="s">
        <v>33</v>
      </c>
      <c r="E232" s="10">
        <v>2</v>
      </c>
      <c r="F232" s="19">
        <v>31460</v>
      </c>
      <c r="G232" s="19">
        <f t="shared" si="0"/>
        <v>62920</v>
      </c>
      <c r="H232" s="115"/>
      <c r="I232" s="115"/>
      <c r="J232" s="134"/>
      <c r="K232" s="19"/>
      <c r="L232" s="4"/>
      <c r="M232" s="4"/>
      <c r="N232" s="4"/>
      <c r="O232" s="4"/>
      <c r="P232" s="116"/>
    </row>
    <row r="233" spans="1:16" ht="54" customHeight="1" x14ac:dyDescent="0.35">
      <c r="A233" s="22" t="s">
        <v>262</v>
      </c>
      <c r="B233" s="22" t="s">
        <v>261</v>
      </c>
      <c r="C233" s="10" t="s">
        <v>902</v>
      </c>
      <c r="D233" s="175" t="s">
        <v>919</v>
      </c>
      <c r="E233" s="10">
        <v>2</v>
      </c>
      <c r="F233" s="19">
        <v>27830</v>
      </c>
      <c r="G233" s="19">
        <f t="shared" si="0"/>
        <v>55660</v>
      </c>
      <c r="H233" s="115"/>
      <c r="I233" s="115"/>
      <c r="J233" s="134"/>
      <c r="K233" s="19"/>
      <c r="L233" s="4"/>
      <c r="M233" s="4"/>
      <c r="N233" s="4"/>
      <c r="O233" s="4"/>
      <c r="P233" s="116"/>
    </row>
    <row r="234" spans="1:16" ht="54" customHeight="1" x14ac:dyDescent="0.35">
      <c r="A234" s="22" t="s">
        <v>262</v>
      </c>
      <c r="B234" s="22" t="s">
        <v>261</v>
      </c>
      <c r="C234" s="10" t="s">
        <v>902</v>
      </c>
      <c r="D234" s="175" t="s">
        <v>920</v>
      </c>
      <c r="E234" s="10">
        <v>12</v>
      </c>
      <c r="F234" s="19">
        <v>27225</v>
      </c>
      <c r="G234" s="19">
        <f t="shared" si="0"/>
        <v>326700</v>
      </c>
      <c r="H234" s="115"/>
      <c r="I234" s="115"/>
      <c r="J234" s="134"/>
      <c r="K234" s="19"/>
      <c r="L234" s="4"/>
      <c r="M234" s="4"/>
      <c r="N234" s="4"/>
      <c r="O234" s="4"/>
      <c r="P234" s="116"/>
    </row>
    <row r="235" spans="1:16" ht="54" customHeight="1" x14ac:dyDescent="0.35">
      <c r="A235" s="176" t="s">
        <v>262</v>
      </c>
      <c r="B235" s="176" t="s">
        <v>261</v>
      </c>
      <c r="C235" s="182" t="s">
        <v>902</v>
      </c>
      <c r="D235" s="190" t="s">
        <v>921</v>
      </c>
      <c r="E235" s="182">
        <v>2</v>
      </c>
      <c r="F235" s="191">
        <v>16940</v>
      </c>
      <c r="G235" s="191">
        <f t="shared" si="0"/>
        <v>33880</v>
      </c>
      <c r="H235" s="180"/>
      <c r="I235" s="115"/>
      <c r="J235" s="134"/>
      <c r="K235" s="19"/>
      <c r="L235" s="4"/>
      <c r="M235" s="4"/>
      <c r="N235" s="4"/>
      <c r="O235" s="4"/>
      <c r="P235" s="116"/>
    </row>
    <row r="236" spans="1:16" ht="54" customHeight="1" x14ac:dyDescent="0.35">
      <c r="A236" s="22" t="s">
        <v>262</v>
      </c>
      <c r="B236" s="22" t="s">
        <v>261</v>
      </c>
      <c r="C236" s="10" t="s">
        <v>902</v>
      </c>
      <c r="D236" s="175" t="s">
        <v>34</v>
      </c>
      <c r="E236" s="10">
        <v>2</v>
      </c>
      <c r="F236" s="19">
        <v>26620</v>
      </c>
      <c r="G236" s="19">
        <f t="shared" si="0"/>
        <v>53240</v>
      </c>
      <c r="H236" s="115"/>
      <c r="I236" s="115"/>
      <c r="J236" s="134"/>
      <c r="K236" s="19"/>
      <c r="L236" s="4"/>
      <c r="M236" s="4"/>
      <c r="N236" s="4"/>
      <c r="O236" s="4"/>
      <c r="P236" s="116"/>
    </row>
    <row r="237" spans="1:16" ht="54" customHeight="1" x14ac:dyDescent="0.35">
      <c r="A237" s="176" t="s">
        <v>262</v>
      </c>
      <c r="B237" s="176" t="s">
        <v>261</v>
      </c>
      <c r="C237" s="182" t="s">
        <v>902</v>
      </c>
      <c r="D237" s="190" t="s">
        <v>922</v>
      </c>
      <c r="E237" s="182">
        <v>12</v>
      </c>
      <c r="F237" s="191">
        <v>15125</v>
      </c>
      <c r="G237" s="191">
        <f t="shared" si="0"/>
        <v>181500</v>
      </c>
      <c r="H237" s="180"/>
      <c r="I237" s="115"/>
      <c r="J237" s="134"/>
      <c r="K237" s="19"/>
      <c r="L237" s="4"/>
      <c r="M237" s="4"/>
      <c r="N237" s="4"/>
      <c r="O237" s="4"/>
      <c r="P237" s="116"/>
    </row>
    <row r="238" spans="1:16" ht="54" customHeight="1" x14ac:dyDescent="0.35">
      <c r="A238" s="22" t="s">
        <v>262</v>
      </c>
      <c r="B238" s="22" t="s">
        <v>261</v>
      </c>
      <c r="C238" s="10" t="s">
        <v>902</v>
      </c>
      <c r="D238" s="175" t="s">
        <v>923</v>
      </c>
      <c r="E238" s="10">
        <v>2</v>
      </c>
      <c r="F238" s="19">
        <v>11616</v>
      </c>
      <c r="G238" s="19">
        <f t="shared" si="0"/>
        <v>23232</v>
      </c>
      <c r="H238" s="115"/>
      <c r="I238" s="115"/>
      <c r="J238" s="134"/>
      <c r="K238" s="19"/>
      <c r="L238" s="4"/>
      <c r="M238" s="4"/>
      <c r="N238" s="4"/>
      <c r="O238" s="4"/>
      <c r="P238" s="116"/>
    </row>
    <row r="239" spans="1:16" ht="54" customHeight="1" x14ac:dyDescent="0.35">
      <c r="A239" s="22" t="s">
        <v>262</v>
      </c>
      <c r="B239" s="22" t="s">
        <v>261</v>
      </c>
      <c r="C239" s="10" t="s">
        <v>902</v>
      </c>
      <c r="D239" s="175" t="s">
        <v>35</v>
      </c>
      <c r="E239" s="10">
        <v>2</v>
      </c>
      <c r="F239" s="19">
        <v>11858</v>
      </c>
      <c r="G239" s="19">
        <f t="shared" si="0"/>
        <v>23716</v>
      </c>
      <c r="H239" s="115"/>
      <c r="I239" s="115"/>
      <c r="J239" s="134"/>
      <c r="K239" s="19"/>
      <c r="L239" s="4"/>
      <c r="M239" s="4"/>
      <c r="N239" s="4"/>
      <c r="O239" s="4"/>
      <c r="P239" s="116"/>
    </row>
    <row r="240" spans="1:16" ht="54" customHeight="1" x14ac:dyDescent="0.35">
      <c r="A240" s="22" t="s">
        <v>262</v>
      </c>
      <c r="B240" s="22" t="s">
        <v>261</v>
      </c>
      <c r="C240" s="10" t="s">
        <v>902</v>
      </c>
      <c r="D240" s="175" t="s">
        <v>72</v>
      </c>
      <c r="E240" s="10">
        <v>2</v>
      </c>
      <c r="F240" s="19">
        <v>9680</v>
      </c>
      <c r="G240" s="19">
        <f t="shared" si="0"/>
        <v>19360</v>
      </c>
      <c r="H240" s="115"/>
      <c r="I240" s="115"/>
      <c r="J240" s="134"/>
      <c r="K240" s="19"/>
      <c r="L240" s="4"/>
      <c r="M240" s="4"/>
      <c r="N240" s="4"/>
      <c r="O240" s="4"/>
      <c r="P240" s="116"/>
    </row>
    <row r="241" spans="1:16" ht="54" customHeight="1" x14ac:dyDescent="0.35">
      <c r="A241" s="176" t="s">
        <v>262</v>
      </c>
      <c r="B241" s="176" t="s">
        <v>261</v>
      </c>
      <c r="C241" s="182" t="s">
        <v>902</v>
      </c>
      <c r="D241" s="190" t="s">
        <v>10</v>
      </c>
      <c r="E241" s="182">
        <v>2</v>
      </c>
      <c r="F241" s="191">
        <v>29040</v>
      </c>
      <c r="G241" s="191">
        <f t="shared" si="0"/>
        <v>58080</v>
      </c>
      <c r="H241" s="180"/>
      <c r="I241" s="115"/>
      <c r="J241" s="134"/>
      <c r="K241" s="19"/>
      <c r="L241" s="4"/>
      <c r="M241" s="4"/>
      <c r="N241" s="4"/>
      <c r="O241" s="4"/>
      <c r="P241" s="116"/>
    </row>
    <row r="242" spans="1:16" ht="54" customHeight="1" x14ac:dyDescent="0.35">
      <c r="A242" s="22" t="s">
        <v>262</v>
      </c>
      <c r="B242" s="22" t="s">
        <v>261</v>
      </c>
      <c r="C242" s="10" t="s">
        <v>902</v>
      </c>
      <c r="D242" s="175" t="s">
        <v>44</v>
      </c>
      <c r="E242" s="10">
        <v>2</v>
      </c>
      <c r="F242" s="19">
        <v>7502</v>
      </c>
      <c r="G242" s="19">
        <f t="shared" si="0"/>
        <v>15004</v>
      </c>
      <c r="H242" s="115"/>
      <c r="I242" s="115"/>
      <c r="J242" s="134"/>
      <c r="K242" s="19"/>
      <c r="L242" s="4"/>
      <c r="M242" s="4"/>
      <c r="N242" s="4"/>
      <c r="O242" s="4"/>
      <c r="P242" s="116"/>
    </row>
    <row r="243" spans="1:16" ht="54" customHeight="1" x14ac:dyDescent="0.35">
      <c r="A243" s="22" t="s">
        <v>262</v>
      </c>
      <c r="B243" s="22" t="s">
        <v>261</v>
      </c>
      <c r="C243" s="10" t="s">
        <v>902</v>
      </c>
      <c r="D243" s="175" t="s">
        <v>13</v>
      </c>
      <c r="E243" s="10">
        <v>8</v>
      </c>
      <c r="F243" s="19">
        <v>4114</v>
      </c>
      <c r="G243" s="19">
        <f t="shared" si="0"/>
        <v>32912</v>
      </c>
      <c r="H243" s="115"/>
      <c r="I243" s="115"/>
      <c r="J243" s="134"/>
      <c r="K243" s="19"/>
      <c r="L243" s="4"/>
      <c r="M243" s="4"/>
      <c r="N243" s="4"/>
      <c r="O243" s="4"/>
      <c r="P243" s="116"/>
    </row>
    <row r="244" spans="1:16" ht="54" customHeight="1" x14ac:dyDescent="0.35">
      <c r="A244" s="176" t="s">
        <v>262</v>
      </c>
      <c r="B244" s="176" t="s">
        <v>261</v>
      </c>
      <c r="C244" s="182" t="s">
        <v>902</v>
      </c>
      <c r="D244" s="190" t="s">
        <v>924</v>
      </c>
      <c r="E244" s="182">
        <v>8</v>
      </c>
      <c r="F244" s="191">
        <v>9680</v>
      </c>
      <c r="G244" s="191">
        <f t="shared" si="0"/>
        <v>77440</v>
      </c>
      <c r="H244" s="180"/>
      <c r="I244" s="115"/>
      <c r="J244" s="134"/>
      <c r="K244" s="19"/>
      <c r="L244" s="4"/>
      <c r="M244" s="4"/>
      <c r="N244" s="4"/>
      <c r="O244" s="4"/>
      <c r="P244" s="116"/>
    </row>
    <row r="245" spans="1:16" ht="54" customHeight="1" x14ac:dyDescent="0.35">
      <c r="A245" s="22" t="s">
        <v>262</v>
      </c>
      <c r="B245" s="22" t="s">
        <v>261</v>
      </c>
      <c r="C245" s="10" t="s">
        <v>902</v>
      </c>
      <c r="D245" s="175" t="s">
        <v>424</v>
      </c>
      <c r="E245" s="10">
        <v>6</v>
      </c>
      <c r="F245" s="19">
        <v>7502</v>
      </c>
      <c r="G245" s="19">
        <f t="shared" si="0"/>
        <v>45012</v>
      </c>
      <c r="H245" s="115"/>
      <c r="I245" s="115"/>
      <c r="J245" s="134"/>
      <c r="K245" s="19"/>
      <c r="L245" s="4"/>
      <c r="M245" s="4"/>
      <c r="N245" s="4"/>
      <c r="O245" s="4"/>
      <c r="P245" s="116"/>
    </row>
    <row r="246" spans="1:16" ht="54" customHeight="1" x14ac:dyDescent="0.35">
      <c r="A246" s="22" t="s">
        <v>262</v>
      </c>
      <c r="B246" s="22" t="s">
        <v>261</v>
      </c>
      <c r="C246" s="10" t="s">
        <v>902</v>
      </c>
      <c r="D246" s="175" t="s">
        <v>925</v>
      </c>
      <c r="E246" s="10">
        <v>2</v>
      </c>
      <c r="F246" s="19">
        <v>1452</v>
      </c>
      <c r="G246" s="19">
        <f t="shared" si="0"/>
        <v>2904</v>
      </c>
      <c r="H246" s="115"/>
      <c r="I246" s="115"/>
      <c r="J246" s="134"/>
      <c r="K246" s="19"/>
      <c r="L246" s="4"/>
      <c r="M246" s="4"/>
      <c r="N246" s="4"/>
      <c r="O246" s="4"/>
      <c r="P246" s="116"/>
    </row>
    <row r="247" spans="1:16" ht="54" customHeight="1" x14ac:dyDescent="0.35">
      <c r="A247" s="22" t="s">
        <v>262</v>
      </c>
      <c r="B247" s="22" t="s">
        <v>261</v>
      </c>
      <c r="C247" s="10" t="s">
        <v>902</v>
      </c>
      <c r="D247" s="175" t="s">
        <v>926</v>
      </c>
      <c r="E247" s="10">
        <v>2</v>
      </c>
      <c r="F247" s="19">
        <v>8228</v>
      </c>
      <c r="G247" s="19">
        <f t="shared" si="0"/>
        <v>16456</v>
      </c>
      <c r="H247" s="115"/>
      <c r="I247" s="115"/>
      <c r="J247" s="134"/>
      <c r="K247" s="19"/>
      <c r="L247" s="4"/>
      <c r="M247" s="4"/>
      <c r="N247" s="4"/>
      <c r="O247" s="4"/>
      <c r="P247" s="116"/>
    </row>
    <row r="248" spans="1:16" ht="54" customHeight="1" x14ac:dyDescent="0.35">
      <c r="A248" s="22" t="s">
        <v>262</v>
      </c>
      <c r="B248" s="22" t="s">
        <v>261</v>
      </c>
      <c r="C248" s="10" t="s">
        <v>902</v>
      </c>
      <c r="D248" s="155" t="s">
        <v>927</v>
      </c>
      <c r="E248" s="10">
        <v>2</v>
      </c>
      <c r="F248" s="19">
        <v>33880</v>
      </c>
      <c r="G248" s="19">
        <f t="shared" si="0"/>
        <v>67760</v>
      </c>
      <c r="H248" s="115"/>
      <c r="I248" s="115"/>
      <c r="J248" s="134"/>
      <c r="K248" s="19"/>
      <c r="L248" s="4"/>
      <c r="M248" s="4"/>
      <c r="N248" s="4"/>
      <c r="O248" s="4"/>
      <c r="P248" s="116"/>
    </row>
    <row r="249" spans="1:16" ht="54" customHeight="1" x14ac:dyDescent="0.35">
      <c r="A249" s="22" t="s">
        <v>262</v>
      </c>
      <c r="B249" s="22" t="s">
        <v>261</v>
      </c>
      <c r="C249" s="10" t="s">
        <v>902</v>
      </c>
      <c r="D249" s="155" t="s">
        <v>928</v>
      </c>
      <c r="E249" s="10">
        <v>6</v>
      </c>
      <c r="F249" s="19">
        <v>1452</v>
      </c>
      <c r="G249" s="19">
        <f t="shared" si="0"/>
        <v>8712</v>
      </c>
      <c r="H249" s="115"/>
      <c r="I249" s="115"/>
      <c r="J249" s="134"/>
      <c r="K249" s="19"/>
      <c r="L249" s="4"/>
      <c r="M249" s="4"/>
      <c r="N249" s="4"/>
      <c r="O249" s="4"/>
      <c r="P249" s="116"/>
    </row>
    <row r="250" spans="1:16" ht="54" customHeight="1" x14ac:dyDescent="0.35">
      <c r="A250" s="22" t="s">
        <v>262</v>
      </c>
      <c r="B250" s="22" t="s">
        <v>261</v>
      </c>
      <c r="C250" s="10" t="s">
        <v>902</v>
      </c>
      <c r="D250" s="155" t="s">
        <v>929</v>
      </c>
      <c r="E250" s="10">
        <v>4</v>
      </c>
      <c r="F250" s="19">
        <v>1573</v>
      </c>
      <c r="G250" s="19">
        <f t="shared" si="0"/>
        <v>6292</v>
      </c>
      <c r="H250" s="115"/>
      <c r="I250" s="115"/>
      <c r="J250" s="134"/>
      <c r="K250" s="19"/>
      <c r="L250" s="4"/>
      <c r="M250" s="4"/>
      <c r="N250" s="4"/>
      <c r="O250" s="4"/>
      <c r="P250" s="116"/>
    </row>
    <row r="251" spans="1:16" ht="54" customHeight="1" x14ac:dyDescent="0.35">
      <c r="A251" s="22" t="s">
        <v>262</v>
      </c>
      <c r="B251" s="22" t="s">
        <v>261</v>
      </c>
      <c r="C251" s="10" t="s">
        <v>930</v>
      </c>
      <c r="D251" s="156" t="s">
        <v>19</v>
      </c>
      <c r="E251" s="10">
        <v>2</v>
      </c>
      <c r="F251" s="19"/>
      <c r="G251" s="19">
        <v>1344.62</v>
      </c>
      <c r="H251" s="115"/>
      <c r="I251" s="115"/>
      <c r="J251" s="134"/>
      <c r="K251" s="19"/>
      <c r="L251" s="4"/>
      <c r="M251" s="4"/>
      <c r="N251" s="4"/>
      <c r="O251" s="4"/>
      <c r="P251" s="116"/>
    </row>
    <row r="252" spans="1:16" ht="54" customHeight="1" x14ac:dyDescent="0.35">
      <c r="A252" s="22" t="s">
        <v>262</v>
      </c>
      <c r="B252" s="22" t="s">
        <v>261</v>
      </c>
      <c r="C252" s="10" t="s">
        <v>930</v>
      </c>
      <c r="D252" s="156" t="s">
        <v>931</v>
      </c>
      <c r="E252" s="10">
        <v>1</v>
      </c>
      <c r="F252" s="19"/>
      <c r="G252" s="19">
        <v>2637.8</v>
      </c>
      <c r="H252" s="115"/>
      <c r="I252" s="115"/>
      <c r="J252" s="134"/>
      <c r="K252" s="19"/>
      <c r="L252" s="4"/>
      <c r="M252" s="4"/>
      <c r="N252" s="4"/>
      <c r="O252" s="4"/>
      <c r="P252" s="116"/>
    </row>
    <row r="253" spans="1:16" ht="54" customHeight="1" x14ac:dyDescent="0.35">
      <c r="A253" s="22" t="s">
        <v>262</v>
      </c>
      <c r="B253" s="22" t="s">
        <v>261</v>
      </c>
      <c r="C253" s="10" t="s">
        <v>930</v>
      </c>
      <c r="D253" s="156" t="s">
        <v>932</v>
      </c>
      <c r="E253" s="10">
        <v>2</v>
      </c>
      <c r="F253" s="19"/>
      <c r="G253" s="19">
        <v>2985.04</v>
      </c>
      <c r="H253" s="115"/>
      <c r="I253" s="115"/>
      <c r="J253" s="134"/>
      <c r="K253" s="19"/>
      <c r="L253" s="4"/>
      <c r="M253" s="4"/>
      <c r="N253" s="4"/>
      <c r="O253" s="4"/>
      <c r="P253" s="116"/>
    </row>
    <row r="254" spans="1:16" ht="54" customHeight="1" x14ac:dyDescent="0.35">
      <c r="A254" s="22" t="s">
        <v>262</v>
      </c>
      <c r="B254" s="22" t="s">
        <v>261</v>
      </c>
      <c r="C254" s="10" t="s">
        <v>930</v>
      </c>
      <c r="D254" s="157" t="s">
        <v>933</v>
      </c>
      <c r="E254" s="10">
        <v>2</v>
      </c>
      <c r="F254" s="19"/>
      <c r="G254" s="19">
        <v>2599.58</v>
      </c>
      <c r="H254" s="115"/>
      <c r="I254" s="115"/>
      <c r="J254" s="134"/>
      <c r="K254" s="19"/>
      <c r="L254" s="4"/>
      <c r="M254" s="4"/>
      <c r="N254" s="4"/>
      <c r="O254" s="4"/>
      <c r="P254" s="116"/>
    </row>
    <row r="255" spans="1:16" ht="54" customHeight="1" x14ac:dyDescent="0.35">
      <c r="A255" s="22" t="s">
        <v>262</v>
      </c>
      <c r="B255" s="22" t="s">
        <v>261</v>
      </c>
      <c r="C255" s="10" t="s">
        <v>930</v>
      </c>
      <c r="D255" s="156" t="s">
        <v>934</v>
      </c>
      <c r="E255" s="10">
        <v>1</v>
      </c>
      <c r="F255" s="19"/>
      <c r="G255" s="19">
        <v>1500</v>
      </c>
      <c r="H255" s="115"/>
      <c r="I255" s="115"/>
      <c r="J255" s="134"/>
      <c r="K255" s="19"/>
      <c r="L255" s="4"/>
      <c r="M255" s="4"/>
      <c r="N255" s="4"/>
      <c r="O255" s="4"/>
      <c r="P255" s="116"/>
    </row>
    <row r="256" spans="1:16" ht="54" customHeight="1" x14ac:dyDescent="0.35">
      <c r="A256" s="22" t="s">
        <v>262</v>
      </c>
      <c r="B256" s="22" t="s">
        <v>261</v>
      </c>
      <c r="C256" s="10" t="s">
        <v>930</v>
      </c>
      <c r="D256" s="156" t="s">
        <v>12</v>
      </c>
      <c r="E256" s="10">
        <v>1</v>
      </c>
      <c r="F256" s="19"/>
      <c r="G256" s="19">
        <v>2539.83</v>
      </c>
      <c r="H256" s="115"/>
      <c r="I256" s="115"/>
      <c r="J256" s="134"/>
      <c r="K256" s="19"/>
      <c r="L256" s="4"/>
      <c r="M256" s="4"/>
      <c r="N256" s="4"/>
      <c r="O256" s="4"/>
      <c r="P256" s="116"/>
    </row>
    <row r="257" spans="1:16" ht="54" customHeight="1" x14ac:dyDescent="0.35">
      <c r="A257" s="22" t="s">
        <v>262</v>
      </c>
      <c r="B257" s="22" t="s">
        <v>261</v>
      </c>
      <c r="C257" s="10" t="s">
        <v>930</v>
      </c>
      <c r="D257" s="156" t="s">
        <v>935</v>
      </c>
      <c r="E257" s="10">
        <v>2</v>
      </c>
      <c r="F257" s="19"/>
      <c r="G257" s="19">
        <v>21600</v>
      </c>
      <c r="H257" s="115"/>
      <c r="I257" s="115"/>
      <c r="J257" s="134"/>
      <c r="K257" s="19"/>
      <c r="L257" s="4"/>
      <c r="M257" s="4"/>
      <c r="N257" s="4"/>
      <c r="O257" s="4"/>
      <c r="P257" s="116"/>
    </row>
    <row r="258" spans="1:16" ht="54" customHeight="1" x14ac:dyDescent="0.35">
      <c r="A258" s="22" t="s">
        <v>262</v>
      </c>
      <c r="B258" s="22" t="s">
        <v>261</v>
      </c>
      <c r="C258" s="10" t="s">
        <v>930</v>
      </c>
      <c r="D258" s="156" t="s">
        <v>936</v>
      </c>
      <c r="E258" s="10">
        <v>3</v>
      </c>
      <c r="F258" s="19"/>
      <c r="G258" s="19">
        <v>36500</v>
      </c>
      <c r="H258" s="115"/>
      <c r="I258" s="115"/>
      <c r="J258" s="134"/>
      <c r="K258" s="19"/>
      <c r="L258" s="4"/>
      <c r="M258" s="4"/>
      <c r="N258" s="4"/>
      <c r="O258" s="4"/>
      <c r="P258" s="116"/>
    </row>
    <row r="259" spans="1:16" ht="54" customHeight="1" x14ac:dyDescent="0.35">
      <c r="A259" s="176" t="s">
        <v>262</v>
      </c>
      <c r="B259" s="176" t="s">
        <v>261</v>
      </c>
      <c r="C259" s="182" t="s">
        <v>930</v>
      </c>
      <c r="D259" s="192" t="s">
        <v>937</v>
      </c>
      <c r="E259" s="182">
        <v>2</v>
      </c>
      <c r="F259" s="191"/>
      <c r="G259" s="191">
        <v>68557.58</v>
      </c>
      <c r="H259" s="180"/>
      <c r="I259" s="115"/>
      <c r="J259" s="134"/>
      <c r="K259" s="19"/>
      <c r="L259" s="4"/>
      <c r="M259" s="4"/>
      <c r="N259" s="4"/>
      <c r="O259" s="4"/>
      <c r="P259" s="116"/>
    </row>
    <row r="260" spans="1:16" ht="54" customHeight="1" x14ac:dyDescent="0.35">
      <c r="A260" s="22" t="s">
        <v>262</v>
      </c>
      <c r="B260" s="22" t="s">
        <v>261</v>
      </c>
      <c r="C260" s="10" t="s">
        <v>930</v>
      </c>
      <c r="D260" s="156" t="s">
        <v>938</v>
      </c>
      <c r="E260" s="10">
        <v>4</v>
      </c>
      <c r="F260" s="19"/>
      <c r="G260" s="19">
        <v>4478.3099999999995</v>
      </c>
      <c r="H260" s="115"/>
      <c r="I260" s="115"/>
      <c r="J260" s="134"/>
      <c r="K260" s="19"/>
      <c r="L260" s="4"/>
      <c r="M260" s="4"/>
      <c r="N260" s="4"/>
      <c r="O260" s="4"/>
      <c r="P260" s="116"/>
    </row>
    <row r="261" spans="1:16" ht="54" customHeight="1" x14ac:dyDescent="0.35">
      <c r="A261" s="22" t="s">
        <v>262</v>
      </c>
      <c r="B261" s="22" t="s">
        <v>261</v>
      </c>
      <c r="C261" s="10" t="s">
        <v>930</v>
      </c>
      <c r="D261" s="156" t="s">
        <v>13</v>
      </c>
      <c r="E261" s="10">
        <v>2</v>
      </c>
      <c r="F261" s="19"/>
      <c r="G261" s="19">
        <v>2400</v>
      </c>
      <c r="H261" s="115"/>
      <c r="I261" s="115"/>
      <c r="J261" s="134"/>
      <c r="K261" s="19"/>
      <c r="L261" s="4"/>
      <c r="M261" s="4"/>
      <c r="N261" s="4"/>
      <c r="O261" s="4"/>
      <c r="P261" s="116"/>
    </row>
    <row r="262" spans="1:16" ht="54" customHeight="1" x14ac:dyDescent="0.35">
      <c r="A262" s="22" t="s">
        <v>262</v>
      </c>
      <c r="B262" s="22" t="s">
        <v>261</v>
      </c>
      <c r="C262" s="10" t="s">
        <v>930</v>
      </c>
      <c r="D262" s="156" t="s">
        <v>939</v>
      </c>
      <c r="E262" s="10">
        <v>2</v>
      </c>
      <c r="F262" s="19"/>
      <c r="G262" s="19">
        <v>10995.96</v>
      </c>
      <c r="H262" s="115"/>
      <c r="I262" s="115"/>
      <c r="J262" s="134"/>
      <c r="K262" s="19"/>
      <c r="L262" s="4"/>
      <c r="M262" s="4"/>
      <c r="N262" s="4"/>
      <c r="O262" s="4"/>
      <c r="P262" s="116"/>
    </row>
    <row r="263" spans="1:16" ht="54" customHeight="1" x14ac:dyDescent="0.35">
      <c r="A263" s="22" t="s">
        <v>262</v>
      </c>
      <c r="B263" s="22" t="s">
        <v>261</v>
      </c>
      <c r="C263" s="10" t="s">
        <v>930</v>
      </c>
      <c r="D263" s="156" t="s">
        <v>940</v>
      </c>
      <c r="E263" s="10">
        <v>2</v>
      </c>
      <c r="F263" s="19"/>
      <c r="G263" s="19">
        <v>2196.1999999999998</v>
      </c>
      <c r="H263" s="115"/>
      <c r="I263" s="115"/>
      <c r="J263" s="134"/>
      <c r="K263" s="19"/>
      <c r="L263" s="4"/>
      <c r="M263" s="4"/>
      <c r="N263" s="4"/>
      <c r="O263" s="4"/>
      <c r="P263" s="116"/>
    </row>
    <row r="264" spans="1:16" ht="54" customHeight="1" x14ac:dyDescent="0.35">
      <c r="A264" s="22" t="s">
        <v>262</v>
      </c>
      <c r="B264" s="22" t="s">
        <v>261</v>
      </c>
      <c r="C264" s="10" t="s">
        <v>930</v>
      </c>
      <c r="D264" s="156" t="s">
        <v>941</v>
      </c>
      <c r="E264" s="10">
        <v>2</v>
      </c>
      <c r="F264" s="19"/>
      <c r="G264" s="19">
        <v>5000</v>
      </c>
      <c r="H264" s="115"/>
      <c r="I264" s="115"/>
      <c r="J264" s="134"/>
      <c r="K264" s="19"/>
      <c r="L264" s="4"/>
      <c r="M264" s="4"/>
      <c r="N264" s="4"/>
      <c r="O264" s="4"/>
      <c r="P264" s="116"/>
    </row>
    <row r="265" spans="1:16" ht="54" customHeight="1" x14ac:dyDescent="0.35">
      <c r="A265" s="22" t="s">
        <v>262</v>
      </c>
      <c r="B265" s="22" t="s">
        <v>261</v>
      </c>
      <c r="C265" s="10" t="s">
        <v>930</v>
      </c>
      <c r="D265" s="156" t="s">
        <v>942</v>
      </c>
      <c r="E265" s="10">
        <v>1</v>
      </c>
      <c r="F265" s="19"/>
      <c r="G265" s="19">
        <v>430</v>
      </c>
      <c r="H265" s="115"/>
      <c r="I265" s="115"/>
      <c r="J265" s="134"/>
      <c r="K265" s="19"/>
      <c r="L265" s="4"/>
      <c r="M265" s="4"/>
      <c r="N265" s="4"/>
      <c r="O265" s="4"/>
      <c r="P265" s="116"/>
    </row>
    <row r="266" spans="1:16" ht="54" customHeight="1" x14ac:dyDescent="0.35">
      <c r="A266" s="22" t="s">
        <v>262</v>
      </c>
      <c r="B266" s="22" t="s">
        <v>261</v>
      </c>
      <c r="C266" s="10" t="s">
        <v>930</v>
      </c>
      <c r="D266" s="156" t="s">
        <v>943</v>
      </c>
      <c r="E266" s="10">
        <v>1</v>
      </c>
      <c r="F266" s="19"/>
      <c r="G266" s="19">
        <v>500</v>
      </c>
      <c r="H266" s="115"/>
      <c r="I266" s="115"/>
      <c r="J266" s="134"/>
      <c r="K266" s="19"/>
      <c r="L266" s="4"/>
      <c r="M266" s="4"/>
      <c r="N266" s="4"/>
      <c r="O266" s="4"/>
      <c r="P266" s="116"/>
    </row>
    <row r="267" spans="1:16" ht="54" customHeight="1" x14ac:dyDescent="0.35">
      <c r="A267" s="176" t="s">
        <v>262</v>
      </c>
      <c r="B267" s="176" t="s">
        <v>261</v>
      </c>
      <c r="C267" s="182" t="s">
        <v>930</v>
      </c>
      <c r="D267" s="192" t="s">
        <v>944</v>
      </c>
      <c r="E267" s="182">
        <v>3</v>
      </c>
      <c r="F267" s="191"/>
      <c r="G267" s="191">
        <v>3600</v>
      </c>
      <c r="H267" s="180"/>
      <c r="I267" s="115"/>
      <c r="J267" s="134"/>
      <c r="K267" s="19"/>
      <c r="L267" s="4"/>
      <c r="M267" s="4"/>
      <c r="N267" s="4"/>
      <c r="O267" s="4"/>
      <c r="P267" s="116"/>
    </row>
    <row r="268" spans="1:16" ht="54" customHeight="1" x14ac:dyDescent="0.35">
      <c r="A268" s="176" t="s">
        <v>262</v>
      </c>
      <c r="B268" s="176" t="s">
        <v>261</v>
      </c>
      <c r="C268" s="182" t="s">
        <v>930</v>
      </c>
      <c r="D268" s="192" t="s">
        <v>945</v>
      </c>
      <c r="E268" s="182">
        <v>17</v>
      </c>
      <c r="F268" s="191"/>
      <c r="G268" s="191">
        <v>21710.62</v>
      </c>
      <c r="H268" s="180"/>
      <c r="I268" s="115"/>
      <c r="J268" s="134"/>
      <c r="K268" s="19"/>
      <c r="L268" s="4"/>
      <c r="M268" s="4"/>
      <c r="N268" s="4"/>
      <c r="O268" s="4"/>
      <c r="P268" s="116"/>
    </row>
    <row r="269" spans="1:16" ht="54" customHeight="1" x14ac:dyDescent="0.35">
      <c r="A269" s="22" t="s">
        <v>262</v>
      </c>
      <c r="B269" s="22" t="s">
        <v>261</v>
      </c>
      <c r="C269" s="10" t="s">
        <v>930</v>
      </c>
      <c r="D269" s="156" t="s">
        <v>946</v>
      </c>
      <c r="E269" s="10">
        <v>1</v>
      </c>
      <c r="F269" s="19"/>
      <c r="G269" s="19">
        <v>2068.16</v>
      </c>
      <c r="H269" s="115"/>
      <c r="I269" s="115"/>
      <c r="J269" s="134"/>
      <c r="K269" s="19"/>
      <c r="L269" s="4"/>
      <c r="M269" s="4"/>
      <c r="N269" s="4"/>
      <c r="O269" s="4"/>
      <c r="P269" s="116"/>
    </row>
    <row r="270" spans="1:16" ht="54" customHeight="1" x14ac:dyDescent="0.35">
      <c r="A270" s="22" t="s">
        <v>262</v>
      </c>
      <c r="B270" s="22" t="s">
        <v>261</v>
      </c>
      <c r="C270" s="10" t="s">
        <v>930</v>
      </c>
      <c r="D270" s="156" t="s">
        <v>947</v>
      </c>
      <c r="E270" s="10">
        <v>2</v>
      </c>
      <c r="F270" s="19"/>
      <c r="G270" s="19">
        <v>9000</v>
      </c>
      <c r="H270" s="115"/>
      <c r="I270" s="115"/>
      <c r="J270" s="134"/>
      <c r="K270" s="19"/>
      <c r="L270" s="4"/>
      <c r="M270" s="4"/>
      <c r="N270" s="4"/>
      <c r="O270" s="4"/>
      <c r="P270" s="116"/>
    </row>
    <row r="271" spans="1:16" ht="54" customHeight="1" x14ac:dyDescent="0.35">
      <c r="A271" s="176" t="s">
        <v>262</v>
      </c>
      <c r="B271" s="176" t="s">
        <v>261</v>
      </c>
      <c r="C271" s="182" t="s">
        <v>930</v>
      </c>
      <c r="D271" s="192" t="s">
        <v>239</v>
      </c>
      <c r="E271" s="182">
        <v>3</v>
      </c>
      <c r="F271" s="191"/>
      <c r="G271" s="191">
        <v>1833.1499999999999</v>
      </c>
      <c r="H271" s="180"/>
      <c r="I271" s="115"/>
      <c r="J271" s="134"/>
      <c r="K271" s="19"/>
      <c r="L271" s="4"/>
      <c r="M271" s="4"/>
      <c r="N271" s="4"/>
      <c r="O271" s="4"/>
      <c r="P271" s="116"/>
    </row>
    <row r="272" spans="1:16" x14ac:dyDescent="0.35">
      <c r="A272" s="22" t="s">
        <v>822</v>
      </c>
      <c r="B272" s="22" t="s">
        <v>823</v>
      </c>
      <c r="C272" s="13" t="s">
        <v>86</v>
      </c>
      <c r="D272" s="20" t="s">
        <v>80</v>
      </c>
      <c r="E272" s="3">
        <v>20</v>
      </c>
      <c r="F272" s="21">
        <v>2100</v>
      </c>
      <c r="G272" s="21">
        <f t="shared" ref="G272:G278" si="1">E272*F272</f>
        <v>42000</v>
      </c>
      <c r="H272" s="131" t="s">
        <v>893</v>
      </c>
      <c r="I272" s="21"/>
      <c r="J272" s="135"/>
      <c r="K272" s="21"/>
      <c r="L272" s="121" t="s">
        <v>893</v>
      </c>
      <c r="M272" s="22"/>
      <c r="N272" s="22"/>
      <c r="O272" s="22"/>
      <c r="P272" s="116"/>
    </row>
    <row r="273" spans="1:16" x14ac:dyDescent="0.35">
      <c r="A273" s="22" t="s">
        <v>822</v>
      </c>
      <c r="B273" s="22" t="s">
        <v>823</v>
      </c>
      <c r="C273" s="13" t="s">
        <v>86</v>
      </c>
      <c r="D273" s="20" t="s">
        <v>81</v>
      </c>
      <c r="E273" s="3">
        <v>20</v>
      </c>
      <c r="F273" s="21">
        <v>650</v>
      </c>
      <c r="G273" s="21">
        <f t="shared" si="1"/>
        <v>13000</v>
      </c>
      <c r="H273" s="21"/>
      <c r="I273" s="21"/>
      <c r="J273" s="135"/>
      <c r="K273" s="21"/>
      <c r="L273" s="121" t="s">
        <v>893</v>
      </c>
      <c r="M273" s="22"/>
      <c r="N273" s="22"/>
      <c r="O273" s="22"/>
      <c r="P273" s="116"/>
    </row>
    <row r="274" spans="1:16" x14ac:dyDescent="0.35">
      <c r="A274" s="22" t="s">
        <v>822</v>
      </c>
      <c r="B274" s="22" t="s">
        <v>823</v>
      </c>
      <c r="C274" s="13" t="s">
        <v>86</v>
      </c>
      <c r="D274" s="23" t="s">
        <v>82</v>
      </c>
      <c r="E274" s="24">
        <v>20</v>
      </c>
      <c r="F274" s="25">
        <v>71</v>
      </c>
      <c r="G274" s="26">
        <f t="shared" si="1"/>
        <v>1420</v>
      </c>
      <c r="H274" s="26"/>
      <c r="I274" s="26"/>
      <c r="J274" s="115" t="s">
        <v>893</v>
      </c>
      <c r="K274" s="26"/>
      <c r="L274" s="22"/>
      <c r="M274" s="22"/>
      <c r="N274" s="22"/>
      <c r="O274" s="22"/>
      <c r="P274" s="116"/>
    </row>
    <row r="275" spans="1:16" x14ac:dyDescent="0.35">
      <c r="A275" s="176" t="s">
        <v>822</v>
      </c>
      <c r="B275" s="176" t="s">
        <v>823</v>
      </c>
      <c r="C275" s="177" t="s">
        <v>86</v>
      </c>
      <c r="D275" s="193" t="s">
        <v>65</v>
      </c>
      <c r="E275" s="194">
        <v>21</v>
      </c>
      <c r="F275" s="195">
        <f>800*1.21</f>
        <v>968</v>
      </c>
      <c r="G275" s="196">
        <f t="shared" si="1"/>
        <v>20328</v>
      </c>
      <c r="H275" s="180" t="s">
        <v>893</v>
      </c>
      <c r="I275" s="115"/>
      <c r="J275" s="136"/>
      <c r="K275" s="26"/>
      <c r="L275" s="22"/>
      <c r="M275" s="22"/>
      <c r="N275" s="22"/>
      <c r="O275" s="22"/>
      <c r="P275" s="116"/>
    </row>
    <row r="276" spans="1:16" x14ac:dyDescent="0.35">
      <c r="A276" s="176" t="s">
        <v>822</v>
      </c>
      <c r="B276" s="176" t="s">
        <v>823</v>
      </c>
      <c r="C276" s="177" t="s">
        <v>86</v>
      </c>
      <c r="D276" s="193" t="s">
        <v>83</v>
      </c>
      <c r="E276" s="194">
        <v>7</v>
      </c>
      <c r="F276" s="195">
        <f>(915+580)*1.21</f>
        <v>1808.95</v>
      </c>
      <c r="G276" s="196">
        <f t="shared" si="1"/>
        <v>12662.65</v>
      </c>
      <c r="H276" s="180" t="s">
        <v>893</v>
      </c>
      <c r="I276" s="115"/>
      <c r="J276" s="136"/>
      <c r="K276" s="26"/>
      <c r="L276" s="22"/>
      <c r="M276" s="22"/>
      <c r="N276" s="22"/>
      <c r="O276" s="22"/>
      <c r="P276" s="116"/>
    </row>
    <row r="277" spans="1:16" x14ac:dyDescent="0.35">
      <c r="A277" s="22" t="s">
        <v>822</v>
      </c>
      <c r="B277" s="22" t="s">
        <v>823</v>
      </c>
      <c r="C277" s="13" t="s">
        <v>86</v>
      </c>
      <c r="D277" s="23" t="s">
        <v>84</v>
      </c>
      <c r="E277" s="24">
        <v>1</v>
      </c>
      <c r="F277" s="25">
        <v>80000</v>
      </c>
      <c r="G277" s="26">
        <f t="shared" si="1"/>
        <v>80000</v>
      </c>
      <c r="H277" s="115" t="s">
        <v>893</v>
      </c>
      <c r="I277" s="115"/>
      <c r="J277" s="136"/>
      <c r="K277" s="26"/>
      <c r="L277" s="4"/>
      <c r="M277" s="4"/>
      <c r="N277" s="4"/>
      <c r="O277" s="4"/>
      <c r="P277" s="116"/>
    </row>
    <row r="278" spans="1:16" x14ac:dyDescent="0.35">
      <c r="A278" s="22" t="s">
        <v>822</v>
      </c>
      <c r="B278" s="22" t="s">
        <v>823</v>
      </c>
      <c r="C278" s="13" t="s">
        <v>86</v>
      </c>
      <c r="D278" s="23" t="s">
        <v>85</v>
      </c>
      <c r="E278" s="24">
        <v>20</v>
      </c>
      <c r="F278" s="25">
        <v>415</v>
      </c>
      <c r="G278" s="26">
        <f t="shared" si="1"/>
        <v>8300</v>
      </c>
      <c r="H278" s="115" t="s">
        <v>893</v>
      </c>
      <c r="I278" s="115"/>
      <c r="J278" s="136"/>
      <c r="K278" s="26"/>
      <c r="L278" s="22"/>
      <c r="M278" s="22"/>
      <c r="N278" s="22"/>
      <c r="O278" s="22"/>
      <c r="P278" s="116"/>
    </row>
    <row r="279" spans="1:16" x14ac:dyDescent="0.35">
      <c r="A279" s="22" t="s">
        <v>822</v>
      </c>
      <c r="B279" s="22" t="s">
        <v>823</v>
      </c>
      <c r="C279" s="13" t="s">
        <v>104</v>
      </c>
      <c r="D279" s="2" t="s">
        <v>87</v>
      </c>
      <c r="E279" s="3">
        <v>1</v>
      </c>
      <c r="F279" s="21">
        <v>2800</v>
      </c>
      <c r="G279" s="21">
        <v>2800</v>
      </c>
      <c r="H279" s="21"/>
      <c r="I279" s="21"/>
      <c r="J279" s="135"/>
      <c r="K279" s="21"/>
      <c r="L279" s="22"/>
      <c r="M279" s="121" t="s">
        <v>893</v>
      </c>
      <c r="N279" s="22"/>
      <c r="O279" s="22"/>
      <c r="P279" s="116"/>
    </row>
    <row r="280" spans="1:16" x14ac:dyDescent="0.35">
      <c r="A280" s="22" t="s">
        <v>822</v>
      </c>
      <c r="B280" s="22" t="s">
        <v>823</v>
      </c>
      <c r="C280" s="13" t="s">
        <v>104</v>
      </c>
      <c r="D280" s="2" t="s">
        <v>88</v>
      </c>
      <c r="E280" s="3">
        <v>1</v>
      </c>
      <c r="F280" s="21">
        <v>760</v>
      </c>
      <c r="G280" s="21">
        <v>760</v>
      </c>
      <c r="H280" s="21"/>
      <c r="I280" s="21"/>
      <c r="J280" s="135"/>
      <c r="K280" s="21"/>
      <c r="L280" s="22"/>
      <c r="M280" s="121" t="s">
        <v>893</v>
      </c>
      <c r="N280" s="22"/>
      <c r="O280" s="22"/>
      <c r="P280" s="116"/>
    </row>
    <row r="281" spans="1:16" x14ac:dyDescent="0.35">
      <c r="A281" s="22" t="s">
        <v>822</v>
      </c>
      <c r="B281" s="22" t="s">
        <v>823</v>
      </c>
      <c r="C281" s="13" t="s">
        <v>104</v>
      </c>
      <c r="D281" s="2" t="s">
        <v>89</v>
      </c>
      <c r="E281" s="3">
        <v>1</v>
      </c>
      <c r="F281" s="21">
        <v>860</v>
      </c>
      <c r="G281" s="21">
        <v>860</v>
      </c>
      <c r="H281" s="21"/>
      <c r="I281" s="21"/>
      <c r="J281" s="135"/>
      <c r="K281" s="21"/>
      <c r="L281" s="22"/>
      <c r="M281" s="121" t="s">
        <v>893</v>
      </c>
      <c r="N281" s="22"/>
      <c r="O281" s="22"/>
      <c r="P281" s="116"/>
    </row>
    <row r="282" spans="1:16" x14ac:dyDescent="0.35">
      <c r="A282" s="22" t="s">
        <v>822</v>
      </c>
      <c r="B282" s="22" t="s">
        <v>823</v>
      </c>
      <c r="C282" s="13" t="s">
        <v>104</v>
      </c>
      <c r="D282" s="2" t="s">
        <v>90</v>
      </c>
      <c r="E282" s="3">
        <v>1</v>
      </c>
      <c r="F282" s="21">
        <v>4750</v>
      </c>
      <c r="G282" s="21">
        <v>4750</v>
      </c>
      <c r="H282" s="21"/>
      <c r="I282" s="21"/>
      <c r="J282" s="135"/>
      <c r="K282" s="21"/>
      <c r="L282" s="22"/>
      <c r="M282" s="121" t="s">
        <v>893</v>
      </c>
      <c r="N282" s="22"/>
      <c r="O282" s="22"/>
      <c r="P282" s="116"/>
    </row>
    <row r="283" spans="1:16" x14ac:dyDescent="0.35">
      <c r="A283" s="22" t="s">
        <v>822</v>
      </c>
      <c r="B283" s="22" t="s">
        <v>823</v>
      </c>
      <c r="C283" s="13" t="s">
        <v>104</v>
      </c>
      <c r="D283" s="2" t="s">
        <v>91</v>
      </c>
      <c r="E283" s="3">
        <v>1</v>
      </c>
      <c r="F283" s="21">
        <v>500</v>
      </c>
      <c r="G283" s="21">
        <v>500</v>
      </c>
      <c r="H283" s="21"/>
      <c r="I283" s="21"/>
      <c r="J283" s="135"/>
      <c r="K283" s="21"/>
      <c r="L283" s="121" t="s">
        <v>893</v>
      </c>
      <c r="M283" s="22"/>
      <c r="N283" s="22"/>
      <c r="O283" s="22"/>
      <c r="P283" s="116"/>
    </row>
    <row r="284" spans="1:16" x14ac:dyDescent="0.35">
      <c r="A284" s="22" t="s">
        <v>822</v>
      </c>
      <c r="B284" s="22" t="s">
        <v>823</v>
      </c>
      <c r="C284" s="13" t="s">
        <v>104</v>
      </c>
      <c r="D284" s="2" t="s">
        <v>92</v>
      </c>
      <c r="E284" s="3">
        <v>1</v>
      </c>
      <c r="F284" s="21">
        <v>530</v>
      </c>
      <c r="G284" s="21">
        <v>530</v>
      </c>
      <c r="H284" s="21"/>
      <c r="I284" s="21"/>
      <c r="J284" s="115" t="s">
        <v>893</v>
      </c>
      <c r="K284" s="21"/>
      <c r="L284" s="22"/>
      <c r="M284" s="22"/>
      <c r="N284" s="22"/>
      <c r="O284" s="22"/>
      <c r="P284" s="116"/>
    </row>
    <row r="285" spans="1:16" x14ac:dyDescent="0.35">
      <c r="A285" s="22" t="s">
        <v>822</v>
      </c>
      <c r="B285" s="22" t="s">
        <v>823</v>
      </c>
      <c r="C285" s="13" t="s">
        <v>104</v>
      </c>
      <c r="D285" s="2" t="s">
        <v>93</v>
      </c>
      <c r="E285" s="3">
        <v>1</v>
      </c>
      <c r="F285" s="21">
        <v>1200</v>
      </c>
      <c r="G285" s="21">
        <v>1200</v>
      </c>
      <c r="H285" s="130" t="s">
        <v>893</v>
      </c>
      <c r="I285" s="21"/>
      <c r="J285" s="115" t="s">
        <v>893</v>
      </c>
      <c r="K285" s="21"/>
      <c r="L285" s="22"/>
      <c r="M285" s="22"/>
      <c r="N285" s="22"/>
      <c r="O285" s="22"/>
      <c r="P285" s="116"/>
    </row>
    <row r="286" spans="1:16" ht="28" x14ac:dyDescent="0.35">
      <c r="A286" s="22" t="s">
        <v>822</v>
      </c>
      <c r="B286" s="22" t="s">
        <v>823</v>
      </c>
      <c r="C286" s="13" t="s">
        <v>104</v>
      </c>
      <c r="D286" s="2" t="s">
        <v>94</v>
      </c>
      <c r="E286" s="3">
        <v>1</v>
      </c>
      <c r="F286" s="21">
        <v>5143</v>
      </c>
      <c r="G286" s="21">
        <v>5143</v>
      </c>
      <c r="H286" s="21"/>
      <c r="I286" s="21"/>
      <c r="J286" s="135"/>
      <c r="K286" s="21"/>
      <c r="L286" s="4"/>
      <c r="M286" s="121" t="s">
        <v>893</v>
      </c>
      <c r="N286" s="4"/>
      <c r="O286" s="4"/>
      <c r="P286" s="116"/>
    </row>
    <row r="287" spans="1:16" x14ac:dyDescent="0.35">
      <c r="A287" s="22" t="s">
        <v>822</v>
      </c>
      <c r="B287" s="22" t="s">
        <v>823</v>
      </c>
      <c r="C287" s="13" t="s">
        <v>104</v>
      </c>
      <c r="D287" s="2" t="s">
        <v>95</v>
      </c>
      <c r="E287" s="3">
        <v>1</v>
      </c>
      <c r="F287" s="21">
        <v>5000</v>
      </c>
      <c r="G287" s="21">
        <v>5000</v>
      </c>
      <c r="H287" s="115" t="s">
        <v>893</v>
      </c>
      <c r="I287" s="115"/>
      <c r="J287" s="135"/>
      <c r="K287" s="21"/>
      <c r="L287" s="4"/>
      <c r="M287" s="4"/>
      <c r="N287" s="4"/>
      <c r="O287" s="4"/>
      <c r="P287" s="116"/>
    </row>
    <row r="288" spans="1:16" x14ac:dyDescent="0.35">
      <c r="A288" s="22" t="s">
        <v>822</v>
      </c>
      <c r="B288" s="22" t="s">
        <v>823</v>
      </c>
      <c r="C288" s="13" t="s">
        <v>104</v>
      </c>
      <c r="D288" s="2" t="s">
        <v>96</v>
      </c>
      <c r="E288" s="3">
        <v>2</v>
      </c>
      <c r="F288" s="21">
        <v>750</v>
      </c>
      <c r="G288" s="21">
        <v>1500</v>
      </c>
      <c r="H288" s="21"/>
      <c r="I288" s="21"/>
      <c r="J288" s="135"/>
      <c r="K288" s="21"/>
      <c r="L288" s="22"/>
      <c r="M288" s="121" t="s">
        <v>893</v>
      </c>
      <c r="N288" s="22"/>
      <c r="O288" s="22"/>
      <c r="P288" s="116"/>
    </row>
    <row r="289" spans="1:16" x14ac:dyDescent="0.35">
      <c r="A289" s="22" t="s">
        <v>822</v>
      </c>
      <c r="B289" s="22" t="s">
        <v>823</v>
      </c>
      <c r="C289" s="13" t="s">
        <v>104</v>
      </c>
      <c r="D289" s="2" t="s">
        <v>97</v>
      </c>
      <c r="E289" s="3">
        <v>2</v>
      </c>
      <c r="F289" s="21">
        <v>15900</v>
      </c>
      <c r="G289" s="21">
        <v>31800</v>
      </c>
      <c r="H289" s="131" t="s">
        <v>893</v>
      </c>
      <c r="I289" s="21"/>
      <c r="J289" s="135"/>
      <c r="K289" s="21"/>
      <c r="L289" s="121" t="s">
        <v>893</v>
      </c>
      <c r="M289" s="22"/>
      <c r="N289" s="22"/>
      <c r="O289" s="22"/>
      <c r="P289" s="116"/>
    </row>
    <row r="290" spans="1:16" x14ac:dyDescent="0.35">
      <c r="A290" s="22" t="s">
        <v>822</v>
      </c>
      <c r="B290" s="22" t="s">
        <v>823</v>
      </c>
      <c r="C290" s="13" t="s">
        <v>104</v>
      </c>
      <c r="D290" s="2" t="s">
        <v>98</v>
      </c>
      <c r="E290" s="3">
        <v>3</v>
      </c>
      <c r="F290" s="21">
        <v>750</v>
      </c>
      <c r="G290" s="21">
        <v>2250</v>
      </c>
      <c r="H290" s="21"/>
      <c r="I290" s="21"/>
      <c r="J290" s="135"/>
      <c r="K290" s="21"/>
      <c r="L290" s="121" t="s">
        <v>893</v>
      </c>
      <c r="M290" s="22"/>
      <c r="N290" s="22"/>
      <c r="O290" s="22"/>
      <c r="P290" s="116"/>
    </row>
    <row r="291" spans="1:16" x14ac:dyDescent="0.35">
      <c r="A291" s="22" t="s">
        <v>822</v>
      </c>
      <c r="B291" s="22" t="s">
        <v>823</v>
      </c>
      <c r="C291" s="13" t="s">
        <v>104</v>
      </c>
      <c r="D291" s="2" t="s">
        <v>99</v>
      </c>
      <c r="E291" s="3">
        <v>3</v>
      </c>
      <c r="F291" s="27"/>
      <c r="G291" s="21">
        <v>5320</v>
      </c>
      <c r="H291" s="21"/>
      <c r="I291" s="21"/>
      <c r="J291" s="135"/>
      <c r="K291" s="21"/>
      <c r="L291" s="121" t="s">
        <v>893</v>
      </c>
      <c r="M291" s="22"/>
      <c r="N291" s="22"/>
      <c r="O291" s="22"/>
      <c r="P291" s="116"/>
    </row>
    <row r="292" spans="1:16" x14ac:dyDescent="0.35">
      <c r="A292" s="22" t="s">
        <v>822</v>
      </c>
      <c r="B292" s="22" t="s">
        <v>823</v>
      </c>
      <c r="C292" s="13" t="s">
        <v>104</v>
      </c>
      <c r="D292" s="5" t="s">
        <v>100</v>
      </c>
      <c r="E292" s="6">
        <v>1</v>
      </c>
      <c r="F292" s="27">
        <v>380</v>
      </c>
      <c r="G292" s="26">
        <v>380</v>
      </c>
      <c r="H292" s="26"/>
      <c r="I292" s="26"/>
      <c r="J292" s="136"/>
      <c r="K292" s="26"/>
      <c r="L292" s="22"/>
      <c r="M292" s="121" t="s">
        <v>893</v>
      </c>
      <c r="N292" s="22"/>
      <c r="O292" s="22"/>
      <c r="P292" s="116"/>
    </row>
    <row r="293" spans="1:16" x14ac:dyDescent="0.35">
      <c r="A293" s="22" t="s">
        <v>822</v>
      </c>
      <c r="B293" s="22" t="s">
        <v>823</v>
      </c>
      <c r="C293" s="13" t="s">
        <v>104</v>
      </c>
      <c r="D293" s="5" t="s">
        <v>101</v>
      </c>
      <c r="E293" s="6">
        <v>10</v>
      </c>
      <c r="F293" s="27">
        <v>71</v>
      </c>
      <c r="G293" s="26">
        <v>710</v>
      </c>
      <c r="H293" s="26"/>
      <c r="I293" s="26"/>
      <c r="J293" s="115" t="s">
        <v>893</v>
      </c>
      <c r="K293" s="26"/>
      <c r="L293" s="22"/>
      <c r="M293" s="22"/>
      <c r="N293" s="22"/>
      <c r="O293" s="22"/>
      <c r="P293" s="116"/>
    </row>
    <row r="294" spans="1:16" x14ac:dyDescent="0.35">
      <c r="A294" s="22" t="s">
        <v>822</v>
      </c>
      <c r="B294" s="22" t="s">
        <v>823</v>
      </c>
      <c r="C294" s="13" t="s">
        <v>104</v>
      </c>
      <c r="D294" s="5" t="s">
        <v>102</v>
      </c>
      <c r="E294" s="6">
        <v>13</v>
      </c>
      <c r="F294" s="27">
        <v>46</v>
      </c>
      <c r="G294" s="26">
        <v>598</v>
      </c>
      <c r="H294" s="115" t="s">
        <v>893</v>
      </c>
      <c r="I294" s="115"/>
      <c r="J294" s="130" t="s">
        <v>893</v>
      </c>
      <c r="K294" s="26"/>
      <c r="L294" s="22"/>
      <c r="M294" s="22"/>
      <c r="N294" s="22"/>
      <c r="O294" s="22"/>
      <c r="P294" s="116"/>
    </row>
    <row r="295" spans="1:16" x14ac:dyDescent="0.35">
      <c r="A295" s="22" t="s">
        <v>822</v>
      </c>
      <c r="B295" s="22" t="s">
        <v>823</v>
      </c>
      <c r="C295" s="13" t="s">
        <v>104</v>
      </c>
      <c r="D295" s="5" t="s">
        <v>103</v>
      </c>
      <c r="E295" s="6">
        <v>4</v>
      </c>
      <c r="F295" s="27">
        <v>210</v>
      </c>
      <c r="G295" s="26">
        <v>840</v>
      </c>
      <c r="H295" s="26"/>
      <c r="I295" s="26"/>
      <c r="J295" s="115" t="s">
        <v>893</v>
      </c>
      <c r="K295" s="26"/>
      <c r="L295" s="22"/>
      <c r="M295" s="22"/>
      <c r="N295" s="22"/>
      <c r="O295" s="22"/>
      <c r="P295" s="116"/>
    </row>
    <row r="296" spans="1:16" x14ac:dyDescent="0.35">
      <c r="A296" s="176" t="s">
        <v>822</v>
      </c>
      <c r="B296" s="176" t="s">
        <v>823</v>
      </c>
      <c r="C296" s="177" t="s">
        <v>78</v>
      </c>
      <c r="D296" s="197" t="s">
        <v>105</v>
      </c>
      <c r="E296" s="198">
        <v>6</v>
      </c>
      <c r="F296" s="199">
        <v>4216.67</v>
      </c>
      <c r="G296" s="200">
        <f>F296*E296</f>
        <v>25300.02</v>
      </c>
      <c r="H296" s="180" t="s">
        <v>893</v>
      </c>
      <c r="I296" s="115"/>
      <c r="J296" s="137"/>
      <c r="K296" s="30"/>
      <c r="L296" s="22"/>
      <c r="M296" s="22"/>
      <c r="N296" s="22"/>
      <c r="O296" s="22"/>
      <c r="P296" s="116"/>
    </row>
    <row r="297" spans="1:16" x14ac:dyDescent="0.35">
      <c r="A297" s="176" t="s">
        <v>822</v>
      </c>
      <c r="B297" s="176" t="s">
        <v>823</v>
      </c>
      <c r="C297" s="177" t="s">
        <v>78</v>
      </c>
      <c r="D297" s="197" t="s">
        <v>106</v>
      </c>
      <c r="E297" s="198">
        <v>4</v>
      </c>
      <c r="F297" s="199">
        <v>2000</v>
      </c>
      <c r="G297" s="200">
        <f t="shared" ref="G297:G302" si="2">F297*E297</f>
        <v>8000</v>
      </c>
      <c r="H297" s="180" t="s">
        <v>893</v>
      </c>
      <c r="I297" s="115"/>
      <c r="J297" s="137"/>
      <c r="K297" s="30"/>
      <c r="L297" s="22"/>
      <c r="M297" s="22"/>
      <c r="N297" s="22"/>
      <c r="O297" s="22"/>
      <c r="P297" s="116"/>
    </row>
    <row r="298" spans="1:16" x14ac:dyDescent="0.35">
      <c r="A298" s="176" t="s">
        <v>822</v>
      </c>
      <c r="B298" s="176" t="s">
        <v>823</v>
      </c>
      <c r="C298" s="177" t="s">
        <v>78</v>
      </c>
      <c r="D298" s="197" t="s">
        <v>107</v>
      </c>
      <c r="E298" s="198">
        <v>3</v>
      </c>
      <c r="F298" s="199">
        <v>1200</v>
      </c>
      <c r="G298" s="200">
        <f t="shared" si="2"/>
        <v>3600</v>
      </c>
      <c r="H298" s="180" t="s">
        <v>893</v>
      </c>
      <c r="I298" s="115"/>
      <c r="J298" s="137"/>
      <c r="K298" s="30"/>
      <c r="L298" s="22"/>
      <c r="M298" s="22"/>
      <c r="N298" s="22"/>
      <c r="O298" s="22"/>
      <c r="P298" s="116"/>
    </row>
    <row r="299" spans="1:16" x14ac:dyDescent="0.35">
      <c r="A299" s="22" t="s">
        <v>822</v>
      </c>
      <c r="B299" s="22" t="s">
        <v>823</v>
      </c>
      <c r="C299" s="13" t="s">
        <v>78</v>
      </c>
      <c r="D299" s="28" t="s">
        <v>108</v>
      </c>
      <c r="E299" s="29">
        <v>8</v>
      </c>
      <c r="F299" s="27">
        <v>2000</v>
      </c>
      <c r="G299" s="30">
        <f t="shared" si="2"/>
        <v>16000</v>
      </c>
      <c r="H299" s="131" t="s">
        <v>893</v>
      </c>
      <c r="I299" s="30"/>
      <c r="J299" s="137"/>
      <c r="K299" s="30"/>
      <c r="L299" s="121" t="s">
        <v>893</v>
      </c>
      <c r="M299" s="22"/>
      <c r="N299" s="22"/>
      <c r="O299" s="22"/>
      <c r="P299" s="116"/>
    </row>
    <row r="300" spans="1:16" x14ac:dyDescent="0.35">
      <c r="A300" s="22" t="s">
        <v>822</v>
      </c>
      <c r="B300" s="22" t="s">
        <v>823</v>
      </c>
      <c r="C300" s="13" t="s">
        <v>78</v>
      </c>
      <c r="D300" s="28" t="s">
        <v>109</v>
      </c>
      <c r="E300" s="29">
        <v>8</v>
      </c>
      <c r="F300" s="27">
        <v>800</v>
      </c>
      <c r="G300" s="30">
        <f t="shared" si="2"/>
        <v>6400</v>
      </c>
      <c r="H300" s="30"/>
      <c r="I300" s="30"/>
      <c r="J300" s="137"/>
      <c r="K300" s="30"/>
      <c r="L300" s="22"/>
      <c r="M300" s="121" t="s">
        <v>893</v>
      </c>
      <c r="N300" s="22"/>
      <c r="O300" s="22"/>
      <c r="P300" s="116"/>
    </row>
    <row r="301" spans="1:16" ht="28" x14ac:dyDescent="0.35">
      <c r="A301" s="176" t="s">
        <v>822</v>
      </c>
      <c r="B301" s="176" t="s">
        <v>823</v>
      </c>
      <c r="C301" s="177" t="s">
        <v>78</v>
      </c>
      <c r="D301" s="201" t="s">
        <v>110</v>
      </c>
      <c r="E301" s="198">
        <v>7</v>
      </c>
      <c r="F301" s="199">
        <v>1714.29</v>
      </c>
      <c r="G301" s="200">
        <f t="shared" si="2"/>
        <v>12000.029999999999</v>
      </c>
      <c r="H301" s="200"/>
      <c r="I301" s="30"/>
      <c r="J301" s="137"/>
      <c r="K301" s="30"/>
      <c r="L301" s="121" t="s">
        <v>893</v>
      </c>
      <c r="M301" s="22"/>
      <c r="N301" s="22"/>
      <c r="O301" s="22"/>
      <c r="P301" s="116"/>
    </row>
    <row r="302" spans="1:16" ht="28.5" x14ac:dyDescent="0.35">
      <c r="A302" s="22" t="s">
        <v>822</v>
      </c>
      <c r="B302" s="22" t="s">
        <v>823</v>
      </c>
      <c r="C302" s="13" t="s">
        <v>78</v>
      </c>
      <c r="D302" s="31" t="s">
        <v>111</v>
      </c>
      <c r="E302" s="29">
        <v>1</v>
      </c>
      <c r="F302" s="27">
        <v>12000</v>
      </c>
      <c r="G302" s="30">
        <f t="shared" si="2"/>
        <v>12000</v>
      </c>
      <c r="H302" s="30"/>
      <c r="I302" s="30"/>
      <c r="J302" s="137"/>
      <c r="K302" s="30"/>
      <c r="L302" s="22"/>
      <c r="M302" s="22"/>
      <c r="N302" s="22"/>
      <c r="O302" s="153" t="s">
        <v>893</v>
      </c>
      <c r="P302" s="122" t="s">
        <v>893</v>
      </c>
    </row>
    <row r="303" spans="1:16" x14ac:dyDescent="0.35">
      <c r="A303" s="22" t="s">
        <v>822</v>
      </c>
      <c r="B303" s="22" t="s">
        <v>823</v>
      </c>
      <c r="C303" s="13" t="s">
        <v>78</v>
      </c>
      <c r="D303" s="31" t="s">
        <v>112</v>
      </c>
      <c r="E303" s="29">
        <v>1</v>
      </c>
      <c r="F303" s="27">
        <v>675</v>
      </c>
      <c r="G303" s="30">
        <f>F303*E303</f>
        <v>675</v>
      </c>
      <c r="H303" s="30"/>
      <c r="I303" s="30"/>
      <c r="J303" s="137"/>
      <c r="K303" s="30"/>
      <c r="L303" s="22"/>
      <c r="M303" s="121" t="s">
        <v>893</v>
      </c>
      <c r="N303" s="22"/>
      <c r="O303" s="22"/>
      <c r="P303" s="116"/>
    </row>
    <row r="304" spans="1:16" x14ac:dyDescent="0.35">
      <c r="A304" s="176" t="s">
        <v>822</v>
      </c>
      <c r="B304" s="176" t="s">
        <v>823</v>
      </c>
      <c r="C304" s="177" t="s">
        <v>123</v>
      </c>
      <c r="D304" s="176" t="s">
        <v>113</v>
      </c>
      <c r="E304" s="202">
        <v>1</v>
      </c>
      <c r="F304" s="199">
        <v>140000</v>
      </c>
      <c r="G304" s="199">
        <v>140000</v>
      </c>
      <c r="H304" s="180" t="s">
        <v>893</v>
      </c>
      <c r="I304" s="115"/>
      <c r="J304" s="138"/>
      <c r="K304" s="27"/>
      <c r="L304" s="22"/>
      <c r="M304" s="22"/>
      <c r="N304" s="22"/>
      <c r="O304" s="22"/>
      <c r="P304" s="116"/>
    </row>
    <row r="305" spans="1:16" x14ac:dyDescent="0.35">
      <c r="A305" s="176" t="s">
        <v>822</v>
      </c>
      <c r="B305" s="176" t="s">
        <v>823</v>
      </c>
      <c r="C305" s="177" t="s">
        <v>123</v>
      </c>
      <c r="D305" s="176" t="s">
        <v>114</v>
      </c>
      <c r="E305" s="202">
        <v>1</v>
      </c>
      <c r="F305" s="199">
        <v>40000</v>
      </c>
      <c r="G305" s="199">
        <v>40000</v>
      </c>
      <c r="H305" s="180" t="s">
        <v>893</v>
      </c>
      <c r="I305" s="115"/>
      <c r="J305" s="138"/>
      <c r="K305" s="27"/>
      <c r="L305" s="22"/>
      <c r="M305" s="22"/>
      <c r="N305" s="22"/>
      <c r="O305" s="22"/>
      <c r="P305" s="116"/>
    </row>
    <row r="306" spans="1:16" x14ac:dyDescent="0.35">
      <c r="A306" s="22" t="s">
        <v>822</v>
      </c>
      <c r="B306" s="22" t="s">
        <v>823</v>
      </c>
      <c r="C306" s="13" t="s">
        <v>123</v>
      </c>
      <c r="D306" s="22" t="s">
        <v>115</v>
      </c>
      <c r="E306" s="32">
        <v>10</v>
      </c>
      <c r="F306" s="27">
        <v>1936</v>
      </c>
      <c r="G306" s="27">
        <v>19360</v>
      </c>
      <c r="H306" s="131" t="s">
        <v>893</v>
      </c>
      <c r="I306" s="27"/>
      <c r="J306" s="138"/>
      <c r="K306" s="27"/>
      <c r="L306" s="121" t="s">
        <v>893</v>
      </c>
      <c r="M306" s="22"/>
      <c r="N306" s="22"/>
      <c r="O306" s="22"/>
      <c r="P306" s="116"/>
    </row>
    <row r="307" spans="1:16" x14ac:dyDescent="0.35">
      <c r="A307" s="22" t="s">
        <v>822</v>
      </c>
      <c r="B307" s="22" t="s">
        <v>823</v>
      </c>
      <c r="C307" s="13" t="s">
        <v>123</v>
      </c>
      <c r="D307" s="22" t="s">
        <v>116</v>
      </c>
      <c r="E307" s="32">
        <v>10</v>
      </c>
      <c r="F307" s="27">
        <v>266.2</v>
      </c>
      <c r="G307" s="27">
        <v>2662</v>
      </c>
      <c r="H307" s="27"/>
      <c r="I307" s="27"/>
      <c r="J307" s="138"/>
      <c r="K307" s="27"/>
      <c r="L307" s="121" t="s">
        <v>893</v>
      </c>
      <c r="M307" s="22"/>
      <c r="N307" s="22"/>
      <c r="O307" s="22"/>
      <c r="P307" s="116"/>
    </row>
    <row r="308" spans="1:16" x14ac:dyDescent="0.35">
      <c r="A308" s="22" t="s">
        <v>822</v>
      </c>
      <c r="B308" s="22" t="s">
        <v>823</v>
      </c>
      <c r="C308" s="13" t="s">
        <v>123</v>
      </c>
      <c r="D308" s="22" t="s">
        <v>117</v>
      </c>
      <c r="E308" s="32">
        <v>10</v>
      </c>
      <c r="F308" s="27">
        <v>556</v>
      </c>
      <c r="G308" s="27">
        <v>5560</v>
      </c>
      <c r="H308" s="27"/>
      <c r="I308" s="27"/>
      <c r="J308" s="138"/>
      <c r="K308" s="27"/>
      <c r="L308" s="121" t="s">
        <v>893</v>
      </c>
      <c r="M308" s="22"/>
      <c r="N308" s="22"/>
      <c r="O308" s="22"/>
      <c r="P308" s="116"/>
    </row>
    <row r="309" spans="1:16" x14ac:dyDescent="0.35">
      <c r="A309" s="22" t="s">
        <v>822</v>
      </c>
      <c r="B309" s="22" t="s">
        <v>823</v>
      </c>
      <c r="C309" s="13" t="s">
        <v>123</v>
      </c>
      <c r="D309" s="22" t="s">
        <v>118</v>
      </c>
      <c r="E309" s="32">
        <v>4</v>
      </c>
      <c r="F309" s="27">
        <v>244</v>
      </c>
      <c r="G309" s="27">
        <v>976</v>
      </c>
      <c r="H309" s="27"/>
      <c r="I309" s="27"/>
      <c r="J309" s="138"/>
      <c r="K309" s="27"/>
      <c r="L309" s="121" t="s">
        <v>893</v>
      </c>
      <c r="M309" s="22"/>
      <c r="N309" s="22"/>
      <c r="O309" s="22"/>
      <c r="P309" s="116"/>
    </row>
    <row r="310" spans="1:16" x14ac:dyDescent="0.35">
      <c r="A310" s="22" t="s">
        <v>822</v>
      </c>
      <c r="B310" s="22" t="s">
        <v>823</v>
      </c>
      <c r="C310" s="13" t="s">
        <v>123</v>
      </c>
      <c r="D310" s="22" t="s">
        <v>119</v>
      </c>
      <c r="E310" s="32">
        <v>1</v>
      </c>
      <c r="F310" s="27">
        <v>856</v>
      </c>
      <c r="G310" s="27">
        <v>856</v>
      </c>
      <c r="H310" s="27"/>
      <c r="I310" s="27"/>
      <c r="J310" s="138"/>
      <c r="K310" s="27"/>
      <c r="L310" s="121" t="s">
        <v>893</v>
      </c>
      <c r="M310" s="22"/>
      <c r="N310" s="22"/>
      <c r="O310" s="22"/>
      <c r="P310" s="116"/>
    </row>
    <row r="311" spans="1:16" x14ac:dyDescent="0.35">
      <c r="A311" s="176" t="s">
        <v>822</v>
      </c>
      <c r="B311" s="176" t="s">
        <v>823</v>
      </c>
      <c r="C311" s="177" t="s">
        <v>123</v>
      </c>
      <c r="D311" s="176" t="s">
        <v>120</v>
      </c>
      <c r="E311" s="202">
        <v>1</v>
      </c>
      <c r="F311" s="199">
        <v>1331.1</v>
      </c>
      <c r="G311" s="199">
        <v>1331.1</v>
      </c>
      <c r="H311" s="180" t="s">
        <v>893</v>
      </c>
      <c r="I311" s="115"/>
      <c r="J311" s="138"/>
      <c r="K311" s="27"/>
      <c r="L311" s="22"/>
      <c r="M311" s="22"/>
      <c r="N311" s="22"/>
      <c r="O311" s="22"/>
      <c r="P311" s="116"/>
    </row>
    <row r="312" spans="1:16" x14ac:dyDescent="0.35">
      <c r="A312" s="176" t="s">
        <v>822</v>
      </c>
      <c r="B312" s="176" t="s">
        <v>823</v>
      </c>
      <c r="C312" s="177" t="s">
        <v>123</v>
      </c>
      <c r="D312" s="176" t="s">
        <v>121</v>
      </c>
      <c r="E312" s="202">
        <v>3</v>
      </c>
      <c r="F312" s="199">
        <v>800</v>
      </c>
      <c r="G312" s="199">
        <v>2400</v>
      </c>
      <c r="H312" s="180" t="s">
        <v>893</v>
      </c>
      <c r="I312" s="115"/>
      <c r="J312" s="138"/>
      <c r="K312" s="27"/>
      <c r="L312" s="22"/>
      <c r="M312" s="22"/>
      <c r="N312" s="22"/>
      <c r="O312" s="22"/>
      <c r="P312" s="116"/>
    </row>
    <row r="313" spans="1:16" x14ac:dyDescent="0.35">
      <c r="A313" s="22" t="s">
        <v>822</v>
      </c>
      <c r="B313" s="22" t="s">
        <v>823</v>
      </c>
      <c r="C313" s="13" t="s">
        <v>123</v>
      </c>
      <c r="D313" s="22" t="s">
        <v>122</v>
      </c>
      <c r="E313" s="32">
        <v>5</v>
      </c>
      <c r="F313" s="27">
        <v>5089.26</v>
      </c>
      <c r="G313" s="27">
        <v>25446.3</v>
      </c>
      <c r="H313" s="115" t="s">
        <v>893</v>
      </c>
      <c r="I313" s="115"/>
      <c r="J313" s="138"/>
      <c r="K313" s="27"/>
      <c r="L313" s="22"/>
      <c r="M313" s="22"/>
      <c r="N313" s="22"/>
      <c r="O313" s="22"/>
      <c r="P313" s="116"/>
    </row>
    <row r="314" spans="1:16" ht="28" x14ac:dyDescent="0.35">
      <c r="A314" s="22" t="s">
        <v>822</v>
      </c>
      <c r="B314" s="22" t="s">
        <v>823</v>
      </c>
      <c r="C314" s="13" t="s">
        <v>123</v>
      </c>
      <c r="D314" s="55" t="s">
        <v>824</v>
      </c>
      <c r="E314" s="32"/>
      <c r="F314" s="32"/>
      <c r="G314" s="27">
        <v>10584</v>
      </c>
      <c r="H314" s="27"/>
      <c r="I314" s="27"/>
      <c r="J314" s="138"/>
      <c r="K314" s="27"/>
      <c r="L314" s="22"/>
      <c r="M314" s="22"/>
      <c r="N314" s="22"/>
      <c r="O314" s="22"/>
      <c r="P314" s="122" t="s">
        <v>893</v>
      </c>
    </row>
    <row r="315" spans="1:16" x14ac:dyDescent="0.35">
      <c r="A315" s="22" t="s">
        <v>822</v>
      </c>
      <c r="B315" s="22" t="s">
        <v>823</v>
      </c>
      <c r="C315" s="13" t="s">
        <v>123</v>
      </c>
      <c r="D315" s="31" t="s">
        <v>825</v>
      </c>
      <c r="E315" s="32">
        <v>5</v>
      </c>
      <c r="F315" s="32">
        <v>214.35</v>
      </c>
      <c r="G315" s="32">
        <v>1071.75</v>
      </c>
      <c r="H315" s="27"/>
      <c r="I315" s="27"/>
      <c r="J315" s="138"/>
      <c r="K315" s="27"/>
      <c r="L315" s="22"/>
      <c r="M315" s="22"/>
      <c r="N315" s="22"/>
      <c r="O315" s="22"/>
      <c r="P315" s="122" t="s">
        <v>893</v>
      </c>
    </row>
    <row r="316" spans="1:16" x14ac:dyDescent="0.35">
      <c r="A316" s="22" t="s">
        <v>822</v>
      </c>
      <c r="B316" s="22" t="s">
        <v>823</v>
      </c>
      <c r="C316" s="13" t="s">
        <v>123</v>
      </c>
      <c r="D316" s="22" t="s">
        <v>826</v>
      </c>
      <c r="E316" s="32">
        <v>2</v>
      </c>
      <c r="F316" s="32">
        <v>395.86</v>
      </c>
      <c r="G316" s="32">
        <v>791.72</v>
      </c>
      <c r="H316" s="27"/>
      <c r="I316" s="27"/>
      <c r="J316" s="138"/>
      <c r="K316" s="27"/>
      <c r="L316" s="22"/>
      <c r="M316" s="121" t="s">
        <v>893</v>
      </c>
      <c r="N316" s="22"/>
      <c r="O316" s="22"/>
      <c r="P316" s="116"/>
    </row>
    <row r="317" spans="1:16" x14ac:dyDescent="0.35">
      <c r="A317" s="176" t="s">
        <v>822</v>
      </c>
      <c r="B317" s="176" t="s">
        <v>823</v>
      </c>
      <c r="C317" s="177" t="s">
        <v>32</v>
      </c>
      <c r="D317" s="176" t="s">
        <v>124</v>
      </c>
      <c r="E317" s="202">
        <v>1</v>
      </c>
      <c r="F317" s="199">
        <v>76000</v>
      </c>
      <c r="G317" s="199">
        <v>76000</v>
      </c>
      <c r="H317" s="180" t="s">
        <v>893</v>
      </c>
      <c r="I317" s="115"/>
      <c r="J317" s="138"/>
      <c r="K317" s="27"/>
      <c r="L317" s="22"/>
      <c r="M317" s="22"/>
      <c r="N317" s="22"/>
      <c r="O317" s="22"/>
      <c r="P317" s="116"/>
    </row>
    <row r="318" spans="1:16" x14ac:dyDescent="0.35">
      <c r="A318" s="176" t="s">
        <v>822</v>
      </c>
      <c r="B318" s="176" t="s">
        <v>823</v>
      </c>
      <c r="C318" s="177" t="s">
        <v>32</v>
      </c>
      <c r="D318" s="176" t="s">
        <v>125</v>
      </c>
      <c r="E318" s="202">
        <v>2</v>
      </c>
      <c r="F318" s="199">
        <v>9100</v>
      </c>
      <c r="G318" s="199">
        <v>18200</v>
      </c>
      <c r="H318" s="180" t="s">
        <v>893</v>
      </c>
      <c r="I318" s="115"/>
      <c r="J318" s="138"/>
      <c r="K318" s="27"/>
      <c r="L318" s="22"/>
      <c r="M318" s="22"/>
      <c r="N318" s="22"/>
      <c r="O318" s="22"/>
      <c r="P318" s="116"/>
    </row>
    <row r="319" spans="1:16" x14ac:dyDescent="0.35">
      <c r="A319" s="176" t="s">
        <v>822</v>
      </c>
      <c r="B319" s="176" t="s">
        <v>823</v>
      </c>
      <c r="C319" s="177" t="s">
        <v>32</v>
      </c>
      <c r="D319" s="176" t="s">
        <v>126</v>
      </c>
      <c r="E319" s="202">
        <v>5</v>
      </c>
      <c r="F319" s="199">
        <v>3000</v>
      </c>
      <c r="G319" s="199">
        <v>15000</v>
      </c>
      <c r="H319" s="180" t="s">
        <v>893</v>
      </c>
      <c r="I319" s="115"/>
      <c r="J319" s="138"/>
      <c r="K319" s="27"/>
      <c r="L319" s="22"/>
      <c r="M319" s="22"/>
      <c r="N319" s="22"/>
      <c r="O319" s="22"/>
      <c r="P319" s="116"/>
    </row>
    <row r="320" spans="1:16" x14ac:dyDescent="0.35">
      <c r="A320" s="176" t="s">
        <v>822</v>
      </c>
      <c r="B320" s="176" t="s">
        <v>823</v>
      </c>
      <c r="C320" s="177" t="s">
        <v>32</v>
      </c>
      <c r="D320" s="176" t="s">
        <v>65</v>
      </c>
      <c r="E320" s="202">
        <v>2</v>
      </c>
      <c r="F320" s="199">
        <v>800</v>
      </c>
      <c r="G320" s="199">
        <v>1600</v>
      </c>
      <c r="H320" s="180" t="s">
        <v>893</v>
      </c>
      <c r="I320" s="115"/>
      <c r="J320" s="138"/>
      <c r="K320" s="27"/>
      <c r="L320" s="22"/>
      <c r="M320" s="22"/>
      <c r="N320" s="22"/>
      <c r="O320" s="22"/>
      <c r="P320" s="116"/>
    </row>
    <row r="321" spans="1:16" x14ac:dyDescent="0.35">
      <c r="A321" s="22" t="s">
        <v>822</v>
      </c>
      <c r="B321" s="22" t="s">
        <v>823</v>
      </c>
      <c r="C321" s="13" t="s">
        <v>32</v>
      </c>
      <c r="D321" s="22" t="s">
        <v>127</v>
      </c>
      <c r="E321" s="32">
        <v>10</v>
      </c>
      <c r="F321" s="27">
        <v>45</v>
      </c>
      <c r="G321" s="27">
        <v>450</v>
      </c>
      <c r="H321" s="115" t="s">
        <v>893</v>
      </c>
      <c r="I321" s="115"/>
      <c r="J321" s="138"/>
      <c r="K321" s="27"/>
      <c r="L321" s="22"/>
      <c r="M321" s="22"/>
      <c r="N321" s="22"/>
      <c r="O321" s="22"/>
      <c r="P321" s="116"/>
    </row>
    <row r="322" spans="1:16" x14ac:dyDescent="0.35">
      <c r="A322" s="22" t="s">
        <v>822</v>
      </c>
      <c r="B322" s="22" t="s">
        <v>823</v>
      </c>
      <c r="C322" s="13" t="s">
        <v>32</v>
      </c>
      <c r="D322" s="22" t="s">
        <v>128</v>
      </c>
      <c r="E322" s="32">
        <v>7</v>
      </c>
      <c r="F322" s="27">
        <v>13</v>
      </c>
      <c r="G322" s="27">
        <v>91</v>
      </c>
      <c r="H322" s="115" t="s">
        <v>893</v>
      </c>
      <c r="I322" s="115"/>
      <c r="J322" s="138"/>
      <c r="K322" s="27"/>
      <c r="L322" s="115"/>
      <c r="M322" s="22"/>
      <c r="N322" s="22"/>
      <c r="O322" s="22"/>
      <c r="P322" s="116"/>
    </row>
    <row r="323" spans="1:16" x14ac:dyDescent="0.35">
      <c r="A323" s="22" t="s">
        <v>822</v>
      </c>
      <c r="B323" s="22" t="s">
        <v>823</v>
      </c>
      <c r="C323" s="13" t="s">
        <v>32</v>
      </c>
      <c r="D323" s="22" t="s">
        <v>129</v>
      </c>
      <c r="E323" s="32">
        <v>7</v>
      </c>
      <c r="F323" s="27">
        <v>115</v>
      </c>
      <c r="G323" s="27">
        <v>805</v>
      </c>
      <c r="H323" s="115" t="s">
        <v>893</v>
      </c>
      <c r="I323" s="115"/>
      <c r="J323" s="138"/>
      <c r="K323" s="27"/>
      <c r="L323" s="115" t="s">
        <v>893</v>
      </c>
      <c r="M323" s="22"/>
      <c r="N323" s="22"/>
      <c r="O323" s="22"/>
      <c r="P323" s="116"/>
    </row>
    <row r="324" spans="1:16" x14ac:dyDescent="0.35">
      <c r="A324" s="22" t="s">
        <v>822</v>
      </c>
      <c r="B324" s="22" t="s">
        <v>823</v>
      </c>
      <c r="C324" s="13" t="s">
        <v>32</v>
      </c>
      <c r="D324" s="22" t="s">
        <v>130</v>
      </c>
      <c r="E324" s="32">
        <v>9</v>
      </c>
      <c r="F324" s="27">
        <v>56</v>
      </c>
      <c r="G324" s="27">
        <v>504</v>
      </c>
      <c r="H324" s="27"/>
      <c r="I324" s="27"/>
      <c r="J324" s="138"/>
      <c r="K324" s="27"/>
      <c r="L324" s="22"/>
      <c r="M324" s="22"/>
      <c r="N324" s="22"/>
      <c r="O324" s="22"/>
      <c r="P324" s="122" t="s">
        <v>893</v>
      </c>
    </row>
    <row r="325" spans="1:16" x14ac:dyDescent="0.35">
      <c r="A325" s="176" t="s">
        <v>822</v>
      </c>
      <c r="B325" s="176" t="s">
        <v>823</v>
      </c>
      <c r="C325" s="177" t="s">
        <v>49</v>
      </c>
      <c r="D325" s="176" t="s">
        <v>0</v>
      </c>
      <c r="E325" s="203">
        <v>1</v>
      </c>
      <c r="F325" s="203">
        <v>43600</v>
      </c>
      <c r="G325" s="199">
        <f>E325*F325</f>
        <v>43600</v>
      </c>
      <c r="H325" s="180" t="s">
        <v>893</v>
      </c>
      <c r="I325" s="115"/>
      <c r="J325" s="138"/>
      <c r="K325" s="27"/>
      <c r="L325" s="22"/>
      <c r="M325" s="22"/>
      <c r="N325" s="22"/>
      <c r="O325" s="22"/>
      <c r="P325" s="116"/>
    </row>
    <row r="326" spans="1:16" x14ac:dyDescent="0.35">
      <c r="A326" s="22" t="s">
        <v>822</v>
      </c>
      <c r="B326" s="22" t="s">
        <v>823</v>
      </c>
      <c r="C326" s="13" t="s">
        <v>49</v>
      </c>
      <c r="D326" s="22" t="s">
        <v>1</v>
      </c>
      <c r="E326" s="33">
        <v>1</v>
      </c>
      <c r="F326" s="33">
        <v>20000</v>
      </c>
      <c r="G326" s="27">
        <f>E326*F326</f>
        <v>20000</v>
      </c>
      <c r="H326" s="115" t="s">
        <v>893</v>
      </c>
      <c r="I326" s="130" t="s">
        <v>893</v>
      </c>
      <c r="J326" s="138"/>
      <c r="K326" s="27"/>
      <c r="L326" s="22"/>
      <c r="M326" s="22"/>
      <c r="N326" s="22"/>
      <c r="O326" s="22"/>
      <c r="P326" s="116"/>
    </row>
    <row r="327" spans="1:16" x14ac:dyDescent="0.35">
      <c r="A327" s="176" t="s">
        <v>822</v>
      </c>
      <c r="B327" s="176" t="s">
        <v>823</v>
      </c>
      <c r="C327" s="177" t="s">
        <v>49</v>
      </c>
      <c r="D327" s="176" t="s">
        <v>15</v>
      </c>
      <c r="E327" s="203">
        <v>2</v>
      </c>
      <c r="F327" s="203">
        <v>1500</v>
      </c>
      <c r="G327" s="199">
        <f t="shared" ref="G327:G336" si="3">E327*F327</f>
        <v>3000</v>
      </c>
      <c r="H327" s="180" t="s">
        <v>893</v>
      </c>
      <c r="I327" s="115"/>
      <c r="J327" s="138"/>
      <c r="K327" s="27"/>
      <c r="L327" s="22"/>
      <c r="M327" s="22"/>
      <c r="N327" s="22"/>
      <c r="O327" s="22"/>
      <c r="P327" s="116"/>
    </row>
    <row r="328" spans="1:16" x14ac:dyDescent="0.35">
      <c r="A328" s="22" t="s">
        <v>822</v>
      </c>
      <c r="B328" s="22" t="s">
        <v>823</v>
      </c>
      <c r="C328" s="13" t="s">
        <v>49</v>
      </c>
      <c r="D328" s="148" t="s">
        <v>19</v>
      </c>
      <c r="E328" s="8">
        <v>10</v>
      </c>
      <c r="F328" s="33">
        <v>680</v>
      </c>
      <c r="G328" s="27">
        <f t="shared" si="3"/>
        <v>6800</v>
      </c>
      <c r="H328" s="27"/>
      <c r="I328" s="27"/>
      <c r="J328" s="138"/>
      <c r="K328" s="27"/>
      <c r="L328" s="22"/>
      <c r="M328" s="121" t="s">
        <v>893</v>
      </c>
      <c r="N328" s="131" t="s">
        <v>893</v>
      </c>
      <c r="O328" s="22"/>
      <c r="P328" s="116"/>
    </row>
    <row r="329" spans="1:16" x14ac:dyDescent="0.35">
      <c r="A329" s="176" t="s">
        <v>822</v>
      </c>
      <c r="B329" s="176" t="s">
        <v>823</v>
      </c>
      <c r="C329" s="177" t="s">
        <v>49</v>
      </c>
      <c r="D329" s="176" t="s">
        <v>20</v>
      </c>
      <c r="E329" s="204">
        <v>1</v>
      </c>
      <c r="F329" s="203">
        <v>600</v>
      </c>
      <c r="G329" s="199">
        <f>E329*F329</f>
        <v>600</v>
      </c>
      <c r="H329" s="180" t="s">
        <v>893</v>
      </c>
      <c r="I329" s="115"/>
      <c r="J329" s="138"/>
      <c r="K329" s="27"/>
      <c r="L329" s="22"/>
      <c r="M329" s="22"/>
      <c r="N329" s="22"/>
      <c r="O329" s="22"/>
      <c r="P329" s="116"/>
    </row>
    <row r="330" spans="1:16" x14ac:dyDescent="0.35">
      <c r="A330" s="176" t="s">
        <v>822</v>
      </c>
      <c r="B330" s="176" t="s">
        <v>823</v>
      </c>
      <c r="C330" s="177" t="s">
        <v>49</v>
      </c>
      <c r="D330" s="205" t="s">
        <v>131</v>
      </c>
      <c r="E330" s="204">
        <v>42</v>
      </c>
      <c r="F330" s="203">
        <v>1200</v>
      </c>
      <c r="G330" s="199">
        <f t="shared" si="3"/>
        <v>50400</v>
      </c>
      <c r="H330" s="180" t="s">
        <v>893</v>
      </c>
      <c r="I330" s="115"/>
      <c r="J330" s="138"/>
      <c r="K330" s="27"/>
      <c r="L330" s="22"/>
      <c r="M330" s="22"/>
      <c r="N330" s="22"/>
      <c r="O330" s="22"/>
      <c r="P330" s="116"/>
    </row>
    <row r="331" spans="1:16" x14ac:dyDescent="0.35">
      <c r="A331" s="22" t="s">
        <v>822</v>
      </c>
      <c r="B331" s="22" t="s">
        <v>823</v>
      </c>
      <c r="C331" s="13" t="s">
        <v>49</v>
      </c>
      <c r="D331" s="34" t="s">
        <v>5</v>
      </c>
      <c r="E331" s="8">
        <v>1</v>
      </c>
      <c r="F331" s="33">
        <v>13000</v>
      </c>
      <c r="G331" s="27">
        <f t="shared" si="3"/>
        <v>13000</v>
      </c>
      <c r="H331" s="115" t="s">
        <v>893</v>
      </c>
      <c r="I331" s="115"/>
      <c r="J331" s="138"/>
      <c r="K331" s="27"/>
      <c r="L331" s="22"/>
      <c r="M331" s="22"/>
      <c r="N331" s="22"/>
      <c r="O331" s="22"/>
      <c r="P331" s="116"/>
    </row>
    <row r="332" spans="1:16" x14ac:dyDescent="0.35">
      <c r="A332" s="22" t="s">
        <v>822</v>
      </c>
      <c r="B332" s="22" t="s">
        <v>823</v>
      </c>
      <c r="C332" s="13" t="s">
        <v>49</v>
      </c>
      <c r="D332" s="34" t="s">
        <v>23</v>
      </c>
      <c r="E332" s="8">
        <v>10</v>
      </c>
      <c r="F332" s="33">
        <v>2000</v>
      </c>
      <c r="G332" s="27">
        <f t="shared" si="3"/>
        <v>20000</v>
      </c>
      <c r="H332" s="131" t="s">
        <v>893</v>
      </c>
      <c r="I332" s="27"/>
      <c r="J332" s="138"/>
      <c r="K332" s="27"/>
      <c r="L332" s="121" t="s">
        <v>893</v>
      </c>
      <c r="M332" s="22"/>
      <c r="N332" s="22"/>
      <c r="O332" s="22"/>
      <c r="P332" s="116"/>
    </row>
    <row r="333" spans="1:16" x14ac:dyDescent="0.35">
      <c r="A333" s="22" t="s">
        <v>822</v>
      </c>
      <c r="B333" s="22" t="s">
        <v>823</v>
      </c>
      <c r="C333" s="13" t="s">
        <v>49</v>
      </c>
      <c r="D333" s="34" t="s">
        <v>25</v>
      </c>
      <c r="E333" s="8">
        <v>2</v>
      </c>
      <c r="F333" s="33">
        <v>2000</v>
      </c>
      <c r="G333" s="27">
        <f t="shared" si="3"/>
        <v>4000</v>
      </c>
      <c r="H333" s="27"/>
      <c r="I333" s="27"/>
      <c r="J333" s="138"/>
      <c r="K333" s="27"/>
      <c r="L333" s="121" t="s">
        <v>893</v>
      </c>
      <c r="M333" s="22"/>
      <c r="N333" s="22"/>
      <c r="O333" s="22"/>
      <c r="P333" s="116"/>
    </row>
    <row r="334" spans="1:16" x14ac:dyDescent="0.35">
      <c r="A334" s="22" t="s">
        <v>822</v>
      </c>
      <c r="B334" s="22" t="s">
        <v>823</v>
      </c>
      <c r="C334" s="13" t="s">
        <v>49</v>
      </c>
      <c r="D334" s="34" t="s">
        <v>26</v>
      </c>
      <c r="E334" s="8">
        <v>5</v>
      </c>
      <c r="F334" s="33">
        <v>1200</v>
      </c>
      <c r="G334" s="27">
        <f t="shared" si="3"/>
        <v>6000</v>
      </c>
      <c r="H334" s="115" t="s">
        <v>893</v>
      </c>
      <c r="I334" s="115"/>
      <c r="J334" s="138"/>
      <c r="K334" s="27"/>
      <c r="L334" s="22"/>
      <c r="M334" s="22"/>
      <c r="N334" s="22"/>
      <c r="O334" s="22"/>
      <c r="P334" s="116"/>
    </row>
    <row r="335" spans="1:16" x14ac:dyDescent="0.35">
      <c r="A335" s="176" t="s">
        <v>822</v>
      </c>
      <c r="B335" s="176" t="s">
        <v>823</v>
      </c>
      <c r="C335" s="177" t="s">
        <v>49</v>
      </c>
      <c r="D335" s="205" t="s">
        <v>132</v>
      </c>
      <c r="E335" s="204">
        <v>1</v>
      </c>
      <c r="F335" s="203">
        <v>30000</v>
      </c>
      <c r="G335" s="199">
        <f t="shared" si="3"/>
        <v>30000</v>
      </c>
      <c r="H335" s="180" t="s">
        <v>893</v>
      </c>
      <c r="I335" s="115"/>
      <c r="J335" s="138"/>
      <c r="K335" s="27"/>
      <c r="L335" s="22"/>
      <c r="M335" s="22"/>
      <c r="N335" s="22"/>
      <c r="O335" s="22"/>
      <c r="P335" s="116"/>
    </row>
    <row r="336" spans="1:16" x14ac:dyDescent="0.35">
      <c r="A336" s="22" t="s">
        <v>822</v>
      </c>
      <c r="B336" s="22" t="s">
        <v>823</v>
      </c>
      <c r="C336" s="13" t="s">
        <v>49</v>
      </c>
      <c r="D336" s="34" t="s">
        <v>133</v>
      </c>
      <c r="E336" s="8">
        <v>1</v>
      </c>
      <c r="F336" s="33">
        <v>1000</v>
      </c>
      <c r="G336" s="27">
        <f t="shared" si="3"/>
        <v>1000</v>
      </c>
      <c r="H336" s="130" t="s">
        <v>893</v>
      </c>
      <c r="I336" s="27"/>
      <c r="J336" s="138"/>
      <c r="K336" s="27"/>
      <c r="L336" s="22"/>
      <c r="M336" s="22"/>
      <c r="N336" s="123" t="s">
        <v>893</v>
      </c>
      <c r="O336" s="123"/>
      <c r="P336" s="116"/>
    </row>
    <row r="337" spans="1:16" x14ac:dyDescent="0.35">
      <c r="A337" s="22" t="s">
        <v>822</v>
      </c>
      <c r="B337" s="22" t="s">
        <v>823</v>
      </c>
      <c r="C337" s="13" t="s">
        <v>49</v>
      </c>
      <c r="D337" s="34" t="s">
        <v>134</v>
      </c>
      <c r="E337" s="8">
        <v>10</v>
      </c>
      <c r="F337" s="33">
        <v>1000</v>
      </c>
      <c r="G337" s="27">
        <f>E337*F337</f>
        <v>10000</v>
      </c>
      <c r="H337" s="131" t="s">
        <v>893</v>
      </c>
      <c r="I337" s="27"/>
      <c r="J337" s="138"/>
      <c r="K337" s="27"/>
      <c r="L337" s="121" t="s">
        <v>893</v>
      </c>
      <c r="M337" s="22"/>
      <c r="N337" s="22"/>
      <c r="O337" s="22"/>
      <c r="P337" s="116"/>
    </row>
    <row r="338" spans="1:16" x14ac:dyDescent="0.35">
      <c r="A338" s="22" t="s">
        <v>822</v>
      </c>
      <c r="B338" s="22" t="s">
        <v>823</v>
      </c>
      <c r="C338" s="13" t="s">
        <v>50</v>
      </c>
      <c r="D338" s="22" t="s">
        <v>136</v>
      </c>
      <c r="E338" s="32">
        <v>1</v>
      </c>
      <c r="F338" s="27">
        <v>20000</v>
      </c>
      <c r="G338" s="27">
        <f t="shared" ref="G338:G343" si="4">F338*E338</f>
        <v>20000</v>
      </c>
      <c r="H338" s="115" t="s">
        <v>893</v>
      </c>
      <c r="I338" s="130" t="s">
        <v>893</v>
      </c>
      <c r="J338" s="138"/>
      <c r="K338" s="27"/>
      <c r="L338" s="22"/>
      <c r="M338" s="22"/>
      <c r="N338" s="22"/>
      <c r="O338" s="22"/>
      <c r="P338" s="116"/>
    </row>
    <row r="339" spans="1:16" x14ac:dyDescent="0.35">
      <c r="A339" s="176" t="s">
        <v>822</v>
      </c>
      <c r="B339" s="176" t="s">
        <v>823</v>
      </c>
      <c r="C339" s="177" t="s">
        <v>50</v>
      </c>
      <c r="D339" s="176" t="s">
        <v>137</v>
      </c>
      <c r="E339" s="202">
        <v>10</v>
      </c>
      <c r="F339" s="199">
        <v>4000</v>
      </c>
      <c r="G339" s="199">
        <f t="shared" si="4"/>
        <v>40000</v>
      </c>
      <c r="H339" s="180" t="s">
        <v>893</v>
      </c>
      <c r="I339" s="115"/>
      <c r="J339" s="138"/>
      <c r="K339" s="27"/>
      <c r="L339" s="22"/>
      <c r="M339" s="22"/>
      <c r="N339" s="22"/>
      <c r="O339" s="22"/>
      <c r="P339" s="116"/>
    </row>
    <row r="340" spans="1:16" x14ac:dyDescent="0.35">
      <c r="A340" s="22" t="s">
        <v>822</v>
      </c>
      <c r="B340" s="22" t="s">
        <v>823</v>
      </c>
      <c r="C340" s="13" t="s">
        <v>50</v>
      </c>
      <c r="D340" s="22" t="s">
        <v>135</v>
      </c>
      <c r="E340" s="32">
        <v>20</v>
      </c>
      <c r="F340" s="27">
        <v>1200</v>
      </c>
      <c r="G340" s="27">
        <f t="shared" si="4"/>
        <v>24000</v>
      </c>
      <c r="H340" s="131" t="s">
        <v>893</v>
      </c>
      <c r="I340" s="27"/>
      <c r="J340" s="138"/>
      <c r="K340" s="27"/>
      <c r="L340" s="121" t="s">
        <v>893</v>
      </c>
      <c r="M340" s="22"/>
      <c r="N340" s="22"/>
      <c r="O340" s="22"/>
      <c r="P340" s="116"/>
    </row>
    <row r="341" spans="1:16" x14ac:dyDescent="0.35">
      <c r="A341" s="22" t="s">
        <v>822</v>
      </c>
      <c r="B341" s="22" t="s">
        <v>823</v>
      </c>
      <c r="C341" s="13" t="s">
        <v>50</v>
      </c>
      <c r="D341" s="22" t="s">
        <v>138</v>
      </c>
      <c r="E341" s="32">
        <v>20</v>
      </c>
      <c r="F341" s="27">
        <v>50</v>
      </c>
      <c r="G341" s="27">
        <f t="shared" si="4"/>
        <v>1000</v>
      </c>
      <c r="H341" s="115" t="s">
        <v>893</v>
      </c>
      <c r="I341" s="115"/>
      <c r="J341" s="138"/>
      <c r="K341" s="27"/>
      <c r="L341" s="22"/>
      <c r="M341" s="22"/>
      <c r="N341" s="22"/>
      <c r="O341" s="22"/>
      <c r="P341" s="116"/>
    </row>
    <row r="342" spans="1:16" x14ac:dyDescent="0.35">
      <c r="A342" s="22" t="s">
        <v>822</v>
      </c>
      <c r="B342" s="22" t="s">
        <v>823</v>
      </c>
      <c r="C342" s="13" t="s">
        <v>50</v>
      </c>
      <c r="D342" s="31" t="s">
        <v>139</v>
      </c>
      <c r="E342" s="32">
        <v>1</v>
      </c>
      <c r="F342" s="27">
        <v>3000</v>
      </c>
      <c r="G342" s="27">
        <f t="shared" si="4"/>
        <v>3000</v>
      </c>
      <c r="H342" s="27"/>
      <c r="I342" s="27"/>
      <c r="J342" s="138"/>
      <c r="K342" s="27"/>
      <c r="L342" s="22"/>
      <c r="M342" s="22"/>
      <c r="N342" s="123" t="s">
        <v>893</v>
      </c>
      <c r="O342" s="123"/>
      <c r="P342" s="116"/>
    </row>
    <row r="343" spans="1:16" x14ac:dyDescent="0.35">
      <c r="A343" s="22" t="s">
        <v>822</v>
      </c>
      <c r="B343" s="22" t="s">
        <v>823</v>
      </c>
      <c r="C343" s="13" t="s">
        <v>50</v>
      </c>
      <c r="D343" s="31" t="s">
        <v>140</v>
      </c>
      <c r="E343" s="32">
        <v>2</v>
      </c>
      <c r="F343" s="27">
        <v>1000</v>
      </c>
      <c r="G343" s="27">
        <f t="shared" si="4"/>
        <v>2000</v>
      </c>
      <c r="H343" s="27"/>
      <c r="I343" s="27"/>
      <c r="J343" s="138"/>
      <c r="K343" s="27"/>
      <c r="L343" s="22"/>
      <c r="M343" s="22"/>
      <c r="N343" s="22"/>
      <c r="O343" s="22"/>
      <c r="P343" s="122" t="s">
        <v>893</v>
      </c>
    </row>
    <row r="344" spans="1:16" x14ac:dyDescent="0.35">
      <c r="A344" s="176" t="s">
        <v>822</v>
      </c>
      <c r="B344" s="176" t="s">
        <v>823</v>
      </c>
      <c r="C344" s="177" t="s">
        <v>419</v>
      </c>
      <c r="D344" s="206" t="s">
        <v>141</v>
      </c>
      <c r="E344" s="207">
        <v>28</v>
      </c>
      <c r="F344" s="208">
        <v>4840</v>
      </c>
      <c r="G344" s="208">
        <v>135520</v>
      </c>
      <c r="H344" s="180" t="s">
        <v>893</v>
      </c>
      <c r="I344" s="115"/>
      <c r="J344" s="139"/>
      <c r="K344" s="36"/>
      <c r="L344" s="1"/>
      <c r="M344" s="1"/>
      <c r="N344" s="1"/>
      <c r="O344" s="1"/>
      <c r="P344" s="116"/>
    </row>
    <row r="345" spans="1:16" ht="28" x14ac:dyDescent="0.35">
      <c r="A345" s="176" t="s">
        <v>822</v>
      </c>
      <c r="B345" s="176" t="s">
        <v>823</v>
      </c>
      <c r="C345" s="177" t="s">
        <v>419</v>
      </c>
      <c r="D345" s="206" t="s">
        <v>142</v>
      </c>
      <c r="E345" s="207">
        <v>2</v>
      </c>
      <c r="F345" s="208">
        <v>43560</v>
      </c>
      <c r="G345" s="208">
        <v>87120</v>
      </c>
      <c r="H345" s="180" t="s">
        <v>893</v>
      </c>
      <c r="I345" s="115"/>
      <c r="J345" s="139"/>
      <c r="K345" s="36"/>
      <c r="L345" s="1"/>
      <c r="M345" s="1"/>
      <c r="N345" s="1"/>
      <c r="O345" s="1"/>
      <c r="P345" s="116"/>
    </row>
    <row r="346" spans="1:16" x14ac:dyDescent="0.35">
      <c r="A346" s="176" t="s">
        <v>822</v>
      </c>
      <c r="B346" s="176" t="s">
        <v>823</v>
      </c>
      <c r="C346" s="177" t="s">
        <v>419</v>
      </c>
      <c r="D346" s="206" t="s">
        <v>143</v>
      </c>
      <c r="E346" s="207">
        <v>3</v>
      </c>
      <c r="F346" s="208">
        <v>41745</v>
      </c>
      <c r="G346" s="208">
        <v>125235</v>
      </c>
      <c r="H346" s="180" t="s">
        <v>893</v>
      </c>
      <c r="I346" s="115"/>
      <c r="J346" s="139"/>
      <c r="K346" s="36"/>
      <c r="L346" s="1"/>
      <c r="M346" s="1"/>
      <c r="N346" s="1"/>
      <c r="O346" s="1"/>
      <c r="P346" s="116"/>
    </row>
    <row r="347" spans="1:16" x14ac:dyDescent="0.35">
      <c r="A347" s="22" t="s">
        <v>822</v>
      </c>
      <c r="B347" s="22" t="s">
        <v>823</v>
      </c>
      <c r="C347" s="13" t="s">
        <v>419</v>
      </c>
      <c r="D347" s="1" t="s">
        <v>144</v>
      </c>
      <c r="E347" s="35">
        <v>5</v>
      </c>
      <c r="F347" s="36">
        <v>3872</v>
      </c>
      <c r="G347" s="36">
        <v>19360</v>
      </c>
      <c r="H347" s="115" t="s">
        <v>893</v>
      </c>
      <c r="I347" s="115"/>
      <c r="J347" s="139"/>
      <c r="K347" s="36"/>
      <c r="L347" s="1"/>
      <c r="M347" s="1"/>
      <c r="N347" s="1"/>
      <c r="O347" s="1"/>
      <c r="P347" s="116"/>
    </row>
    <row r="348" spans="1:16" ht="28" x14ac:dyDescent="0.35">
      <c r="A348" s="176" t="s">
        <v>822</v>
      </c>
      <c r="B348" s="176" t="s">
        <v>823</v>
      </c>
      <c r="C348" s="177" t="s">
        <v>419</v>
      </c>
      <c r="D348" s="206" t="s">
        <v>145</v>
      </c>
      <c r="E348" s="207">
        <v>5</v>
      </c>
      <c r="F348" s="208">
        <v>8470</v>
      </c>
      <c r="G348" s="208">
        <v>42350</v>
      </c>
      <c r="H348" s="180" t="s">
        <v>893</v>
      </c>
      <c r="I348" s="115"/>
      <c r="J348" s="139"/>
      <c r="K348" s="36"/>
      <c r="L348" s="1"/>
      <c r="M348" s="1"/>
      <c r="N348" s="1"/>
      <c r="O348" s="1"/>
      <c r="P348" s="116"/>
    </row>
    <row r="349" spans="1:16" x14ac:dyDescent="0.35">
      <c r="A349" s="22" t="s">
        <v>822</v>
      </c>
      <c r="B349" s="22" t="s">
        <v>823</v>
      </c>
      <c r="C349" s="13" t="s">
        <v>419</v>
      </c>
      <c r="D349" s="1" t="s">
        <v>146</v>
      </c>
      <c r="E349" s="35">
        <v>1</v>
      </c>
      <c r="F349" s="36">
        <v>48400</v>
      </c>
      <c r="G349" s="36">
        <v>48400</v>
      </c>
      <c r="H349" s="115" t="s">
        <v>893</v>
      </c>
      <c r="I349" s="115"/>
      <c r="J349" s="139"/>
      <c r="K349" s="36"/>
      <c r="L349" s="1"/>
      <c r="M349" s="1"/>
      <c r="N349" s="1"/>
      <c r="O349" s="1"/>
      <c r="P349" s="116"/>
    </row>
    <row r="350" spans="1:16" x14ac:dyDescent="0.35">
      <c r="A350" s="176" t="s">
        <v>822</v>
      </c>
      <c r="B350" s="176" t="s">
        <v>823</v>
      </c>
      <c r="C350" s="177" t="s">
        <v>419</v>
      </c>
      <c r="D350" s="206" t="s">
        <v>147</v>
      </c>
      <c r="E350" s="207">
        <v>28</v>
      </c>
      <c r="F350" s="208">
        <v>423.5</v>
      </c>
      <c r="G350" s="208">
        <v>11858</v>
      </c>
      <c r="H350" s="180" t="s">
        <v>893</v>
      </c>
      <c r="I350" s="115"/>
      <c r="J350" s="139"/>
      <c r="K350" s="36"/>
      <c r="L350" s="1"/>
      <c r="M350" s="1"/>
      <c r="N350" s="1"/>
      <c r="O350" s="1"/>
      <c r="P350" s="116"/>
    </row>
    <row r="351" spans="1:16" x14ac:dyDescent="0.35">
      <c r="A351" s="176" t="s">
        <v>822</v>
      </c>
      <c r="B351" s="176" t="s">
        <v>823</v>
      </c>
      <c r="C351" s="177" t="s">
        <v>419</v>
      </c>
      <c r="D351" s="206" t="s">
        <v>148</v>
      </c>
      <c r="E351" s="207">
        <v>28</v>
      </c>
      <c r="F351" s="208">
        <v>1573</v>
      </c>
      <c r="G351" s="208">
        <v>44044</v>
      </c>
      <c r="H351" s="180" t="s">
        <v>893</v>
      </c>
      <c r="I351" s="115"/>
      <c r="J351" s="139"/>
      <c r="K351" s="36"/>
      <c r="L351" s="1"/>
      <c r="M351" s="1"/>
      <c r="N351" s="1"/>
      <c r="O351" s="1"/>
      <c r="P351" s="116"/>
    </row>
    <row r="352" spans="1:16" x14ac:dyDescent="0.35">
      <c r="A352" s="22" t="s">
        <v>822</v>
      </c>
      <c r="B352" s="22" t="s">
        <v>823</v>
      </c>
      <c r="C352" s="13" t="s">
        <v>419</v>
      </c>
      <c r="D352" s="1" t="s">
        <v>149</v>
      </c>
      <c r="E352" s="35">
        <v>28</v>
      </c>
      <c r="F352" s="36">
        <v>1573</v>
      </c>
      <c r="G352" s="36">
        <v>44044</v>
      </c>
      <c r="H352" s="115" t="s">
        <v>893</v>
      </c>
      <c r="I352" s="115"/>
      <c r="J352" s="139"/>
      <c r="K352" s="36"/>
      <c r="L352" s="1"/>
      <c r="M352" s="1"/>
      <c r="N352" s="1"/>
      <c r="O352" s="1"/>
      <c r="P352" s="116"/>
    </row>
    <row r="353" spans="1:16" x14ac:dyDescent="0.35">
      <c r="A353" s="22" t="s">
        <v>822</v>
      </c>
      <c r="B353" s="22" t="s">
        <v>823</v>
      </c>
      <c r="C353" s="13" t="s">
        <v>419</v>
      </c>
      <c r="D353" s="1" t="s">
        <v>150</v>
      </c>
      <c r="E353" s="35">
        <v>1</v>
      </c>
      <c r="F353" s="36">
        <v>22990</v>
      </c>
      <c r="G353" s="36">
        <v>22990</v>
      </c>
      <c r="H353" s="115" t="s">
        <v>893</v>
      </c>
      <c r="I353" s="115"/>
      <c r="J353" s="139"/>
      <c r="K353" s="36"/>
      <c r="L353" s="1"/>
      <c r="M353" s="1"/>
      <c r="N353" s="1"/>
      <c r="O353" s="1"/>
      <c r="P353" s="116"/>
    </row>
    <row r="354" spans="1:16" ht="42" x14ac:dyDescent="0.35">
      <c r="A354" s="22" t="s">
        <v>822</v>
      </c>
      <c r="B354" s="22" t="s">
        <v>823</v>
      </c>
      <c r="C354" s="13" t="s">
        <v>419</v>
      </c>
      <c r="D354" s="1" t="s">
        <v>151</v>
      </c>
      <c r="E354" s="35">
        <v>1</v>
      </c>
      <c r="F354" s="36">
        <v>205700</v>
      </c>
      <c r="G354" s="36">
        <v>205700</v>
      </c>
      <c r="H354" s="36"/>
      <c r="I354" s="36"/>
      <c r="J354" s="139"/>
      <c r="K354" s="36"/>
      <c r="L354" s="1"/>
      <c r="M354" s="1"/>
      <c r="N354" s="1"/>
      <c r="O354" s="1"/>
      <c r="P354" s="122" t="s">
        <v>893</v>
      </c>
    </row>
    <row r="355" spans="1:16" x14ac:dyDescent="0.35">
      <c r="A355" s="22" t="s">
        <v>822</v>
      </c>
      <c r="B355" s="22" t="s">
        <v>823</v>
      </c>
      <c r="C355" s="13" t="s">
        <v>419</v>
      </c>
      <c r="D355" s="1" t="s">
        <v>135</v>
      </c>
      <c r="E355" s="35">
        <v>28</v>
      </c>
      <c r="F355" s="36">
        <v>5082</v>
      </c>
      <c r="G355" s="36">
        <v>142296</v>
      </c>
      <c r="H355" s="131" t="s">
        <v>893</v>
      </c>
      <c r="I355" s="36"/>
      <c r="J355" s="139"/>
      <c r="K355" s="36"/>
      <c r="L355" s="121" t="s">
        <v>893</v>
      </c>
      <c r="M355" s="1"/>
      <c r="N355" s="1"/>
      <c r="O355" s="1"/>
      <c r="P355" s="116"/>
    </row>
    <row r="356" spans="1:16" x14ac:dyDescent="0.35">
      <c r="A356" s="22" t="s">
        <v>822</v>
      </c>
      <c r="B356" s="22" t="s">
        <v>823</v>
      </c>
      <c r="C356" s="13" t="s">
        <v>419</v>
      </c>
      <c r="D356" s="1" t="s">
        <v>152</v>
      </c>
      <c r="E356" s="35">
        <v>2</v>
      </c>
      <c r="F356" s="36">
        <v>78650</v>
      </c>
      <c r="G356" s="36">
        <v>157300</v>
      </c>
      <c r="H356" s="115" t="s">
        <v>893</v>
      </c>
      <c r="I356" s="115"/>
      <c r="J356" s="139"/>
      <c r="K356" s="36"/>
      <c r="L356" s="1"/>
      <c r="M356" s="1"/>
      <c r="N356" s="1"/>
      <c r="O356" s="1"/>
      <c r="P356" s="116"/>
    </row>
    <row r="357" spans="1:16" ht="28" x14ac:dyDescent="0.35">
      <c r="A357" s="22" t="s">
        <v>822</v>
      </c>
      <c r="B357" s="22" t="s">
        <v>823</v>
      </c>
      <c r="C357" s="13" t="s">
        <v>419</v>
      </c>
      <c r="D357" s="1" t="s">
        <v>153</v>
      </c>
      <c r="E357" s="35">
        <v>2</v>
      </c>
      <c r="F357" s="36">
        <v>15730</v>
      </c>
      <c r="G357" s="36">
        <v>31460</v>
      </c>
      <c r="H357" s="115" t="s">
        <v>893</v>
      </c>
      <c r="I357" s="115"/>
      <c r="J357" s="139"/>
      <c r="K357" s="36"/>
      <c r="L357" s="1"/>
      <c r="M357" s="1"/>
      <c r="N357" s="1"/>
      <c r="O357" s="1"/>
      <c r="P357" s="116"/>
    </row>
    <row r="358" spans="1:16" x14ac:dyDescent="0.35">
      <c r="A358" s="22" t="s">
        <v>822</v>
      </c>
      <c r="B358" s="22" t="s">
        <v>823</v>
      </c>
      <c r="C358" s="13" t="s">
        <v>419</v>
      </c>
      <c r="D358" s="1" t="s">
        <v>154</v>
      </c>
      <c r="E358" s="35">
        <v>3</v>
      </c>
      <c r="F358" s="36">
        <v>27830</v>
      </c>
      <c r="G358" s="36">
        <v>83490</v>
      </c>
      <c r="H358" s="115" t="s">
        <v>893</v>
      </c>
      <c r="I358" s="115"/>
      <c r="J358" s="139"/>
      <c r="K358" s="36"/>
      <c r="L358" s="1"/>
      <c r="M358" s="1"/>
      <c r="N358" s="1"/>
      <c r="O358" s="1"/>
      <c r="P358" s="116"/>
    </row>
    <row r="359" spans="1:16" x14ac:dyDescent="0.35">
      <c r="A359" s="22" t="s">
        <v>822</v>
      </c>
      <c r="B359" s="22" t="s">
        <v>823</v>
      </c>
      <c r="C359" s="13" t="s">
        <v>419</v>
      </c>
      <c r="D359" s="1" t="s">
        <v>155</v>
      </c>
      <c r="E359" s="35">
        <v>10</v>
      </c>
      <c r="F359" s="36">
        <v>605</v>
      </c>
      <c r="G359" s="36">
        <v>6050</v>
      </c>
      <c r="H359" s="36"/>
      <c r="I359" s="36"/>
      <c r="J359" s="139"/>
      <c r="K359" s="36"/>
      <c r="L359" s="121" t="s">
        <v>893</v>
      </c>
      <c r="M359" s="1"/>
      <c r="N359" s="1"/>
      <c r="O359" s="1"/>
      <c r="P359" s="116"/>
    </row>
    <row r="360" spans="1:16" x14ac:dyDescent="0.35">
      <c r="A360" s="22" t="s">
        <v>822</v>
      </c>
      <c r="B360" s="22" t="s">
        <v>823</v>
      </c>
      <c r="C360" s="13" t="s">
        <v>419</v>
      </c>
      <c r="D360" s="1" t="s">
        <v>156</v>
      </c>
      <c r="E360" s="35">
        <v>1</v>
      </c>
      <c r="F360" s="36">
        <v>20570</v>
      </c>
      <c r="G360" s="36">
        <v>20570</v>
      </c>
      <c r="H360" s="130" t="s">
        <v>893</v>
      </c>
      <c r="I360" s="36"/>
      <c r="J360" s="115" t="s">
        <v>893</v>
      </c>
      <c r="K360" s="36"/>
      <c r="L360" s="1"/>
      <c r="M360" s="1"/>
      <c r="N360" s="1"/>
      <c r="O360" s="1"/>
      <c r="P360" s="116"/>
    </row>
    <row r="361" spans="1:16" x14ac:dyDescent="0.35">
      <c r="A361" s="22" t="s">
        <v>822</v>
      </c>
      <c r="B361" s="22" t="s">
        <v>823</v>
      </c>
      <c r="C361" s="13" t="s">
        <v>419</v>
      </c>
      <c r="D361" s="1" t="s">
        <v>157</v>
      </c>
      <c r="E361" s="35">
        <v>1</v>
      </c>
      <c r="F361" s="36">
        <v>27830</v>
      </c>
      <c r="G361" s="36">
        <v>27830</v>
      </c>
      <c r="H361" s="130" t="s">
        <v>893</v>
      </c>
      <c r="I361" s="36"/>
      <c r="J361" s="115" t="s">
        <v>893</v>
      </c>
      <c r="K361" s="36"/>
      <c r="L361" s="1"/>
      <c r="M361" s="1"/>
      <c r="N361" s="1"/>
      <c r="O361" s="1"/>
      <c r="P361" s="116"/>
    </row>
    <row r="362" spans="1:16" x14ac:dyDescent="0.35">
      <c r="A362" s="22" t="s">
        <v>822</v>
      </c>
      <c r="B362" s="22" t="s">
        <v>823</v>
      </c>
      <c r="C362" s="13" t="s">
        <v>419</v>
      </c>
      <c r="D362" s="1" t="s">
        <v>158</v>
      </c>
      <c r="E362" s="35">
        <v>2</v>
      </c>
      <c r="F362" s="36">
        <v>3630</v>
      </c>
      <c r="G362" s="36">
        <v>7260</v>
      </c>
      <c r="H362" s="115" t="s">
        <v>893</v>
      </c>
      <c r="I362" s="115"/>
      <c r="J362" s="139"/>
      <c r="K362" s="36"/>
      <c r="L362" s="1"/>
      <c r="M362" s="1"/>
      <c r="N362" s="1"/>
      <c r="O362" s="1"/>
      <c r="P362" s="116"/>
    </row>
    <row r="363" spans="1:16" x14ac:dyDescent="0.35">
      <c r="A363" s="22" t="s">
        <v>822</v>
      </c>
      <c r="B363" s="22" t="s">
        <v>823</v>
      </c>
      <c r="C363" s="13" t="s">
        <v>419</v>
      </c>
      <c r="D363" s="1" t="s">
        <v>159</v>
      </c>
      <c r="E363" s="35">
        <v>14</v>
      </c>
      <c r="F363" s="36">
        <v>907.5</v>
      </c>
      <c r="G363" s="36">
        <v>12705</v>
      </c>
      <c r="H363" s="115" t="s">
        <v>893</v>
      </c>
      <c r="I363" s="115"/>
      <c r="J363" s="139"/>
      <c r="K363" s="36"/>
      <c r="L363" s="1"/>
      <c r="M363" s="1"/>
      <c r="N363" s="1"/>
      <c r="O363" s="1"/>
      <c r="P363" s="116"/>
    </row>
    <row r="364" spans="1:16" x14ac:dyDescent="0.35">
      <c r="A364" s="22" t="s">
        <v>822</v>
      </c>
      <c r="B364" s="22" t="s">
        <v>823</v>
      </c>
      <c r="C364" s="13" t="s">
        <v>419</v>
      </c>
      <c r="D364" s="1" t="s">
        <v>8</v>
      </c>
      <c r="E364" s="35">
        <v>1</v>
      </c>
      <c r="F364" s="36">
        <v>20570</v>
      </c>
      <c r="G364" s="36">
        <v>20570</v>
      </c>
      <c r="H364" s="115" t="s">
        <v>893</v>
      </c>
      <c r="I364" s="115"/>
      <c r="J364" s="139"/>
      <c r="K364" s="36"/>
      <c r="L364" s="1"/>
      <c r="M364" s="1"/>
      <c r="N364" s="1"/>
      <c r="O364" s="1"/>
      <c r="P364" s="116"/>
    </row>
    <row r="365" spans="1:16" x14ac:dyDescent="0.35">
      <c r="A365" s="22" t="s">
        <v>822</v>
      </c>
      <c r="B365" s="22" t="s">
        <v>823</v>
      </c>
      <c r="C365" s="13" t="s">
        <v>419</v>
      </c>
      <c r="D365" s="1" t="s">
        <v>160</v>
      </c>
      <c r="E365" s="35">
        <v>1</v>
      </c>
      <c r="F365" s="36">
        <v>6050</v>
      </c>
      <c r="G365" s="36">
        <v>6050</v>
      </c>
      <c r="H365" s="36"/>
      <c r="I365" s="36"/>
      <c r="J365" s="139"/>
      <c r="K365" s="36"/>
      <c r="L365" s="1"/>
      <c r="M365" s="121" t="s">
        <v>893</v>
      </c>
      <c r="N365" s="1"/>
      <c r="O365" s="1"/>
      <c r="P365" s="116"/>
    </row>
    <row r="366" spans="1:16" x14ac:dyDescent="0.35">
      <c r="A366" s="22" t="s">
        <v>822</v>
      </c>
      <c r="B366" s="22" t="s">
        <v>823</v>
      </c>
      <c r="C366" s="13" t="s">
        <v>419</v>
      </c>
      <c r="D366" s="1" t="s">
        <v>161</v>
      </c>
      <c r="E366" s="35">
        <v>1</v>
      </c>
      <c r="F366" s="36">
        <v>4719</v>
      </c>
      <c r="G366" s="36">
        <v>4719</v>
      </c>
      <c r="H366" s="36"/>
      <c r="I366" s="36"/>
      <c r="J366" s="139"/>
      <c r="K366" s="36"/>
      <c r="L366" s="1"/>
      <c r="M366" s="121" t="s">
        <v>893</v>
      </c>
      <c r="N366" s="1"/>
      <c r="O366" s="1"/>
      <c r="P366" s="116"/>
    </row>
    <row r="367" spans="1:16" x14ac:dyDescent="0.35">
      <c r="A367" s="22" t="s">
        <v>822</v>
      </c>
      <c r="B367" s="22" t="s">
        <v>823</v>
      </c>
      <c r="C367" s="13" t="s">
        <v>419</v>
      </c>
      <c r="D367" s="1" t="s">
        <v>162</v>
      </c>
      <c r="E367" s="35">
        <v>2</v>
      </c>
      <c r="F367" s="36">
        <v>54450</v>
      </c>
      <c r="G367" s="36">
        <v>108900</v>
      </c>
      <c r="H367" s="115" t="s">
        <v>893</v>
      </c>
      <c r="I367" s="115"/>
      <c r="J367" s="139"/>
      <c r="K367" s="36"/>
      <c r="L367" s="1"/>
      <c r="M367" s="1"/>
      <c r="N367" s="1"/>
      <c r="O367" s="1"/>
      <c r="P367" s="116"/>
    </row>
    <row r="368" spans="1:16" x14ac:dyDescent="0.35">
      <c r="A368" s="22" t="s">
        <v>822</v>
      </c>
      <c r="B368" s="22" t="s">
        <v>823</v>
      </c>
      <c r="C368" s="13" t="s">
        <v>42</v>
      </c>
      <c r="D368" s="1" t="s">
        <v>163</v>
      </c>
      <c r="E368" s="35">
        <v>1</v>
      </c>
      <c r="F368" s="36">
        <f>8245+1500</f>
        <v>9745</v>
      </c>
      <c r="G368" s="36">
        <f>8245+1500</f>
        <v>9745</v>
      </c>
      <c r="H368" s="36"/>
      <c r="I368" s="36"/>
      <c r="J368" s="139"/>
      <c r="K368" s="36"/>
      <c r="L368" s="22"/>
      <c r="M368" s="22"/>
      <c r="N368" s="22"/>
      <c r="O368" s="130" t="s">
        <v>893</v>
      </c>
      <c r="P368" s="122" t="s">
        <v>893</v>
      </c>
    </row>
    <row r="369" spans="1:16" ht="28" x14ac:dyDescent="0.35">
      <c r="A369" s="176" t="s">
        <v>822</v>
      </c>
      <c r="B369" s="176" t="s">
        <v>823</v>
      </c>
      <c r="C369" s="177" t="s">
        <v>42</v>
      </c>
      <c r="D369" s="206" t="s">
        <v>164</v>
      </c>
      <c r="E369" s="207">
        <v>16</v>
      </c>
      <c r="F369" s="208">
        <v>2105.38</v>
      </c>
      <c r="G369" s="208">
        <v>33686.080000000002</v>
      </c>
      <c r="H369" s="180" t="s">
        <v>893</v>
      </c>
      <c r="I369" s="115"/>
      <c r="J369" s="139"/>
      <c r="K369" s="36"/>
      <c r="L369" s="22"/>
      <c r="M369" s="22"/>
      <c r="N369" s="22"/>
      <c r="O369" s="22"/>
      <c r="P369" s="116"/>
    </row>
    <row r="370" spans="1:16" x14ac:dyDescent="0.35">
      <c r="A370" s="176" t="s">
        <v>822</v>
      </c>
      <c r="B370" s="176" t="s">
        <v>823</v>
      </c>
      <c r="C370" s="177" t="s">
        <v>42</v>
      </c>
      <c r="D370" s="206" t="s">
        <v>65</v>
      </c>
      <c r="E370" s="207">
        <v>16</v>
      </c>
      <c r="F370" s="208">
        <v>968</v>
      </c>
      <c r="G370" s="208">
        <v>15488</v>
      </c>
      <c r="H370" s="180" t="s">
        <v>893</v>
      </c>
      <c r="I370" s="115"/>
      <c r="J370" s="139"/>
      <c r="K370" s="36"/>
      <c r="L370" s="22"/>
      <c r="M370" s="22"/>
      <c r="N370" s="22"/>
      <c r="O370" s="22"/>
      <c r="P370" s="116"/>
    </row>
    <row r="371" spans="1:16" x14ac:dyDescent="0.35">
      <c r="A371" s="176" t="s">
        <v>822</v>
      </c>
      <c r="B371" s="176" t="s">
        <v>823</v>
      </c>
      <c r="C371" s="177" t="s">
        <v>42</v>
      </c>
      <c r="D371" s="206" t="s">
        <v>165</v>
      </c>
      <c r="E371" s="207">
        <v>1</v>
      </c>
      <c r="F371" s="208">
        <v>114950</v>
      </c>
      <c r="G371" s="208">
        <v>114950</v>
      </c>
      <c r="H371" s="180" t="s">
        <v>893</v>
      </c>
      <c r="I371" s="115"/>
      <c r="J371" s="139"/>
      <c r="K371" s="36"/>
      <c r="L371" s="22"/>
      <c r="M371" s="22"/>
      <c r="N371" s="22"/>
      <c r="O371" s="22"/>
      <c r="P371" s="116"/>
    </row>
    <row r="372" spans="1:16" x14ac:dyDescent="0.35">
      <c r="A372" s="22" t="s">
        <v>822</v>
      </c>
      <c r="B372" s="22" t="s">
        <v>823</v>
      </c>
      <c r="C372" s="13" t="s">
        <v>42</v>
      </c>
      <c r="D372" s="1" t="s">
        <v>166</v>
      </c>
      <c r="E372" s="35">
        <v>1</v>
      </c>
      <c r="F372" s="36">
        <v>2000</v>
      </c>
      <c r="G372" s="36">
        <v>2000</v>
      </c>
      <c r="H372" s="36"/>
      <c r="I372" s="36"/>
      <c r="J372" s="139"/>
      <c r="K372" s="36"/>
      <c r="L372" s="22"/>
      <c r="M372" s="123" t="s">
        <v>893</v>
      </c>
      <c r="N372" s="22"/>
      <c r="O372" s="22"/>
      <c r="P372" s="116"/>
    </row>
    <row r="373" spans="1:16" x14ac:dyDescent="0.35">
      <c r="A373" s="176" t="s">
        <v>822</v>
      </c>
      <c r="B373" s="176" t="s">
        <v>823</v>
      </c>
      <c r="C373" s="177" t="s">
        <v>172</v>
      </c>
      <c r="D373" s="209" t="s">
        <v>167</v>
      </c>
      <c r="E373" s="210">
        <v>1</v>
      </c>
      <c r="F373" s="211">
        <v>6050</v>
      </c>
      <c r="G373" s="211">
        <f>E373*F373</f>
        <v>6050</v>
      </c>
      <c r="H373" s="180" t="s">
        <v>893</v>
      </c>
      <c r="I373" s="115"/>
      <c r="J373" s="140"/>
      <c r="K373" s="39"/>
      <c r="L373" s="40"/>
      <c r="M373" s="40"/>
      <c r="N373" s="40"/>
      <c r="O373" s="40"/>
      <c r="P373" s="116"/>
    </row>
    <row r="374" spans="1:16" x14ac:dyDescent="0.35">
      <c r="A374" s="22" t="s">
        <v>822</v>
      </c>
      <c r="B374" s="22" t="s">
        <v>823</v>
      </c>
      <c r="C374" s="13" t="s">
        <v>172</v>
      </c>
      <c r="D374" s="37" t="s">
        <v>168</v>
      </c>
      <c r="E374" s="38">
        <v>6</v>
      </c>
      <c r="F374" s="39">
        <v>605</v>
      </c>
      <c r="G374" s="39">
        <f>E374*F374</f>
        <v>3630</v>
      </c>
      <c r="H374" s="145" t="s">
        <v>893</v>
      </c>
      <c r="I374" s="39"/>
      <c r="J374" s="140"/>
      <c r="K374" s="39"/>
      <c r="L374" s="22"/>
      <c r="M374" s="123" t="s">
        <v>893</v>
      </c>
      <c r="N374" s="22"/>
      <c r="O374" s="22"/>
      <c r="P374" s="116"/>
    </row>
    <row r="375" spans="1:16" x14ac:dyDescent="0.35">
      <c r="A375" s="22" t="s">
        <v>822</v>
      </c>
      <c r="B375" s="22" t="s">
        <v>823</v>
      </c>
      <c r="C375" s="13" t="s">
        <v>172</v>
      </c>
      <c r="D375" s="37" t="s">
        <v>169</v>
      </c>
      <c r="E375" s="38">
        <v>3</v>
      </c>
      <c r="F375" s="39">
        <v>1210</v>
      </c>
      <c r="G375" s="39">
        <f>E375*F375</f>
        <v>3630</v>
      </c>
      <c r="H375" s="39"/>
      <c r="I375" s="39"/>
      <c r="J375" s="140"/>
      <c r="K375" s="39"/>
      <c r="L375" s="22"/>
      <c r="M375" s="22"/>
      <c r="N375" s="22"/>
      <c r="O375" s="22"/>
      <c r="P375" s="122" t="s">
        <v>893</v>
      </c>
    </row>
    <row r="376" spans="1:16" x14ac:dyDescent="0.35">
      <c r="A376" s="22" t="s">
        <v>822</v>
      </c>
      <c r="B376" s="22" t="s">
        <v>823</v>
      </c>
      <c r="C376" s="13" t="s">
        <v>172</v>
      </c>
      <c r="D376" s="37" t="s">
        <v>170</v>
      </c>
      <c r="E376" s="38">
        <v>5</v>
      </c>
      <c r="F376" s="39">
        <v>508</v>
      </c>
      <c r="G376" s="39">
        <f>E376*F376</f>
        <v>2540</v>
      </c>
      <c r="H376" s="115" t="s">
        <v>893</v>
      </c>
      <c r="I376" s="115"/>
      <c r="J376" s="140"/>
      <c r="K376" s="39"/>
      <c r="L376" s="22"/>
      <c r="M376" s="22"/>
      <c r="N376" s="22"/>
      <c r="O376" s="22"/>
      <c r="P376" s="116"/>
    </row>
    <row r="377" spans="1:16" ht="56" x14ac:dyDescent="0.35">
      <c r="A377" s="22" t="s">
        <v>822</v>
      </c>
      <c r="B377" s="22" t="s">
        <v>823</v>
      </c>
      <c r="C377" s="13" t="s">
        <v>172</v>
      </c>
      <c r="D377" s="37" t="s">
        <v>171</v>
      </c>
      <c r="E377" s="38">
        <v>1</v>
      </c>
      <c r="F377" s="39">
        <v>51570.2</v>
      </c>
      <c r="G377" s="39">
        <f>E377*F377</f>
        <v>51570.2</v>
      </c>
      <c r="H377" s="131" t="s">
        <v>893</v>
      </c>
      <c r="I377" s="39"/>
      <c r="J377" s="140"/>
      <c r="K377" s="39"/>
      <c r="L377" s="121" t="s">
        <v>893</v>
      </c>
      <c r="M377" s="40"/>
      <c r="N377" s="40"/>
      <c r="O377" s="40"/>
      <c r="P377" s="116"/>
    </row>
    <row r="378" spans="1:16" ht="42" x14ac:dyDescent="0.35">
      <c r="A378" s="176" t="s">
        <v>822</v>
      </c>
      <c r="B378" s="176" t="s">
        <v>823</v>
      </c>
      <c r="C378" s="177" t="s">
        <v>179</v>
      </c>
      <c r="D378" s="206" t="s">
        <v>173</v>
      </c>
      <c r="E378" s="207">
        <v>3</v>
      </c>
      <c r="F378" s="208">
        <v>3000</v>
      </c>
      <c r="G378" s="208">
        <f>F378*E378</f>
        <v>9000</v>
      </c>
      <c r="H378" s="180" t="s">
        <v>893</v>
      </c>
      <c r="I378" s="115"/>
      <c r="J378" s="139"/>
      <c r="K378" s="36"/>
      <c r="L378" s="22"/>
      <c r="M378" s="22"/>
      <c r="N378" s="22"/>
      <c r="O378" s="22"/>
      <c r="P378" s="116"/>
    </row>
    <row r="379" spans="1:16" x14ac:dyDescent="0.35">
      <c r="A379" s="176" t="s">
        <v>822</v>
      </c>
      <c r="B379" s="176" t="s">
        <v>823</v>
      </c>
      <c r="C379" s="177" t="s">
        <v>179</v>
      </c>
      <c r="D379" s="206" t="s">
        <v>174</v>
      </c>
      <c r="E379" s="207">
        <v>2</v>
      </c>
      <c r="F379" s="208">
        <v>500</v>
      </c>
      <c r="G379" s="208">
        <f t="shared" ref="G379:G383" si="5">F379*E379</f>
        <v>1000</v>
      </c>
      <c r="H379" s="180" t="s">
        <v>893</v>
      </c>
      <c r="I379" s="115"/>
      <c r="J379" s="139"/>
      <c r="K379" s="36"/>
      <c r="L379" s="22"/>
      <c r="M379" s="22"/>
      <c r="N379" s="22"/>
      <c r="O379" s="22"/>
      <c r="P379" s="116"/>
    </row>
    <row r="380" spans="1:16" x14ac:dyDescent="0.35">
      <c r="A380" s="22" t="s">
        <v>822</v>
      </c>
      <c r="B380" s="22" t="s">
        <v>823</v>
      </c>
      <c r="C380" s="13" t="s">
        <v>179</v>
      </c>
      <c r="D380" s="1" t="s">
        <v>175</v>
      </c>
      <c r="E380" s="35">
        <v>5</v>
      </c>
      <c r="F380" s="36">
        <v>250</v>
      </c>
      <c r="G380" s="36">
        <f t="shared" si="5"/>
        <v>1250</v>
      </c>
      <c r="H380" s="36"/>
      <c r="I380" s="36"/>
      <c r="J380" s="139"/>
      <c r="K380" s="36"/>
      <c r="L380" s="121" t="s">
        <v>893</v>
      </c>
      <c r="M380" s="22"/>
      <c r="N380" s="22"/>
      <c r="O380" s="22"/>
      <c r="P380" s="116"/>
    </row>
    <row r="381" spans="1:16" x14ac:dyDescent="0.35">
      <c r="A381" s="22" t="s">
        <v>822</v>
      </c>
      <c r="B381" s="22" t="s">
        <v>823</v>
      </c>
      <c r="C381" s="13" t="s">
        <v>179</v>
      </c>
      <c r="D381" s="1" t="s">
        <v>176</v>
      </c>
      <c r="E381" s="35">
        <v>1</v>
      </c>
      <c r="F381" s="36">
        <v>1100</v>
      </c>
      <c r="G381" s="36">
        <f t="shared" si="5"/>
        <v>1100</v>
      </c>
      <c r="H381" s="115" t="s">
        <v>893</v>
      </c>
      <c r="I381" s="115"/>
      <c r="J381" s="139"/>
      <c r="K381" s="36"/>
      <c r="L381" s="22"/>
      <c r="M381" s="22"/>
      <c r="N381" s="22"/>
      <c r="O381" s="22"/>
      <c r="P381" s="116"/>
    </row>
    <row r="382" spans="1:16" ht="28" x14ac:dyDescent="0.35">
      <c r="A382" s="22" t="s">
        <v>822</v>
      </c>
      <c r="B382" s="22" t="s">
        <v>823</v>
      </c>
      <c r="C382" s="13" t="s">
        <v>179</v>
      </c>
      <c r="D382" s="1" t="s">
        <v>177</v>
      </c>
      <c r="E382" s="35">
        <v>2</v>
      </c>
      <c r="F382" s="36">
        <v>500</v>
      </c>
      <c r="G382" s="36">
        <f t="shared" si="5"/>
        <v>1000</v>
      </c>
      <c r="H382" s="36"/>
      <c r="I382" s="36"/>
      <c r="J382" s="139"/>
      <c r="K382" s="36"/>
      <c r="L382" s="22"/>
      <c r="M382" s="121" t="s">
        <v>893</v>
      </c>
      <c r="N382" s="22"/>
      <c r="O382" s="22"/>
      <c r="P382" s="116"/>
    </row>
    <row r="383" spans="1:16" x14ac:dyDescent="0.35">
      <c r="A383" s="22" t="s">
        <v>822</v>
      </c>
      <c r="B383" s="22" t="s">
        <v>823</v>
      </c>
      <c r="C383" s="13" t="s">
        <v>179</v>
      </c>
      <c r="D383" s="1" t="s">
        <v>178</v>
      </c>
      <c r="E383" s="35">
        <v>6</v>
      </c>
      <c r="F383" s="36">
        <v>80</v>
      </c>
      <c r="G383" s="36">
        <f t="shared" si="5"/>
        <v>480</v>
      </c>
      <c r="H383" s="36"/>
      <c r="I383" s="36"/>
      <c r="J383" s="139"/>
      <c r="K383" s="36"/>
      <c r="L383" s="22"/>
      <c r="M383" s="121" t="s">
        <v>893</v>
      </c>
      <c r="N383" s="131" t="s">
        <v>893</v>
      </c>
      <c r="O383" s="22"/>
      <c r="P383" s="116"/>
    </row>
    <row r="384" spans="1:16" x14ac:dyDescent="0.35">
      <c r="A384" s="176" t="s">
        <v>822</v>
      </c>
      <c r="B384" s="176" t="s">
        <v>823</v>
      </c>
      <c r="C384" s="177" t="s">
        <v>71</v>
      </c>
      <c r="D384" s="206" t="s">
        <v>183</v>
      </c>
      <c r="E384" s="207">
        <v>1</v>
      </c>
      <c r="F384" s="208">
        <v>108900</v>
      </c>
      <c r="G384" s="208">
        <f>F384*E384</f>
        <v>108900</v>
      </c>
      <c r="H384" s="180" t="s">
        <v>893</v>
      </c>
      <c r="I384" s="115"/>
      <c r="J384" s="139"/>
      <c r="K384" s="36"/>
      <c r="L384" s="22"/>
      <c r="M384" s="22"/>
      <c r="N384" s="22"/>
      <c r="O384" s="22"/>
      <c r="P384" s="116"/>
    </row>
    <row r="385" spans="1:16" x14ac:dyDescent="0.35">
      <c r="A385" s="22" t="s">
        <v>822</v>
      </c>
      <c r="B385" s="22" t="s">
        <v>823</v>
      </c>
      <c r="C385" s="13" t="s">
        <v>191</v>
      </c>
      <c r="D385" s="4" t="s">
        <v>184</v>
      </c>
      <c r="E385" s="8">
        <v>4</v>
      </c>
      <c r="F385" s="17">
        <v>7700</v>
      </c>
      <c r="G385" s="17">
        <f t="shared" ref="G385:G413" si="6">E385*F385</f>
        <v>30800</v>
      </c>
      <c r="H385" s="17"/>
      <c r="I385" s="17"/>
      <c r="J385" s="133"/>
      <c r="K385" s="17"/>
      <c r="L385" s="121" t="s">
        <v>893</v>
      </c>
      <c r="M385" s="22"/>
      <c r="N385" s="22"/>
      <c r="O385" s="22"/>
      <c r="P385" s="116"/>
    </row>
    <row r="386" spans="1:16" x14ac:dyDescent="0.35">
      <c r="A386" s="22" t="s">
        <v>822</v>
      </c>
      <c r="B386" s="22" t="s">
        <v>823</v>
      </c>
      <c r="C386" s="13" t="s">
        <v>191</v>
      </c>
      <c r="D386" s="22" t="s">
        <v>185</v>
      </c>
      <c r="E386" s="32">
        <v>4</v>
      </c>
      <c r="F386" s="17">
        <v>600</v>
      </c>
      <c r="G386" s="30">
        <f t="shared" si="6"/>
        <v>2400</v>
      </c>
      <c r="H386" s="30"/>
      <c r="I386" s="30"/>
      <c r="J386" s="137"/>
      <c r="K386" s="30"/>
      <c r="L386" s="121" t="s">
        <v>893</v>
      </c>
      <c r="M386" s="22"/>
      <c r="N386" s="22"/>
      <c r="O386" s="22"/>
      <c r="P386" s="116"/>
    </row>
    <row r="387" spans="1:16" x14ac:dyDescent="0.35">
      <c r="A387" s="22" t="s">
        <v>822</v>
      </c>
      <c r="B387" s="22" t="s">
        <v>823</v>
      </c>
      <c r="C387" s="13" t="s">
        <v>191</v>
      </c>
      <c r="D387" s="22" t="s">
        <v>186</v>
      </c>
      <c r="E387" s="32">
        <v>4</v>
      </c>
      <c r="F387" s="17">
        <v>750</v>
      </c>
      <c r="G387" s="30">
        <f t="shared" si="6"/>
        <v>3000</v>
      </c>
      <c r="H387" s="30"/>
      <c r="I387" s="30"/>
      <c r="J387" s="137"/>
      <c r="K387" s="30"/>
      <c r="L387" s="121" t="s">
        <v>893</v>
      </c>
      <c r="M387" s="22"/>
      <c r="N387" s="22"/>
      <c r="O387" s="22"/>
      <c r="P387" s="116"/>
    </row>
    <row r="388" spans="1:16" ht="28.5" x14ac:dyDescent="0.35">
      <c r="A388" s="176" t="s">
        <v>822</v>
      </c>
      <c r="B388" s="176" t="s">
        <v>823</v>
      </c>
      <c r="C388" s="177" t="s">
        <v>191</v>
      </c>
      <c r="D388" s="212" t="s">
        <v>187</v>
      </c>
      <c r="E388" s="202">
        <v>4</v>
      </c>
      <c r="F388" s="185">
        <v>33000</v>
      </c>
      <c r="G388" s="200">
        <f t="shared" si="6"/>
        <v>132000</v>
      </c>
      <c r="H388" s="180" t="s">
        <v>893</v>
      </c>
      <c r="I388" s="115"/>
      <c r="J388" s="137"/>
      <c r="K388" s="30"/>
      <c r="L388" s="22"/>
      <c r="M388" s="22"/>
      <c r="N388" s="22"/>
      <c r="O388" s="22"/>
      <c r="P388" s="116"/>
    </row>
    <row r="389" spans="1:16" x14ac:dyDescent="0.35">
      <c r="A389" s="176" t="s">
        <v>822</v>
      </c>
      <c r="B389" s="176" t="s">
        <v>823</v>
      </c>
      <c r="C389" s="177" t="s">
        <v>191</v>
      </c>
      <c r="D389" s="212" t="s">
        <v>188</v>
      </c>
      <c r="E389" s="202">
        <v>4</v>
      </c>
      <c r="F389" s="185">
        <v>7500</v>
      </c>
      <c r="G389" s="200">
        <f t="shared" si="6"/>
        <v>30000</v>
      </c>
      <c r="H389" s="180" t="s">
        <v>893</v>
      </c>
      <c r="I389" s="115"/>
      <c r="J389" s="137"/>
      <c r="K389" s="30"/>
      <c r="L389" s="22"/>
      <c r="M389" s="22"/>
      <c r="N389" s="22"/>
      <c r="O389" s="22"/>
      <c r="P389" s="116"/>
    </row>
    <row r="390" spans="1:16" x14ac:dyDescent="0.35">
      <c r="A390" s="176" t="s">
        <v>822</v>
      </c>
      <c r="B390" s="176" t="s">
        <v>823</v>
      </c>
      <c r="C390" s="177" t="s">
        <v>191</v>
      </c>
      <c r="D390" s="176" t="s">
        <v>65</v>
      </c>
      <c r="E390" s="202">
        <v>24</v>
      </c>
      <c r="F390" s="185">
        <v>1333</v>
      </c>
      <c r="G390" s="200">
        <f t="shared" si="6"/>
        <v>31992</v>
      </c>
      <c r="H390" s="180" t="s">
        <v>893</v>
      </c>
      <c r="I390" s="115"/>
      <c r="J390" s="137"/>
      <c r="K390" s="30"/>
      <c r="L390" s="22"/>
      <c r="M390" s="22"/>
      <c r="N390" s="22"/>
      <c r="O390" s="22"/>
      <c r="P390" s="116"/>
    </row>
    <row r="391" spans="1:16" ht="28.5" x14ac:dyDescent="0.35">
      <c r="A391" s="22" t="s">
        <v>822</v>
      </c>
      <c r="B391" s="22" t="s">
        <v>823</v>
      </c>
      <c r="C391" s="13" t="s">
        <v>191</v>
      </c>
      <c r="D391" s="41" t="s">
        <v>189</v>
      </c>
      <c r="E391" s="32">
        <v>1</v>
      </c>
      <c r="F391" s="17">
        <v>5000</v>
      </c>
      <c r="G391" s="30">
        <f t="shared" si="6"/>
        <v>5000</v>
      </c>
      <c r="H391" s="30"/>
      <c r="I391" s="30"/>
      <c r="J391" s="137"/>
      <c r="K391" s="30"/>
      <c r="L391" s="121" t="s">
        <v>893</v>
      </c>
      <c r="M391" s="22"/>
      <c r="N391" s="22"/>
      <c r="O391" s="22"/>
      <c r="P391" s="116"/>
    </row>
    <row r="392" spans="1:16" x14ac:dyDescent="0.35">
      <c r="A392" s="22" t="s">
        <v>822</v>
      </c>
      <c r="B392" s="22" t="s">
        <v>823</v>
      </c>
      <c r="C392" s="13" t="s">
        <v>191</v>
      </c>
      <c r="D392" s="41" t="s">
        <v>190</v>
      </c>
      <c r="E392" s="32">
        <v>4</v>
      </c>
      <c r="F392" s="17">
        <v>1000</v>
      </c>
      <c r="G392" s="30">
        <f t="shared" si="6"/>
        <v>4000</v>
      </c>
      <c r="H392" s="115" t="s">
        <v>893</v>
      </c>
      <c r="I392" s="115"/>
      <c r="J392" s="137"/>
      <c r="K392" s="30"/>
      <c r="L392" s="22"/>
      <c r="M392" s="22"/>
      <c r="N392" s="22"/>
      <c r="O392" s="22"/>
      <c r="P392" s="116"/>
    </row>
    <row r="393" spans="1:16" x14ac:dyDescent="0.35">
      <c r="A393" s="22" t="s">
        <v>822</v>
      </c>
      <c r="B393" s="22" t="s">
        <v>823</v>
      </c>
      <c r="C393" s="13" t="s">
        <v>191</v>
      </c>
      <c r="D393" s="22" t="s">
        <v>100</v>
      </c>
      <c r="E393" s="32">
        <v>2</v>
      </c>
      <c r="F393" s="17">
        <v>1500</v>
      </c>
      <c r="G393" s="30">
        <f t="shared" si="6"/>
        <v>3000</v>
      </c>
      <c r="H393" s="30"/>
      <c r="I393" s="30"/>
      <c r="J393" s="137"/>
      <c r="K393" s="30"/>
      <c r="L393" s="22"/>
      <c r="M393" s="121" t="s">
        <v>893</v>
      </c>
      <c r="N393" s="22"/>
      <c r="O393" s="22"/>
      <c r="P393" s="116"/>
    </row>
    <row r="394" spans="1:16" x14ac:dyDescent="0.35">
      <c r="A394" s="22" t="s">
        <v>822</v>
      </c>
      <c r="B394" s="22" t="s">
        <v>823</v>
      </c>
      <c r="C394" s="13" t="s">
        <v>209</v>
      </c>
      <c r="D394" s="81" t="s">
        <v>510</v>
      </c>
      <c r="E394" s="8">
        <v>16</v>
      </c>
      <c r="F394" s="9">
        <v>1000</v>
      </c>
      <c r="G394" s="9">
        <f t="shared" si="6"/>
        <v>16000</v>
      </c>
      <c r="H394" s="131" t="s">
        <v>893</v>
      </c>
      <c r="I394" s="9"/>
      <c r="J394" s="141"/>
      <c r="K394" s="9"/>
      <c r="L394" s="121" t="s">
        <v>893</v>
      </c>
      <c r="M394" s="42"/>
      <c r="N394" s="42"/>
      <c r="O394" s="42"/>
      <c r="P394" s="116"/>
    </row>
    <row r="395" spans="1:16" x14ac:dyDescent="0.35">
      <c r="A395" s="176" t="s">
        <v>822</v>
      </c>
      <c r="B395" s="176" t="s">
        <v>823</v>
      </c>
      <c r="C395" s="177" t="s">
        <v>209</v>
      </c>
      <c r="D395" s="213" t="s">
        <v>64</v>
      </c>
      <c r="E395" s="204">
        <v>30</v>
      </c>
      <c r="F395" s="214">
        <v>4000</v>
      </c>
      <c r="G395" s="214">
        <f t="shared" si="6"/>
        <v>120000</v>
      </c>
      <c r="H395" s="189" t="s">
        <v>893</v>
      </c>
      <c r="I395" s="115"/>
      <c r="J395" s="141"/>
      <c r="K395" s="9"/>
      <c r="L395" s="42"/>
      <c r="M395" s="42"/>
      <c r="N395" s="42"/>
      <c r="O395" s="42"/>
      <c r="P395" s="116"/>
    </row>
    <row r="396" spans="1:16" x14ac:dyDescent="0.35">
      <c r="A396" s="176" t="s">
        <v>822</v>
      </c>
      <c r="B396" s="176" t="s">
        <v>823</v>
      </c>
      <c r="C396" s="177" t="s">
        <v>209</v>
      </c>
      <c r="D396" s="213" t="s">
        <v>192</v>
      </c>
      <c r="E396" s="204">
        <v>40</v>
      </c>
      <c r="F396" s="214">
        <v>1200</v>
      </c>
      <c r="G396" s="214">
        <f t="shared" si="6"/>
        <v>48000</v>
      </c>
      <c r="H396" s="189" t="s">
        <v>893</v>
      </c>
      <c r="I396" s="115"/>
      <c r="J396" s="141"/>
      <c r="K396" s="9"/>
      <c r="L396" s="42"/>
      <c r="M396" s="42"/>
      <c r="N396" s="42"/>
      <c r="O396" s="42"/>
      <c r="P396" s="116"/>
    </row>
    <row r="397" spans="1:16" x14ac:dyDescent="0.35">
      <c r="A397" s="176" t="s">
        <v>822</v>
      </c>
      <c r="B397" s="176" t="s">
        <v>823</v>
      </c>
      <c r="C397" s="177" t="s">
        <v>209</v>
      </c>
      <c r="D397" s="213" t="s">
        <v>193</v>
      </c>
      <c r="E397" s="204">
        <v>5</v>
      </c>
      <c r="F397" s="214">
        <v>15000</v>
      </c>
      <c r="G397" s="214">
        <f t="shared" si="6"/>
        <v>75000</v>
      </c>
      <c r="H397" s="189" t="s">
        <v>893</v>
      </c>
      <c r="I397" s="115"/>
      <c r="J397" s="141"/>
      <c r="K397" s="9"/>
      <c r="L397" s="42"/>
      <c r="M397" s="42"/>
      <c r="N397" s="42"/>
      <c r="O397" s="42"/>
      <c r="P397" s="116"/>
    </row>
    <row r="398" spans="1:16" ht="28" x14ac:dyDescent="0.35">
      <c r="A398" s="22" t="s">
        <v>822</v>
      </c>
      <c r="B398" s="22" t="s">
        <v>823</v>
      </c>
      <c r="C398" s="13" t="s">
        <v>209</v>
      </c>
      <c r="D398" s="7" t="s">
        <v>194</v>
      </c>
      <c r="E398" s="8">
        <v>30</v>
      </c>
      <c r="F398" s="9">
        <v>600</v>
      </c>
      <c r="G398" s="9">
        <f t="shared" si="6"/>
        <v>18000</v>
      </c>
      <c r="H398" s="9"/>
      <c r="I398" s="9"/>
      <c r="J398" s="141"/>
      <c r="K398" s="9"/>
      <c r="L398" s="43"/>
      <c r="M398" s="121" t="s">
        <v>893</v>
      </c>
      <c r="N398" s="43"/>
      <c r="O398" s="43"/>
      <c r="P398" s="116"/>
    </row>
    <row r="399" spans="1:16" ht="28" x14ac:dyDescent="0.35">
      <c r="A399" s="22" t="s">
        <v>822</v>
      </c>
      <c r="B399" s="22" t="s">
        <v>823</v>
      </c>
      <c r="C399" s="13" t="s">
        <v>209</v>
      </c>
      <c r="D399" s="7" t="s">
        <v>195</v>
      </c>
      <c r="E399" s="8">
        <v>6</v>
      </c>
      <c r="F399" s="9">
        <v>6000</v>
      </c>
      <c r="G399" s="9">
        <f t="shared" si="6"/>
        <v>36000</v>
      </c>
      <c r="H399" s="115" t="s">
        <v>893</v>
      </c>
      <c r="I399" s="115"/>
      <c r="J399" s="141"/>
      <c r="K399" s="9"/>
      <c r="L399" s="43"/>
      <c r="M399" s="43"/>
      <c r="N399" s="43"/>
      <c r="O399" s="43"/>
      <c r="P399" s="116"/>
    </row>
    <row r="400" spans="1:16" ht="28" x14ac:dyDescent="0.35">
      <c r="A400" s="22" t="s">
        <v>822</v>
      </c>
      <c r="B400" s="22" t="s">
        <v>823</v>
      </c>
      <c r="C400" s="13" t="s">
        <v>209</v>
      </c>
      <c r="D400" s="7" t="s">
        <v>196</v>
      </c>
      <c r="E400" s="8">
        <v>1</v>
      </c>
      <c r="F400" s="9">
        <v>55000</v>
      </c>
      <c r="G400" s="9">
        <f t="shared" si="6"/>
        <v>55000</v>
      </c>
      <c r="H400" s="115" t="s">
        <v>893</v>
      </c>
      <c r="I400" s="115"/>
      <c r="J400" s="141"/>
      <c r="K400" s="9"/>
      <c r="L400" s="43"/>
      <c r="M400" s="43"/>
      <c r="N400" s="43"/>
      <c r="O400" s="43"/>
      <c r="P400" s="116"/>
    </row>
    <row r="401" spans="1:16" x14ac:dyDescent="0.35">
      <c r="A401" s="22" t="s">
        <v>822</v>
      </c>
      <c r="B401" s="22" t="s">
        <v>823</v>
      </c>
      <c r="C401" s="13" t="s">
        <v>209</v>
      </c>
      <c r="D401" s="7" t="s">
        <v>197</v>
      </c>
      <c r="E401" s="8">
        <v>1</v>
      </c>
      <c r="F401" s="9">
        <v>2800</v>
      </c>
      <c r="G401" s="9">
        <f t="shared" si="6"/>
        <v>2800</v>
      </c>
      <c r="H401" s="115" t="s">
        <v>893</v>
      </c>
      <c r="I401" s="115"/>
      <c r="J401" s="141"/>
      <c r="K401" s="9"/>
      <c r="L401" s="43"/>
      <c r="M401" s="43"/>
      <c r="N401" s="43"/>
      <c r="O401" s="43"/>
      <c r="P401" s="116"/>
    </row>
    <row r="402" spans="1:16" x14ac:dyDescent="0.35">
      <c r="A402" s="176" t="s">
        <v>822</v>
      </c>
      <c r="B402" s="176" t="s">
        <v>823</v>
      </c>
      <c r="C402" s="177" t="s">
        <v>209</v>
      </c>
      <c r="D402" s="213" t="s">
        <v>198</v>
      </c>
      <c r="E402" s="204">
        <v>1</v>
      </c>
      <c r="F402" s="214">
        <v>40000</v>
      </c>
      <c r="G402" s="214">
        <f t="shared" si="6"/>
        <v>40000</v>
      </c>
      <c r="H402" s="180" t="s">
        <v>893</v>
      </c>
      <c r="I402" s="115"/>
      <c r="J402" s="141"/>
      <c r="K402" s="9"/>
      <c r="L402" s="43"/>
      <c r="M402" s="43"/>
      <c r="N402" s="43"/>
      <c r="O402" s="43"/>
      <c r="P402" s="116"/>
    </row>
    <row r="403" spans="1:16" ht="28" x14ac:dyDescent="0.35">
      <c r="A403" s="22" t="s">
        <v>822</v>
      </c>
      <c r="B403" s="22" t="s">
        <v>823</v>
      </c>
      <c r="C403" s="13" t="s">
        <v>209</v>
      </c>
      <c r="D403" s="7" t="s">
        <v>199</v>
      </c>
      <c r="E403" s="8">
        <v>10</v>
      </c>
      <c r="F403" s="9">
        <v>2500</v>
      </c>
      <c r="G403" s="9">
        <f t="shared" si="6"/>
        <v>25000</v>
      </c>
      <c r="H403" s="131" t="s">
        <v>893</v>
      </c>
      <c r="I403" s="9"/>
      <c r="J403" s="141"/>
      <c r="K403" s="9"/>
      <c r="L403" s="121" t="s">
        <v>893</v>
      </c>
      <c r="M403" s="43"/>
      <c r="N403" s="43"/>
      <c r="O403" s="43"/>
      <c r="P403" s="116"/>
    </row>
    <row r="404" spans="1:16" x14ac:dyDescent="0.35">
      <c r="A404" s="22" t="s">
        <v>822</v>
      </c>
      <c r="B404" s="22" t="s">
        <v>823</v>
      </c>
      <c r="C404" s="13" t="s">
        <v>209</v>
      </c>
      <c r="D404" s="7" t="s">
        <v>200</v>
      </c>
      <c r="E404" s="8">
        <v>10</v>
      </c>
      <c r="F404" s="9">
        <v>800</v>
      </c>
      <c r="G404" s="9">
        <f t="shared" si="6"/>
        <v>8000</v>
      </c>
      <c r="H404" s="9"/>
      <c r="I404" s="9"/>
      <c r="J404" s="141"/>
      <c r="K404" s="9"/>
      <c r="L404" s="121" t="s">
        <v>893</v>
      </c>
      <c r="M404" s="43"/>
      <c r="N404" s="43"/>
      <c r="O404" s="43"/>
      <c r="P404" s="116"/>
    </row>
    <row r="405" spans="1:16" x14ac:dyDescent="0.35">
      <c r="A405" s="22" t="s">
        <v>822</v>
      </c>
      <c r="B405" s="22" t="s">
        <v>823</v>
      </c>
      <c r="C405" s="13" t="s">
        <v>209</v>
      </c>
      <c r="D405" s="7" t="s">
        <v>201</v>
      </c>
      <c r="E405" s="8">
        <v>1</v>
      </c>
      <c r="F405" s="9">
        <v>46000</v>
      </c>
      <c r="G405" s="9">
        <f t="shared" si="6"/>
        <v>46000</v>
      </c>
      <c r="H405" s="115" t="s">
        <v>893</v>
      </c>
      <c r="I405" s="130" t="s">
        <v>893</v>
      </c>
      <c r="J405" s="141"/>
      <c r="K405" s="9"/>
      <c r="L405" s="43"/>
      <c r="M405" s="43"/>
      <c r="N405" s="43"/>
      <c r="O405" s="43"/>
      <c r="P405" s="116"/>
    </row>
    <row r="406" spans="1:16" x14ac:dyDescent="0.35">
      <c r="A406" s="22" t="s">
        <v>822</v>
      </c>
      <c r="B406" s="22" t="s">
        <v>823</v>
      </c>
      <c r="C406" s="13" t="s">
        <v>209</v>
      </c>
      <c r="D406" s="7" t="s">
        <v>202</v>
      </c>
      <c r="E406" s="8">
        <v>3</v>
      </c>
      <c r="F406" s="9">
        <v>2600</v>
      </c>
      <c r="G406" s="9">
        <f t="shared" si="6"/>
        <v>7800</v>
      </c>
      <c r="H406" s="115" t="s">
        <v>893</v>
      </c>
      <c r="I406" s="115"/>
      <c r="J406" s="141"/>
      <c r="K406" s="9"/>
      <c r="L406" s="43"/>
      <c r="M406" s="43"/>
      <c r="N406" s="43"/>
      <c r="O406" s="43"/>
      <c r="P406" s="116"/>
    </row>
    <row r="407" spans="1:16" x14ac:dyDescent="0.35">
      <c r="A407" s="22" t="s">
        <v>822</v>
      </c>
      <c r="B407" s="22" t="s">
        <v>823</v>
      </c>
      <c r="C407" s="13" t="s">
        <v>209</v>
      </c>
      <c r="D407" s="7" t="s">
        <v>203</v>
      </c>
      <c r="E407" s="8">
        <v>1</v>
      </c>
      <c r="F407" s="9">
        <v>8000</v>
      </c>
      <c r="G407" s="9">
        <f t="shared" si="6"/>
        <v>8000</v>
      </c>
      <c r="H407" s="9"/>
      <c r="I407" s="9"/>
      <c r="J407" s="115" t="s">
        <v>893</v>
      </c>
      <c r="K407" s="9"/>
      <c r="L407" s="44"/>
      <c r="M407" s="44"/>
      <c r="N407" s="44"/>
      <c r="O407" s="44"/>
      <c r="P407" s="116"/>
    </row>
    <row r="408" spans="1:16" x14ac:dyDescent="0.35">
      <c r="A408" s="22" t="s">
        <v>822</v>
      </c>
      <c r="B408" s="22" t="s">
        <v>823</v>
      </c>
      <c r="C408" s="13" t="s">
        <v>209</v>
      </c>
      <c r="D408" s="7" t="s">
        <v>204</v>
      </c>
      <c r="E408" s="8">
        <v>10</v>
      </c>
      <c r="F408" s="9">
        <v>1600</v>
      </c>
      <c r="G408" s="9">
        <f t="shared" si="6"/>
        <v>16000</v>
      </c>
      <c r="H408" s="9"/>
      <c r="I408" s="9"/>
      <c r="J408" s="141"/>
      <c r="K408" s="9"/>
      <c r="L408" s="121" t="s">
        <v>893</v>
      </c>
      <c r="M408" s="43"/>
      <c r="N408" s="43"/>
      <c r="O408" s="43"/>
      <c r="P408" s="116"/>
    </row>
    <row r="409" spans="1:16" x14ac:dyDescent="0.35">
      <c r="A409" s="22" t="s">
        <v>822</v>
      </c>
      <c r="B409" s="22" t="s">
        <v>823</v>
      </c>
      <c r="C409" s="13" t="s">
        <v>209</v>
      </c>
      <c r="D409" s="7" t="s">
        <v>205</v>
      </c>
      <c r="E409" s="8">
        <v>4</v>
      </c>
      <c r="F409" s="9">
        <v>2000</v>
      </c>
      <c r="G409" s="9">
        <f t="shared" si="6"/>
        <v>8000</v>
      </c>
      <c r="H409" s="9"/>
      <c r="I409" s="9"/>
      <c r="J409" s="141"/>
      <c r="K409" s="9"/>
      <c r="L409" s="121" t="s">
        <v>893</v>
      </c>
      <c r="M409" s="43"/>
      <c r="N409" s="43"/>
      <c r="O409" s="43"/>
      <c r="P409" s="116"/>
    </row>
    <row r="410" spans="1:16" x14ac:dyDescent="0.35">
      <c r="A410" s="22" t="s">
        <v>822</v>
      </c>
      <c r="B410" s="22" t="s">
        <v>823</v>
      </c>
      <c r="C410" s="13" t="s">
        <v>209</v>
      </c>
      <c r="D410" s="7" t="s">
        <v>206</v>
      </c>
      <c r="E410" s="8">
        <v>1</v>
      </c>
      <c r="F410" s="9">
        <v>4600</v>
      </c>
      <c r="G410" s="9">
        <f t="shared" si="6"/>
        <v>4600</v>
      </c>
      <c r="H410" s="9"/>
      <c r="I410" s="9"/>
      <c r="J410" s="141"/>
      <c r="K410" s="9"/>
      <c r="L410" s="43"/>
      <c r="M410" s="43"/>
      <c r="N410" s="100" t="s">
        <v>893</v>
      </c>
      <c r="O410" s="43"/>
      <c r="P410" s="116"/>
    </row>
    <row r="411" spans="1:16" x14ac:dyDescent="0.35">
      <c r="A411" s="22" t="s">
        <v>822</v>
      </c>
      <c r="B411" s="22" t="s">
        <v>823</v>
      </c>
      <c r="C411" s="13" t="s">
        <v>209</v>
      </c>
      <c r="D411" s="7" t="s">
        <v>207</v>
      </c>
      <c r="E411" s="8">
        <v>150</v>
      </c>
      <c r="F411" s="9">
        <v>80</v>
      </c>
      <c r="G411" s="9">
        <f t="shared" si="6"/>
        <v>12000</v>
      </c>
      <c r="H411" s="9"/>
      <c r="I411" s="9"/>
      <c r="J411" s="141"/>
      <c r="K411" s="9"/>
      <c r="L411" s="43"/>
      <c r="M411" s="43"/>
      <c r="N411" s="43"/>
      <c r="O411" s="43"/>
      <c r="P411" s="122" t="s">
        <v>893</v>
      </c>
    </row>
    <row r="412" spans="1:16" x14ac:dyDescent="0.35">
      <c r="A412" s="22" t="s">
        <v>822</v>
      </c>
      <c r="B412" s="22" t="s">
        <v>823</v>
      </c>
      <c r="C412" s="13" t="s">
        <v>209</v>
      </c>
      <c r="D412" s="7" t="s">
        <v>8</v>
      </c>
      <c r="E412" s="8">
        <v>2</v>
      </c>
      <c r="F412" s="9">
        <v>8000</v>
      </c>
      <c r="G412" s="9">
        <f t="shared" si="6"/>
        <v>16000</v>
      </c>
      <c r="H412" s="115" t="s">
        <v>893</v>
      </c>
      <c r="I412" s="115"/>
      <c r="J412" s="141"/>
      <c r="K412" s="9"/>
      <c r="L412" s="43"/>
      <c r="M412" s="43"/>
      <c r="N412" s="43"/>
      <c r="O412" s="43"/>
      <c r="P412" s="116"/>
    </row>
    <row r="413" spans="1:16" x14ac:dyDescent="0.35">
      <c r="A413" s="22" t="s">
        <v>822</v>
      </c>
      <c r="B413" s="22" t="s">
        <v>823</v>
      </c>
      <c r="C413" s="13" t="s">
        <v>209</v>
      </c>
      <c r="D413" s="7" t="s">
        <v>208</v>
      </c>
      <c r="E413" s="8">
        <v>10</v>
      </c>
      <c r="F413" s="9">
        <v>800</v>
      </c>
      <c r="G413" s="9">
        <f t="shared" si="6"/>
        <v>8000</v>
      </c>
      <c r="H413" s="115" t="s">
        <v>893</v>
      </c>
      <c r="I413" s="115"/>
      <c r="J413" s="141"/>
      <c r="K413" s="9"/>
      <c r="L413" s="43"/>
      <c r="M413" s="43"/>
      <c r="N413" s="43"/>
      <c r="O413" s="43"/>
      <c r="P413" s="116"/>
    </row>
    <row r="414" spans="1:16" ht="28" x14ac:dyDescent="0.35">
      <c r="A414" s="176" t="s">
        <v>822</v>
      </c>
      <c r="B414" s="176" t="s">
        <v>823</v>
      </c>
      <c r="C414" s="177" t="s">
        <v>215</v>
      </c>
      <c r="D414" s="206" t="s">
        <v>210</v>
      </c>
      <c r="E414" s="207">
        <v>3</v>
      </c>
      <c r="F414" s="215">
        <v>17400</v>
      </c>
      <c r="G414" s="215">
        <f>F414*E414</f>
        <v>52200</v>
      </c>
      <c r="H414" s="180" t="s">
        <v>893</v>
      </c>
      <c r="I414" s="115"/>
      <c r="J414" s="142"/>
      <c r="K414" s="45"/>
      <c r="L414" s="22"/>
      <c r="M414" s="22"/>
      <c r="N414" s="22"/>
      <c r="O414" s="22"/>
      <c r="P414" s="116"/>
    </row>
    <row r="415" spans="1:16" x14ac:dyDescent="0.35">
      <c r="A415" s="22" t="s">
        <v>822</v>
      </c>
      <c r="B415" s="22" t="s">
        <v>823</v>
      </c>
      <c r="C415" s="13" t="s">
        <v>215</v>
      </c>
      <c r="D415" s="1" t="s">
        <v>211</v>
      </c>
      <c r="E415" s="35">
        <v>1</v>
      </c>
      <c r="F415" s="45">
        <v>30000</v>
      </c>
      <c r="G415" s="45">
        <f t="shared" ref="G415:G423" si="7">F415*E415</f>
        <v>30000</v>
      </c>
      <c r="H415" s="45"/>
      <c r="I415" s="45"/>
      <c r="J415" s="142"/>
      <c r="K415" s="45"/>
      <c r="L415" s="22"/>
      <c r="M415" s="22"/>
      <c r="N415" s="22"/>
      <c r="O415" s="22"/>
      <c r="P415" s="122" t="s">
        <v>893</v>
      </c>
    </row>
    <row r="416" spans="1:16" x14ac:dyDescent="0.35">
      <c r="A416" s="22" t="s">
        <v>822</v>
      </c>
      <c r="B416" s="22" t="s">
        <v>823</v>
      </c>
      <c r="C416" s="13" t="s">
        <v>215</v>
      </c>
      <c r="D416" s="1" t="s">
        <v>135</v>
      </c>
      <c r="E416" s="35">
        <v>20</v>
      </c>
      <c r="F416" s="45">
        <v>2000</v>
      </c>
      <c r="G416" s="45">
        <f t="shared" si="7"/>
        <v>40000</v>
      </c>
      <c r="H416" s="131" t="s">
        <v>893</v>
      </c>
      <c r="I416" s="45"/>
      <c r="J416" s="142"/>
      <c r="K416" s="45"/>
      <c r="L416" s="121" t="s">
        <v>893</v>
      </c>
      <c r="M416" s="22"/>
      <c r="N416" s="22"/>
      <c r="O416" s="22"/>
      <c r="P416" s="116"/>
    </row>
    <row r="417" spans="1:16" x14ac:dyDescent="0.35">
      <c r="A417" s="22" t="s">
        <v>822</v>
      </c>
      <c r="B417" s="22" t="s">
        <v>823</v>
      </c>
      <c r="C417" s="13" t="s">
        <v>215</v>
      </c>
      <c r="D417" s="1" t="s">
        <v>175</v>
      </c>
      <c r="E417" s="35">
        <v>20</v>
      </c>
      <c r="F417" s="45">
        <v>1000</v>
      </c>
      <c r="G417" s="45">
        <f t="shared" si="7"/>
        <v>20000</v>
      </c>
      <c r="H417" s="45"/>
      <c r="I417" s="45"/>
      <c r="J417" s="142"/>
      <c r="K417" s="45"/>
      <c r="L417" s="121" t="s">
        <v>893</v>
      </c>
      <c r="M417" s="22"/>
      <c r="N417" s="22"/>
      <c r="O417" s="22"/>
      <c r="P417" s="116"/>
    </row>
    <row r="418" spans="1:16" x14ac:dyDescent="0.35">
      <c r="A418" s="176" t="s">
        <v>822</v>
      </c>
      <c r="B418" s="176" t="s">
        <v>823</v>
      </c>
      <c r="C418" s="177" t="s">
        <v>215</v>
      </c>
      <c r="D418" s="206" t="s">
        <v>65</v>
      </c>
      <c r="E418" s="207">
        <v>20</v>
      </c>
      <c r="F418" s="215">
        <v>1200</v>
      </c>
      <c r="G418" s="215">
        <f t="shared" si="7"/>
        <v>24000</v>
      </c>
      <c r="H418" s="180" t="s">
        <v>893</v>
      </c>
      <c r="I418" s="115"/>
      <c r="J418" s="142"/>
      <c r="K418" s="45"/>
      <c r="L418" s="22"/>
      <c r="M418" s="22"/>
      <c r="N418" s="22"/>
      <c r="O418" s="22"/>
      <c r="P418" s="116"/>
    </row>
    <row r="419" spans="1:16" ht="28" x14ac:dyDescent="0.35">
      <c r="A419" s="176" t="s">
        <v>822</v>
      </c>
      <c r="B419" s="176" t="s">
        <v>823</v>
      </c>
      <c r="C419" s="177" t="s">
        <v>215</v>
      </c>
      <c r="D419" s="206" t="s">
        <v>212</v>
      </c>
      <c r="E419" s="207">
        <v>5</v>
      </c>
      <c r="F419" s="215">
        <v>2300</v>
      </c>
      <c r="G419" s="215">
        <f t="shared" si="7"/>
        <v>11500</v>
      </c>
      <c r="H419" s="180" t="s">
        <v>893</v>
      </c>
      <c r="I419" s="115"/>
      <c r="J419" s="142"/>
      <c r="K419" s="45"/>
      <c r="L419" s="22"/>
      <c r="M419" s="22"/>
      <c r="N419" s="22"/>
      <c r="O419" s="22"/>
      <c r="P419" s="116"/>
    </row>
    <row r="420" spans="1:16" x14ac:dyDescent="0.35">
      <c r="A420" s="22" t="s">
        <v>822</v>
      </c>
      <c r="B420" s="22" t="s">
        <v>823</v>
      </c>
      <c r="C420" s="13" t="s">
        <v>215</v>
      </c>
      <c r="D420" s="1" t="s">
        <v>213</v>
      </c>
      <c r="E420" s="35">
        <v>2</v>
      </c>
      <c r="F420" s="45">
        <v>1200</v>
      </c>
      <c r="G420" s="45">
        <f t="shared" si="7"/>
        <v>2400</v>
      </c>
      <c r="H420" s="130" t="s">
        <v>893</v>
      </c>
      <c r="I420" s="45"/>
      <c r="J420" s="115" t="s">
        <v>893</v>
      </c>
      <c r="K420" s="45"/>
      <c r="L420" s="22"/>
      <c r="M420" s="22"/>
      <c r="N420" s="22"/>
      <c r="O420" s="22"/>
      <c r="P420" s="116"/>
    </row>
    <row r="421" spans="1:16" x14ac:dyDescent="0.35">
      <c r="A421" s="22" t="s">
        <v>822</v>
      </c>
      <c r="B421" s="22" t="s">
        <v>823</v>
      </c>
      <c r="C421" s="13" t="s">
        <v>215</v>
      </c>
      <c r="D421" s="1" t="s">
        <v>127</v>
      </c>
      <c r="E421" s="35">
        <v>20</v>
      </c>
      <c r="F421" s="45">
        <v>500</v>
      </c>
      <c r="G421" s="45">
        <f t="shared" si="7"/>
        <v>10000</v>
      </c>
      <c r="H421" s="115" t="s">
        <v>893</v>
      </c>
      <c r="I421" s="115"/>
      <c r="J421" s="142"/>
      <c r="K421" s="45"/>
      <c r="L421" s="22"/>
      <c r="M421" s="22"/>
      <c r="N421" s="22"/>
      <c r="O421" s="22"/>
      <c r="P421" s="116"/>
    </row>
    <row r="422" spans="1:16" x14ac:dyDescent="0.35">
      <c r="A422" s="22" t="s">
        <v>822</v>
      </c>
      <c r="B422" s="22" t="s">
        <v>823</v>
      </c>
      <c r="C422" s="13" t="s">
        <v>215</v>
      </c>
      <c r="D422" s="1" t="s">
        <v>81</v>
      </c>
      <c r="E422" s="35">
        <v>20</v>
      </c>
      <c r="F422" s="45">
        <v>170</v>
      </c>
      <c r="G422" s="45">
        <f t="shared" si="7"/>
        <v>3400</v>
      </c>
      <c r="H422" s="45"/>
      <c r="I422" s="45"/>
      <c r="J422" s="142"/>
      <c r="K422" s="45"/>
      <c r="L422" s="121" t="s">
        <v>893</v>
      </c>
      <c r="M422" s="22"/>
      <c r="N422" s="22"/>
      <c r="O422" s="22"/>
      <c r="P422" s="116"/>
    </row>
    <row r="423" spans="1:16" x14ac:dyDescent="0.35">
      <c r="A423" s="176" t="s">
        <v>822</v>
      </c>
      <c r="B423" s="176" t="s">
        <v>823</v>
      </c>
      <c r="C423" s="177" t="s">
        <v>215</v>
      </c>
      <c r="D423" s="206" t="s">
        <v>214</v>
      </c>
      <c r="E423" s="207">
        <v>1</v>
      </c>
      <c r="F423" s="215">
        <v>40000</v>
      </c>
      <c r="G423" s="215">
        <f t="shared" si="7"/>
        <v>40000</v>
      </c>
      <c r="H423" s="180" t="s">
        <v>893</v>
      </c>
      <c r="I423" s="115"/>
      <c r="J423" s="142"/>
      <c r="K423" s="45"/>
      <c r="L423" s="22"/>
      <c r="M423" s="22"/>
      <c r="N423" s="22"/>
      <c r="O423" s="22"/>
      <c r="P423" s="116"/>
    </row>
    <row r="424" spans="1:16" x14ac:dyDescent="0.35">
      <c r="A424" s="176" t="s">
        <v>822</v>
      </c>
      <c r="B424" s="176" t="s">
        <v>823</v>
      </c>
      <c r="C424" s="177" t="s">
        <v>228</v>
      </c>
      <c r="D424" s="212" t="s">
        <v>216</v>
      </c>
      <c r="E424" s="202">
        <v>4</v>
      </c>
      <c r="F424" s="199">
        <v>3000</v>
      </c>
      <c r="G424" s="199">
        <f t="shared" ref="G424:G437" si="8">E424*F424</f>
        <v>12000</v>
      </c>
      <c r="H424" s="180" t="s">
        <v>893</v>
      </c>
      <c r="I424" s="115"/>
      <c r="J424" s="138"/>
      <c r="K424" s="27"/>
      <c r="L424" s="22"/>
      <c r="M424" s="22"/>
      <c r="N424" s="22"/>
      <c r="O424" s="22"/>
      <c r="P424" s="116"/>
    </row>
    <row r="425" spans="1:16" x14ac:dyDescent="0.35">
      <c r="A425" s="176" t="s">
        <v>822</v>
      </c>
      <c r="B425" s="176" t="s">
        <v>823</v>
      </c>
      <c r="C425" s="177" t="s">
        <v>228</v>
      </c>
      <c r="D425" s="212" t="s">
        <v>65</v>
      </c>
      <c r="E425" s="202">
        <v>8</v>
      </c>
      <c r="F425" s="199">
        <v>1000</v>
      </c>
      <c r="G425" s="199">
        <f t="shared" si="8"/>
        <v>8000</v>
      </c>
      <c r="H425" s="180" t="s">
        <v>893</v>
      </c>
      <c r="I425" s="115"/>
      <c r="J425" s="138"/>
      <c r="K425" s="27"/>
      <c r="L425" s="22"/>
      <c r="M425" s="22"/>
      <c r="N425" s="22"/>
      <c r="O425" s="22"/>
      <c r="P425" s="116"/>
    </row>
    <row r="426" spans="1:16" x14ac:dyDescent="0.35">
      <c r="A426" s="22" t="s">
        <v>822</v>
      </c>
      <c r="B426" s="22" t="s">
        <v>823</v>
      </c>
      <c r="C426" s="13" t="s">
        <v>228</v>
      </c>
      <c r="D426" s="41" t="s">
        <v>217</v>
      </c>
      <c r="E426" s="32">
        <v>10</v>
      </c>
      <c r="F426" s="27">
        <v>800</v>
      </c>
      <c r="G426" s="27">
        <f t="shared" si="8"/>
        <v>8000</v>
      </c>
      <c r="H426" s="115" t="s">
        <v>893</v>
      </c>
      <c r="I426" s="115"/>
      <c r="J426" s="138"/>
      <c r="K426" s="27"/>
      <c r="L426" s="22"/>
      <c r="M426" s="22"/>
      <c r="N426" s="22"/>
      <c r="O426" s="22"/>
      <c r="P426" s="116"/>
    </row>
    <row r="427" spans="1:16" x14ac:dyDescent="0.35">
      <c r="A427" s="22" t="s">
        <v>822</v>
      </c>
      <c r="B427" s="22" t="s">
        <v>823</v>
      </c>
      <c r="C427" s="13" t="s">
        <v>228</v>
      </c>
      <c r="D427" s="41" t="s">
        <v>218</v>
      </c>
      <c r="E427" s="32">
        <v>6</v>
      </c>
      <c r="F427" s="27">
        <v>600</v>
      </c>
      <c r="G427" s="27">
        <f t="shared" si="8"/>
        <v>3600</v>
      </c>
      <c r="H427" s="27"/>
      <c r="I427" s="27"/>
      <c r="J427" s="138"/>
      <c r="K427" s="27"/>
      <c r="L427" s="22"/>
      <c r="M427" s="121" t="s">
        <v>893</v>
      </c>
      <c r="N427" s="22"/>
      <c r="O427" s="22"/>
      <c r="P427" s="116"/>
    </row>
    <row r="428" spans="1:16" x14ac:dyDescent="0.35">
      <c r="A428" s="22" t="s">
        <v>822</v>
      </c>
      <c r="B428" s="22" t="s">
        <v>823</v>
      </c>
      <c r="C428" s="13" t="s">
        <v>228</v>
      </c>
      <c r="D428" s="41" t="s">
        <v>219</v>
      </c>
      <c r="E428" s="32">
        <v>10</v>
      </c>
      <c r="F428" s="27">
        <v>300</v>
      </c>
      <c r="G428" s="27">
        <f t="shared" si="8"/>
        <v>3000</v>
      </c>
      <c r="H428" s="27"/>
      <c r="I428" s="27"/>
      <c r="J428" s="138"/>
      <c r="K428" s="27"/>
      <c r="L428" s="121" t="s">
        <v>893</v>
      </c>
      <c r="M428" s="22"/>
      <c r="N428" s="22"/>
      <c r="O428" s="22"/>
      <c r="P428" s="116"/>
    </row>
    <row r="429" spans="1:16" x14ac:dyDescent="0.35">
      <c r="A429" s="22" t="s">
        <v>822</v>
      </c>
      <c r="B429" s="22" t="s">
        <v>823</v>
      </c>
      <c r="C429" s="13" t="s">
        <v>228</v>
      </c>
      <c r="D429" s="41" t="s">
        <v>220</v>
      </c>
      <c r="E429" s="32">
        <v>2</v>
      </c>
      <c r="F429" s="27">
        <v>200</v>
      </c>
      <c r="G429" s="27">
        <f t="shared" si="8"/>
        <v>400</v>
      </c>
      <c r="H429" s="27"/>
      <c r="I429" s="27"/>
      <c r="J429" s="138"/>
      <c r="K429" s="27"/>
      <c r="L429" s="121" t="s">
        <v>893</v>
      </c>
      <c r="M429" s="22"/>
      <c r="N429" s="22"/>
      <c r="O429" s="22"/>
      <c r="P429" s="116"/>
    </row>
    <row r="430" spans="1:16" x14ac:dyDescent="0.35">
      <c r="A430" s="22" t="s">
        <v>822</v>
      </c>
      <c r="B430" s="22" t="s">
        <v>823</v>
      </c>
      <c r="C430" s="13" t="s">
        <v>228</v>
      </c>
      <c r="D430" s="41" t="s">
        <v>221</v>
      </c>
      <c r="E430" s="32">
        <v>15</v>
      </c>
      <c r="F430" s="27">
        <v>200</v>
      </c>
      <c r="G430" s="27">
        <f t="shared" si="8"/>
        <v>3000</v>
      </c>
      <c r="H430" s="27"/>
      <c r="I430" s="27"/>
      <c r="J430" s="138"/>
      <c r="K430" s="27"/>
      <c r="L430" s="121" t="s">
        <v>893</v>
      </c>
      <c r="M430" s="22"/>
      <c r="N430" s="22"/>
      <c r="O430" s="22"/>
      <c r="P430" s="116"/>
    </row>
    <row r="431" spans="1:16" ht="28.5" x14ac:dyDescent="0.35">
      <c r="A431" s="22" t="s">
        <v>822</v>
      </c>
      <c r="B431" s="22" t="s">
        <v>823</v>
      </c>
      <c r="C431" s="13" t="s">
        <v>228</v>
      </c>
      <c r="D431" s="41" t="s">
        <v>222</v>
      </c>
      <c r="E431" s="32">
        <v>25</v>
      </c>
      <c r="F431" s="27">
        <v>100</v>
      </c>
      <c r="G431" s="27">
        <f t="shared" si="8"/>
        <v>2500</v>
      </c>
      <c r="H431" s="27"/>
      <c r="I431" s="27"/>
      <c r="J431" s="138"/>
      <c r="K431" s="27"/>
      <c r="L431" s="22"/>
      <c r="M431" s="22"/>
      <c r="N431" s="22"/>
      <c r="O431" s="22"/>
      <c r="P431" s="122" t="s">
        <v>893</v>
      </c>
    </row>
    <row r="432" spans="1:16" x14ac:dyDescent="0.35">
      <c r="A432" s="22" t="s">
        <v>822</v>
      </c>
      <c r="B432" s="22" t="s">
        <v>823</v>
      </c>
      <c r="C432" s="13" t="s">
        <v>228</v>
      </c>
      <c r="D432" s="41" t="s">
        <v>223</v>
      </c>
      <c r="E432" s="32">
        <v>25</v>
      </c>
      <c r="F432" s="27">
        <v>100</v>
      </c>
      <c r="G432" s="27">
        <f t="shared" si="8"/>
        <v>2500</v>
      </c>
      <c r="H432" s="27"/>
      <c r="I432" s="27"/>
      <c r="J432" s="115" t="s">
        <v>893</v>
      </c>
      <c r="K432" s="27"/>
      <c r="L432" s="22"/>
      <c r="M432" s="22"/>
      <c r="N432" s="22"/>
      <c r="O432" s="22"/>
      <c r="P432" s="116"/>
    </row>
    <row r="433" spans="1:16" x14ac:dyDescent="0.35">
      <c r="A433" s="22" t="s">
        <v>822</v>
      </c>
      <c r="B433" s="22" t="s">
        <v>823</v>
      </c>
      <c r="C433" s="13" t="s">
        <v>228</v>
      </c>
      <c r="D433" s="41" t="s">
        <v>224</v>
      </c>
      <c r="E433" s="32">
        <v>2</v>
      </c>
      <c r="F433" s="27">
        <v>2000</v>
      </c>
      <c r="G433" s="27">
        <f t="shared" si="8"/>
        <v>4000</v>
      </c>
      <c r="H433" s="131" t="s">
        <v>893</v>
      </c>
      <c r="I433" s="27"/>
      <c r="J433" s="138"/>
      <c r="K433" s="27"/>
      <c r="L433" s="121" t="s">
        <v>893</v>
      </c>
      <c r="M433" s="22"/>
      <c r="N433" s="22"/>
      <c r="O433" s="22"/>
      <c r="P433" s="116"/>
    </row>
    <row r="434" spans="1:16" x14ac:dyDescent="0.35">
      <c r="A434" s="22" t="s">
        <v>822</v>
      </c>
      <c r="B434" s="22" t="s">
        <v>823</v>
      </c>
      <c r="C434" s="13" t="s">
        <v>228</v>
      </c>
      <c r="D434" s="41" t="s">
        <v>225</v>
      </c>
      <c r="E434" s="32">
        <v>4</v>
      </c>
      <c r="F434" s="27">
        <v>1500</v>
      </c>
      <c r="G434" s="27">
        <f t="shared" si="8"/>
        <v>6000</v>
      </c>
      <c r="H434" s="27"/>
      <c r="I434" s="27"/>
      <c r="J434" s="138"/>
      <c r="K434" s="27"/>
      <c r="L434" s="121" t="s">
        <v>893</v>
      </c>
      <c r="M434" s="22"/>
      <c r="N434" s="22"/>
      <c r="O434" s="22"/>
      <c r="P434" s="116"/>
    </row>
    <row r="435" spans="1:16" x14ac:dyDescent="0.35">
      <c r="A435" s="22" t="s">
        <v>822</v>
      </c>
      <c r="B435" s="22" t="s">
        <v>823</v>
      </c>
      <c r="C435" s="13" t="s">
        <v>228</v>
      </c>
      <c r="D435" s="41" t="s">
        <v>226</v>
      </c>
      <c r="E435" s="32">
        <v>15</v>
      </c>
      <c r="F435" s="27">
        <v>300</v>
      </c>
      <c r="G435" s="27">
        <f t="shared" si="8"/>
        <v>4500</v>
      </c>
      <c r="H435" s="27"/>
      <c r="I435" s="27"/>
      <c r="J435" s="138"/>
      <c r="K435" s="27"/>
      <c r="L435" s="121" t="s">
        <v>893</v>
      </c>
      <c r="M435" s="22"/>
      <c r="N435" s="22"/>
      <c r="O435" s="22"/>
      <c r="P435" s="116"/>
    </row>
    <row r="436" spans="1:16" x14ac:dyDescent="0.35">
      <c r="A436" s="22" t="s">
        <v>822</v>
      </c>
      <c r="B436" s="22" t="s">
        <v>823</v>
      </c>
      <c r="C436" s="13" t="s">
        <v>228</v>
      </c>
      <c r="D436" s="150" t="s">
        <v>178</v>
      </c>
      <c r="E436" s="32">
        <v>10</v>
      </c>
      <c r="F436" s="27">
        <v>200</v>
      </c>
      <c r="G436" s="27">
        <f t="shared" si="8"/>
        <v>2000</v>
      </c>
      <c r="H436" s="27"/>
      <c r="I436" s="27"/>
      <c r="J436" s="138"/>
      <c r="K436" s="27"/>
      <c r="L436" s="22"/>
      <c r="M436" s="121" t="s">
        <v>893</v>
      </c>
      <c r="N436" s="131" t="s">
        <v>893</v>
      </c>
      <c r="O436" s="22"/>
      <c r="P436" s="116"/>
    </row>
    <row r="437" spans="1:16" x14ac:dyDescent="0.35">
      <c r="A437" s="22" t="s">
        <v>822</v>
      </c>
      <c r="B437" s="22" t="s">
        <v>823</v>
      </c>
      <c r="C437" s="13" t="s">
        <v>228</v>
      </c>
      <c r="D437" s="41" t="s">
        <v>227</v>
      </c>
      <c r="E437" s="32">
        <v>2000</v>
      </c>
      <c r="F437" s="27">
        <v>10</v>
      </c>
      <c r="G437" s="27">
        <f t="shared" si="8"/>
        <v>20000</v>
      </c>
      <c r="H437" s="131" t="s">
        <v>893</v>
      </c>
      <c r="I437" s="27"/>
      <c r="J437" s="138"/>
      <c r="K437" s="27"/>
      <c r="L437" s="121" t="s">
        <v>893</v>
      </c>
      <c r="M437" s="22"/>
      <c r="N437" s="22"/>
      <c r="O437" s="22"/>
      <c r="P437" s="116"/>
    </row>
    <row r="438" spans="1:16" ht="17" x14ac:dyDescent="0.45">
      <c r="A438" s="22" t="s">
        <v>822</v>
      </c>
      <c r="B438" s="22" t="s">
        <v>823</v>
      </c>
      <c r="C438" s="13" t="s">
        <v>230</v>
      </c>
      <c r="D438" s="46" t="s">
        <v>255</v>
      </c>
      <c r="E438" s="32">
        <v>10</v>
      </c>
      <c r="F438" s="27">
        <v>100</v>
      </c>
      <c r="G438" s="27">
        <f>E438*F438</f>
        <v>1000</v>
      </c>
      <c r="H438" s="115" t="s">
        <v>893</v>
      </c>
      <c r="I438" s="115"/>
      <c r="J438" s="138"/>
      <c r="K438" s="27"/>
      <c r="L438" s="22"/>
      <c r="M438" s="22"/>
      <c r="N438" s="22"/>
      <c r="O438" s="22"/>
      <c r="P438" s="116"/>
    </row>
    <row r="439" spans="1:16" x14ac:dyDescent="0.35">
      <c r="A439" s="22" t="s">
        <v>822</v>
      </c>
      <c r="B439" s="22" t="s">
        <v>823</v>
      </c>
      <c r="C439" s="13" t="s">
        <v>230</v>
      </c>
      <c r="D439" s="22" t="s">
        <v>229</v>
      </c>
      <c r="E439" s="32">
        <v>5</v>
      </c>
      <c r="F439" s="27">
        <v>220</v>
      </c>
      <c r="G439" s="27">
        <f>E439*F439</f>
        <v>1100</v>
      </c>
      <c r="H439" s="27"/>
      <c r="I439" s="27"/>
      <c r="J439" s="138" t="s">
        <v>893</v>
      </c>
      <c r="K439" s="27"/>
      <c r="L439" s="22"/>
      <c r="M439" s="22"/>
      <c r="N439" s="22"/>
      <c r="O439" s="22"/>
      <c r="P439" s="116"/>
    </row>
    <row r="440" spans="1:16" x14ac:dyDescent="0.35">
      <c r="A440" s="22" t="s">
        <v>822</v>
      </c>
      <c r="B440" s="22" t="s">
        <v>823</v>
      </c>
      <c r="C440" s="13" t="s">
        <v>67</v>
      </c>
      <c r="D440" s="22" t="s">
        <v>231</v>
      </c>
      <c r="E440" s="32">
        <v>1</v>
      </c>
      <c r="F440" s="27">
        <v>2200</v>
      </c>
      <c r="G440" s="27">
        <f>E440*F440</f>
        <v>2200</v>
      </c>
      <c r="H440" s="27"/>
      <c r="I440" s="27"/>
      <c r="J440" s="138"/>
      <c r="K440" s="27"/>
      <c r="L440" s="22"/>
      <c r="M440" s="22"/>
      <c r="N440" s="22"/>
      <c r="O440" s="146" t="s">
        <v>893</v>
      </c>
      <c r="P440" s="122" t="s">
        <v>893</v>
      </c>
    </row>
    <row r="441" spans="1:16" x14ac:dyDescent="0.35">
      <c r="A441" s="176" t="s">
        <v>822</v>
      </c>
      <c r="B441" s="176" t="s">
        <v>823</v>
      </c>
      <c r="C441" s="177" t="s">
        <v>67</v>
      </c>
      <c r="D441" s="176" t="s">
        <v>232</v>
      </c>
      <c r="E441" s="202">
        <v>16</v>
      </c>
      <c r="F441" s="199">
        <v>2662</v>
      </c>
      <c r="G441" s="199">
        <f>E441*F441</f>
        <v>42592</v>
      </c>
      <c r="H441" s="180" t="s">
        <v>893</v>
      </c>
      <c r="I441" s="115"/>
      <c r="J441" s="138"/>
      <c r="K441" s="27"/>
      <c r="L441" s="22"/>
      <c r="M441" s="22"/>
      <c r="N441" s="22"/>
      <c r="O441" s="22"/>
      <c r="P441" s="116"/>
    </row>
    <row r="442" spans="1:16" x14ac:dyDescent="0.35">
      <c r="A442" s="176" t="s">
        <v>822</v>
      </c>
      <c r="B442" s="176" t="s">
        <v>823</v>
      </c>
      <c r="C442" s="177" t="s">
        <v>67</v>
      </c>
      <c r="D442" s="176" t="s">
        <v>233</v>
      </c>
      <c r="E442" s="202">
        <v>3</v>
      </c>
      <c r="F442" s="199">
        <v>9680</v>
      </c>
      <c r="G442" s="199">
        <f t="shared" ref="G442:G449" si="9">E442*F442</f>
        <v>29040</v>
      </c>
      <c r="H442" s="180" t="s">
        <v>893</v>
      </c>
      <c r="I442" s="115"/>
      <c r="J442" s="138"/>
      <c r="K442" s="27"/>
      <c r="L442" s="22"/>
      <c r="M442" s="22"/>
      <c r="N442" s="22"/>
      <c r="O442" s="22"/>
      <c r="P442" s="116"/>
    </row>
    <row r="443" spans="1:16" x14ac:dyDescent="0.35">
      <c r="A443" s="176" t="s">
        <v>822</v>
      </c>
      <c r="B443" s="176" t="s">
        <v>823</v>
      </c>
      <c r="C443" s="177" t="s">
        <v>67</v>
      </c>
      <c r="D443" s="176" t="s">
        <v>143</v>
      </c>
      <c r="E443" s="202">
        <v>2</v>
      </c>
      <c r="F443" s="199">
        <v>31460</v>
      </c>
      <c r="G443" s="199">
        <f t="shared" si="9"/>
        <v>62920</v>
      </c>
      <c r="H443" s="180" t="s">
        <v>893</v>
      </c>
      <c r="I443" s="115"/>
      <c r="J443" s="138"/>
      <c r="K443" s="27"/>
      <c r="L443" s="22"/>
      <c r="M443" s="22"/>
      <c r="N443" s="22"/>
      <c r="O443" s="22"/>
      <c r="P443" s="116"/>
    </row>
    <row r="444" spans="1:16" x14ac:dyDescent="0.35">
      <c r="A444" s="176" t="s">
        <v>822</v>
      </c>
      <c r="B444" s="176" t="s">
        <v>823</v>
      </c>
      <c r="C444" s="177" t="s">
        <v>67</v>
      </c>
      <c r="D444" s="176" t="s">
        <v>234</v>
      </c>
      <c r="E444" s="202">
        <v>2</v>
      </c>
      <c r="F444" s="199">
        <v>108900</v>
      </c>
      <c r="G444" s="199">
        <f>E444*F444</f>
        <v>217800</v>
      </c>
      <c r="H444" s="180" t="s">
        <v>893</v>
      </c>
      <c r="I444" s="115"/>
      <c r="J444" s="138"/>
      <c r="K444" s="27"/>
      <c r="L444" s="22"/>
      <c r="M444" s="22"/>
      <c r="N444" s="22"/>
      <c r="O444" s="22"/>
      <c r="P444" s="116"/>
    </row>
    <row r="445" spans="1:16" x14ac:dyDescent="0.35">
      <c r="A445" s="176" t="s">
        <v>822</v>
      </c>
      <c r="B445" s="176" t="s">
        <v>823</v>
      </c>
      <c r="C445" s="177" t="s">
        <v>67</v>
      </c>
      <c r="D445" s="176" t="s">
        <v>235</v>
      </c>
      <c r="E445" s="202">
        <v>1</v>
      </c>
      <c r="F445" s="199">
        <v>54450</v>
      </c>
      <c r="G445" s="199">
        <f t="shared" si="9"/>
        <v>54450</v>
      </c>
      <c r="H445" s="180" t="s">
        <v>893</v>
      </c>
      <c r="I445" s="115"/>
      <c r="J445" s="138"/>
      <c r="K445" s="27"/>
      <c r="L445" s="22"/>
      <c r="M445" s="22"/>
      <c r="N445" s="22"/>
      <c r="O445" s="22"/>
      <c r="P445" s="116"/>
    </row>
    <row r="446" spans="1:16" x14ac:dyDescent="0.35">
      <c r="A446" s="22" t="s">
        <v>822</v>
      </c>
      <c r="B446" s="22" t="s">
        <v>823</v>
      </c>
      <c r="C446" s="13" t="s">
        <v>67</v>
      </c>
      <c r="D446" s="22" t="s">
        <v>236</v>
      </c>
      <c r="E446" s="32">
        <v>10</v>
      </c>
      <c r="F446" s="27">
        <v>1452</v>
      </c>
      <c r="G446" s="27">
        <f t="shared" si="9"/>
        <v>14520</v>
      </c>
      <c r="H446" s="115" t="s">
        <v>893</v>
      </c>
      <c r="I446" s="115"/>
      <c r="J446" s="138"/>
      <c r="K446" s="27"/>
      <c r="L446" s="22"/>
      <c r="M446" s="22"/>
      <c r="N446" s="22"/>
      <c r="O446" s="22"/>
      <c r="P446" s="116"/>
    </row>
    <row r="447" spans="1:16" x14ac:dyDescent="0.35">
      <c r="A447" s="176" t="s">
        <v>822</v>
      </c>
      <c r="B447" s="176" t="s">
        <v>823</v>
      </c>
      <c r="C447" s="177" t="s">
        <v>67</v>
      </c>
      <c r="D447" s="176" t="s">
        <v>120</v>
      </c>
      <c r="E447" s="202">
        <v>3</v>
      </c>
      <c r="F447" s="199">
        <v>2178</v>
      </c>
      <c r="G447" s="199">
        <f t="shared" si="9"/>
        <v>6534</v>
      </c>
      <c r="H447" s="180" t="s">
        <v>893</v>
      </c>
      <c r="I447" s="115"/>
      <c r="J447" s="138"/>
      <c r="K447" s="27"/>
      <c r="L447" s="22"/>
      <c r="M447" s="22"/>
      <c r="N447" s="22"/>
      <c r="O447" s="22"/>
      <c r="P447" s="116"/>
    </row>
    <row r="448" spans="1:16" x14ac:dyDescent="0.35">
      <c r="A448" s="22" t="s">
        <v>822</v>
      </c>
      <c r="B448" s="22" t="s">
        <v>823</v>
      </c>
      <c r="C448" s="13" t="s">
        <v>67</v>
      </c>
      <c r="D448" s="22" t="s">
        <v>237</v>
      </c>
      <c r="E448" s="32">
        <v>1</v>
      </c>
      <c r="F448" s="27">
        <v>6050</v>
      </c>
      <c r="G448" s="27">
        <f t="shared" si="9"/>
        <v>6050</v>
      </c>
      <c r="H448" s="27"/>
      <c r="I448" s="27"/>
      <c r="J448" s="138"/>
      <c r="K448" s="27"/>
      <c r="L448" s="121" t="s">
        <v>893</v>
      </c>
      <c r="M448" s="22"/>
      <c r="N448" s="22"/>
      <c r="O448" s="22"/>
      <c r="P448" s="116"/>
    </row>
    <row r="449" spans="1:16" x14ac:dyDescent="0.35">
      <c r="A449" s="22" t="s">
        <v>822</v>
      </c>
      <c r="B449" s="22" t="s">
        <v>823</v>
      </c>
      <c r="C449" s="13" t="s">
        <v>67</v>
      </c>
      <c r="D449" s="22" t="s">
        <v>181</v>
      </c>
      <c r="E449" s="32">
        <v>2</v>
      </c>
      <c r="F449" s="27">
        <v>4356</v>
      </c>
      <c r="G449" s="27">
        <f t="shared" si="9"/>
        <v>8712</v>
      </c>
      <c r="H449" s="115" t="s">
        <v>893</v>
      </c>
      <c r="I449" s="115"/>
      <c r="J449" s="138"/>
      <c r="K449" s="27"/>
      <c r="L449" s="22"/>
      <c r="M449" s="22"/>
      <c r="N449" s="22"/>
      <c r="O449" s="22"/>
      <c r="P449" s="116"/>
    </row>
    <row r="450" spans="1:16" x14ac:dyDescent="0.35">
      <c r="A450" s="22" t="s">
        <v>822</v>
      </c>
      <c r="B450" s="22" t="s">
        <v>823</v>
      </c>
      <c r="C450" s="13" t="s">
        <v>246</v>
      </c>
      <c r="D450" s="47" t="s">
        <v>238</v>
      </c>
      <c r="E450" s="48">
        <v>15</v>
      </c>
      <c r="F450" s="45">
        <v>169.4</v>
      </c>
      <c r="G450" s="36">
        <v>2541</v>
      </c>
      <c r="H450" s="36"/>
      <c r="I450" s="36"/>
      <c r="J450" s="139"/>
      <c r="K450" s="36"/>
      <c r="L450" s="121" t="s">
        <v>893</v>
      </c>
      <c r="M450" s="22"/>
      <c r="N450" s="22"/>
      <c r="O450" s="22"/>
      <c r="P450" s="116"/>
    </row>
    <row r="451" spans="1:16" x14ac:dyDescent="0.35">
      <c r="A451" s="176" t="s">
        <v>822</v>
      </c>
      <c r="B451" s="176" t="s">
        <v>823</v>
      </c>
      <c r="C451" s="177" t="s">
        <v>246</v>
      </c>
      <c r="D451" s="216" t="s">
        <v>239</v>
      </c>
      <c r="E451" s="217">
        <v>1</v>
      </c>
      <c r="F451" s="215">
        <v>2178</v>
      </c>
      <c r="G451" s="208">
        <v>2178</v>
      </c>
      <c r="H451" s="180" t="s">
        <v>893</v>
      </c>
      <c r="I451" s="115"/>
      <c r="J451" s="139"/>
      <c r="K451" s="36"/>
      <c r="L451" s="22"/>
      <c r="M451" s="22"/>
      <c r="N451" s="22"/>
      <c r="O451" s="22"/>
      <c r="P451" s="116"/>
    </row>
    <row r="452" spans="1:16" x14ac:dyDescent="0.35">
      <c r="A452" s="176" t="s">
        <v>822</v>
      </c>
      <c r="B452" s="176" t="s">
        <v>823</v>
      </c>
      <c r="C452" s="177" t="s">
        <v>246</v>
      </c>
      <c r="D452" s="216" t="s">
        <v>240</v>
      </c>
      <c r="E452" s="217">
        <v>7</v>
      </c>
      <c r="F452" s="215">
        <v>2662</v>
      </c>
      <c r="G452" s="208">
        <v>18634</v>
      </c>
      <c r="H452" s="180" t="s">
        <v>893</v>
      </c>
      <c r="I452" s="115"/>
      <c r="J452" s="139"/>
      <c r="K452" s="36"/>
      <c r="L452" s="22"/>
      <c r="M452" s="22"/>
      <c r="N452" s="22"/>
      <c r="O452" s="22"/>
      <c r="P452" s="116"/>
    </row>
    <row r="453" spans="1:16" x14ac:dyDescent="0.35">
      <c r="A453" s="176" t="s">
        <v>822</v>
      </c>
      <c r="B453" s="176" t="s">
        <v>823</v>
      </c>
      <c r="C453" s="177" t="s">
        <v>246</v>
      </c>
      <c r="D453" s="216" t="s">
        <v>105</v>
      </c>
      <c r="E453" s="217">
        <v>4</v>
      </c>
      <c r="F453" s="215">
        <v>1270.5</v>
      </c>
      <c r="G453" s="208">
        <v>5082</v>
      </c>
      <c r="H453" s="180" t="s">
        <v>893</v>
      </c>
      <c r="I453" s="115"/>
      <c r="J453" s="139"/>
      <c r="K453" s="36"/>
      <c r="L453" s="22"/>
      <c r="M453" s="22"/>
      <c r="N453" s="22"/>
      <c r="O453" s="22"/>
      <c r="P453" s="116"/>
    </row>
    <row r="454" spans="1:16" x14ac:dyDescent="0.35">
      <c r="A454" s="22" t="s">
        <v>822</v>
      </c>
      <c r="B454" s="22" t="s">
        <v>823</v>
      </c>
      <c r="C454" s="13" t="s">
        <v>246</v>
      </c>
      <c r="D454" s="47" t="s">
        <v>8</v>
      </c>
      <c r="E454" s="48">
        <v>2</v>
      </c>
      <c r="F454" s="45">
        <v>7260</v>
      </c>
      <c r="G454" s="36">
        <v>14520</v>
      </c>
      <c r="H454" s="115" t="s">
        <v>893</v>
      </c>
      <c r="I454" s="115"/>
      <c r="J454" s="139"/>
      <c r="K454" s="36"/>
      <c r="L454" s="22"/>
      <c r="M454" s="22"/>
      <c r="N454" s="22"/>
      <c r="O454" s="22"/>
      <c r="P454" s="116"/>
    </row>
    <row r="455" spans="1:16" x14ac:dyDescent="0.35">
      <c r="A455" s="22" t="s">
        <v>822</v>
      </c>
      <c r="B455" s="22" t="s">
        <v>823</v>
      </c>
      <c r="C455" s="13" t="s">
        <v>246</v>
      </c>
      <c r="D455" s="49" t="s">
        <v>241</v>
      </c>
      <c r="E455" s="50">
        <v>2</v>
      </c>
      <c r="F455" s="51">
        <v>2178</v>
      </c>
      <c r="G455" s="52">
        <v>4356</v>
      </c>
      <c r="H455" s="130" t="s">
        <v>893</v>
      </c>
      <c r="I455" s="52"/>
      <c r="J455" s="143"/>
      <c r="K455" s="52"/>
      <c r="L455" s="121" t="s">
        <v>893</v>
      </c>
      <c r="M455" s="22"/>
      <c r="N455" s="22"/>
      <c r="O455" s="22"/>
      <c r="P455" s="116"/>
    </row>
    <row r="456" spans="1:16" x14ac:dyDescent="0.35">
      <c r="A456" s="22" t="s">
        <v>822</v>
      </c>
      <c r="B456" s="22" t="s">
        <v>823</v>
      </c>
      <c r="C456" s="13" t="s">
        <v>246</v>
      </c>
      <c r="D456" s="47" t="s">
        <v>242</v>
      </c>
      <c r="E456" s="48">
        <v>8</v>
      </c>
      <c r="F456" s="45">
        <v>242</v>
      </c>
      <c r="G456" s="36">
        <v>1936</v>
      </c>
      <c r="H456" s="36"/>
      <c r="I456" s="36"/>
      <c r="J456" s="139"/>
      <c r="K456" s="36"/>
      <c r="L456" s="121" t="s">
        <v>893</v>
      </c>
      <c r="M456" s="22"/>
      <c r="N456" s="22"/>
      <c r="O456" s="22"/>
      <c r="P456" s="116"/>
    </row>
    <row r="457" spans="1:16" ht="28" x14ac:dyDescent="0.35">
      <c r="A457" s="22" t="s">
        <v>822</v>
      </c>
      <c r="B457" s="22" t="s">
        <v>823</v>
      </c>
      <c r="C457" s="13" t="s">
        <v>246</v>
      </c>
      <c r="D457" s="47" t="s">
        <v>243</v>
      </c>
      <c r="E457" s="48">
        <v>36</v>
      </c>
      <c r="F457" s="45">
        <v>605</v>
      </c>
      <c r="G457" s="36">
        <v>21780</v>
      </c>
      <c r="H457" s="131" t="s">
        <v>893</v>
      </c>
      <c r="I457" s="36"/>
      <c r="J457" s="139"/>
      <c r="K457" s="36"/>
      <c r="L457" s="121" t="s">
        <v>893</v>
      </c>
      <c r="M457" s="22"/>
      <c r="N457" s="22"/>
      <c r="O457" s="22"/>
      <c r="P457" s="116"/>
    </row>
    <row r="458" spans="1:16" x14ac:dyDescent="0.35">
      <c r="A458" s="22" t="s">
        <v>822</v>
      </c>
      <c r="B458" s="22" t="s">
        <v>823</v>
      </c>
      <c r="C458" s="13" t="s">
        <v>246</v>
      </c>
      <c r="D458" s="47" t="s">
        <v>135</v>
      </c>
      <c r="E458" s="48">
        <v>16</v>
      </c>
      <c r="F458" s="45">
        <v>2420</v>
      </c>
      <c r="G458" s="36">
        <v>38720</v>
      </c>
      <c r="H458" s="131" t="s">
        <v>893</v>
      </c>
      <c r="I458" s="36"/>
      <c r="J458" s="139"/>
      <c r="K458" s="36"/>
      <c r="L458" s="121" t="s">
        <v>893</v>
      </c>
      <c r="M458" s="22"/>
      <c r="N458" s="22"/>
      <c r="O458" s="22"/>
      <c r="P458" s="116"/>
    </row>
    <row r="459" spans="1:16" x14ac:dyDescent="0.35">
      <c r="A459" s="22" t="s">
        <v>822</v>
      </c>
      <c r="B459" s="22" t="s">
        <v>823</v>
      </c>
      <c r="C459" s="13" t="s">
        <v>246</v>
      </c>
      <c r="D459" s="47" t="s">
        <v>182</v>
      </c>
      <c r="E459" s="48">
        <v>20</v>
      </c>
      <c r="F459" s="45">
        <v>1210</v>
      </c>
      <c r="G459" s="36">
        <v>24200</v>
      </c>
      <c r="H459" s="115" t="s">
        <v>893</v>
      </c>
      <c r="I459" s="115"/>
      <c r="J459" s="139"/>
      <c r="K459" s="36"/>
      <c r="L459" s="22"/>
      <c r="M459" s="22"/>
      <c r="N459" s="22"/>
      <c r="O459" s="22"/>
      <c r="P459" s="116"/>
    </row>
    <row r="460" spans="1:16" x14ac:dyDescent="0.35">
      <c r="A460" s="22" t="s">
        <v>822</v>
      </c>
      <c r="B460" s="22" t="s">
        <v>823</v>
      </c>
      <c r="C460" s="13" t="s">
        <v>246</v>
      </c>
      <c r="D460" s="47" t="s">
        <v>244</v>
      </c>
      <c r="E460" s="48">
        <v>1</v>
      </c>
      <c r="F460" s="45">
        <v>4356</v>
      </c>
      <c r="G460" s="36">
        <v>4356</v>
      </c>
      <c r="H460" s="115" t="s">
        <v>893</v>
      </c>
      <c r="I460" s="115"/>
      <c r="J460" s="139"/>
      <c r="K460" s="36"/>
      <c r="L460" s="22"/>
      <c r="M460" s="22"/>
      <c r="N460" s="22"/>
      <c r="O460" s="22"/>
      <c r="P460" s="116"/>
    </row>
    <row r="461" spans="1:16" x14ac:dyDescent="0.35">
      <c r="A461" s="176" t="s">
        <v>822</v>
      </c>
      <c r="B461" s="176" t="s">
        <v>823</v>
      </c>
      <c r="C461" s="177" t="s">
        <v>246</v>
      </c>
      <c r="D461" s="216" t="s">
        <v>245</v>
      </c>
      <c r="E461" s="217">
        <v>1</v>
      </c>
      <c r="F461" s="215">
        <v>108900</v>
      </c>
      <c r="G461" s="208">
        <v>108900</v>
      </c>
      <c r="H461" s="180" t="s">
        <v>893</v>
      </c>
      <c r="I461" s="115"/>
      <c r="J461" s="139"/>
      <c r="K461" s="36"/>
      <c r="L461" s="22"/>
      <c r="M461" s="22"/>
      <c r="N461" s="22"/>
      <c r="O461" s="22"/>
      <c r="P461" s="116"/>
    </row>
    <row r="462" spans="1:16" x14ac:dyDescent="0.35">
      <c r="A462" s="22" t="s">
        <v>822</v>
      </c>
      <c r="B462" s="22" t="s">
        <v>823</v>
      </c>
      <c r="C462" s="32" t="s">
        <v>247</v>
      </c>
      <c r="D462" s="47" t="s">
        <v>182</v>
      </c>
      <c r="E462" s="48">
        <v>5</v>
      </c>
      <c r="F462" s="36">
        <v>1210</v>
      </c>
      <c r="G462" s="36">
        <f>E462*F462</f>
        <v>6050</v>
      </c>
      <c r="H462" s="115" t="s">
        <v>893</v>
      </c>
      <c r="I462" s="115"/>
      <c r="J462" s="139"/>
      <c r="K462" s="36"/>
      <c r="L462" s="22"/>
      <c r="M462" s="22"/>
      <c r="N462" s="22"/>
      <c r="O462" s="22"/>
      <c r="P462" s="116"/>
    </row>
    <row r="463" spans="1:16" x14ac:dyDescent="0.35">
      <c r="A463" s="176" t="s">
        <v>822</v>
      </c>
      <c r="B463" s="176" t="s">
        <v>823</v>
      </c>
      <c r="C463" s="202" t="s">
        <v>247</v>
      </c>
      <c r="D463" s="216" t="s">
        <v>240</v>
      </c>
      <c r="E463" s="217">
        <v>2</v>
      </c>
      <c r="F463" s="208">
        <v>2662</v>
      </c>
      <c r="G463" s="208">
        <f>E463*F463</f>
        <v>5324</v>
      </c>
      <c r="H463" s="180" t="s">
        <v>893</v>
      </c>
      <c r="I463" s="115"/>
      <c r="J463" s="139"/>
      <c r="K463" s="36"/>
      <c r="L463" s="22"/>
      <c r="M463" s="22"/>
      <c r="N463" s="22"/>
      <c r="O463" s="22"/>
      <c r="P463" s="116"/>
    </row>
    <row r="464" spans="1:16" x14ac:dyDescent="0.35">
      <c r="A464" s="22" t="s">
        <v>822</v>
      </c>
      <c r="B464" s="22" t="s">
        <v>823</v>
      </c>
      <c r="C464" s="13" t="s">
        <v>254</v>
      </c>
      <c r="D464" s="43" t="s">
        <v>248</v>
      </c>
      <c r="E464" s="8">
        <v>25</v>
      </c>
      <c r="F464" s="53">
        <v>786.5</v>
      </c>
      <c r="G464" s="27">
        <v>19662.5</v>
      </c>
      <c r="H464" s="27"/>
      <c r="I464" s="27"/>
      <c r="J464" s="138"/>
      <c r="K464" s="27"/>
      <c r="L464" s="121" t="s">
        <v>893</v>
      </c>
      <c r="M464" s="22"/>
      <c r="N464" s="22"/>
      <c r="O464" s="22"/>
      <c r="P464" s="116"/>
    </row>
    <row r="465" spans="1:16" x14ac:dyDescent="0.35">
      <c r="A465" s="22" t="s">
        <v>822</v>
      </c>
      <c r="B465" s="22" t="s">
        <v>823</v>
      </c>
      <c r="C465" s="13" t="s">
        <v>254</v>
      </c>
      <c r="D465" s="43" t="s">
        <v>249</v>
      </c>
      <c r="E465" s="8">
        <v>1</v>
      </c>
      <c r="F465" s="53">
        <v>5009.3999999999996</v>
      </c>
      <c r="G465" s="27">
        <v>5009.3999999999996</v>
      </c>
      <c r="H465" s="27"/>
      <c r="I465" s="27"/>
      <c r="J465" s="138"/>
      <c r="K465" s="27"/>
      <c r="L465" s="22"/>
      <c r="M465" s="22"/>
      <c r="N465" s="22"/>
      <c r="O465" s="123" t="s">
        <v>893</v>
      </c>
      <c r="P465" s="116"/>
    </row>
    <row r="466" spans="1:16" x14ac:dyDescent="0.35">
      <c r="A466" s="176" t="s">
        <v>822</v>
      </c>
      <c r="B466" s="176" t="s">
        <v>823</v>
      </c>
      <c r="C466" s="177" t="s">
        <v>254</v>
      </c>
      <c r="D466" s="218" t="s">
        <v>250</v>
      </c>
      <c r="E466" s="204">
        <v>1</v>
      </c>
      <c r="F466" s="219">
        <v>9494.869999999999</v>
      </c>
      <c r="G466" s="199">
        <v>9494.869999999999</v>
      </c>
      <c r="H466" s="180" t="s">
        <v>893</v>
      </c>
      <c r="I466" s="115"/>
      <c r="J466" s="138"/>
      <c r="K466" s="27"/>
      <c r="L466" s="22"/>
      <c r="M466" s="22"/>
      <c r="N466" s="22"/>
      <c r="O466" s="22"/>
      <c r="P466" s="116"/>
    </row>
    <row r="467" spans="1:16" x14ac:dyDescent="0.35">
      <c r="A467" s="22" t="s">
        <v>822</v>
      </c>
      <c r="B467" s="22" t="s">
        <v>823</v>
      </c>
      <c r="C467" s="13" t="s">
        <v>254</v>
      </c>
      <c r="D467" s="43" t="s">
        <v>251</v>
      </c>
      <c r="E467" s="8">
        <v>1</v>
      </c>
      <c r="F467" s="53">
        <v>4817.0946999999996</v>
      </c>
      <c r="G467" s="27">
        <v>4817.0946999999996</v>
      </c>
      <c r="H467" s="27"/>
      <c r="I467" s="27"/>
      <c r="J467" s="115" t="s">
        <v>893</v>
      </c>
      <c r="K467" s="27"/>
      <c r="L467" s="22"/>
      <c r="M467" s="22"/>
      <c r="N467" s="22"/>
      <c r="O467" s="130" t="s">
        <v>893</v>
      </c>
      <c r="P467" s="116"/>
    </row>
    <row r="468" spans="1:16" x14ac:dyDescent="0.35">
      <c r="A468" s="22" t="s">
        <v>822</v>
      </c>
      <c r="B468" s="22" t="s">
        <v>823</v>
      </c>
      <c r="C468" s="13" t="s">
        <v>254</v>
      </c>
      <c r="D468" s="43" t="s">
        <v>252</v>
      </c>
      <c r="E468" s="8">
        <v>8</v>
      </c>
      <c r="F468" s="53">
        <v>9680</v>
      </c>
      <c r="G468" s="27">
        <v>77440</v>
      </c>
      <c r="H468" s="27"/>
      <c r="I468" s="27"/>
      <c r="J468" s="138"/>
      <c r="K468" s="27"/>
      <c r="L468" s="22"/>
      <c r="M468" s="123" t="s">
        <v>893</v>
      </c>
      <c r="N468" s="22"/>
      <c r="O468" s="22"/>
      <c r="P468" s="116"/>
    </row>
    <row r="469" spans="1:16" x14ac:dyDescent="0.35">
      <c r="A469" s="22" t="s">
        <v>822</v>
      </c>
      <c r="B469" s="22" t="s">
        <v>823</v>
      </c>
      <c r="C469" s="13" t="s">
        <v>254</v>
      </c>
      <c r="D469" s="43" t="s">
        <v>253</v>
      </c>
      <c r="E469" s="8">
        <v>7</v>
      </c>
      <c r="F469" s="53">
        <v>3146</v>
      </c>
      <c r="G469" s="27">
        <v>22022</v>
      </c>
      <c r="H469" s="115" t="s">
        <v>893</v>
      </c>
      <c r="I469" s="115"/>
      <c r="J469" s="138"/>
      <c r="K469" s="27"/>
      <c r="L469" s="22"/>
      <c r="M469" s="22"/>
      <c r="N469" s="22"/>
      <c r="O469" s="22"/>
      <c r="P469" s="116"/>
    </row>
    <row r="470" spans="1:16" x14ac:dyDescent="0.35">
      <c r="A470" s="176" t="s">
        <v>270</v>
      </c>
      <c r="B470" s="176" t="s">
        <v>271</v>
      </c>
      <c r="C470" s="202" t="s">
        <v>61</v>
      </c>
      <c r="D470" s="213" t="s">
        <v>263</v>
      </c>
      <c r="E470" s="194">
        <v>1</v>
      </c>
      <c r="F470" s="220">
        <v>5599.88</v>
      </c>
      <c r="G470" s="221">
        <f t="shared" ref="G470:G479" si="10">E470*F470</f>
        <v>5599.88</v>
      </c>
      <c r="H470" s="180" t="s">
        <v>893</v>
      </c>
      <c r="I470" s="115"/>
      <c r="J470" s="138"/>
      <c r="K470" s="27"/>
      <c r="L470" s="22"/>
      <c r="M470" s="22"/>
      <c r="N470" s="22"/>
      <c r="O470" s="22"/>
      <c r="P470" s="116"/>
    </row>
    <row r="471" spans="1:16" x14ac:dyDescent="0.35">
      <c r="A471" s="176" t="s">
        <v>270</v>
      </c>
      <c r="B471" s="176" t="s">
        <v>271</v>
      </c>
      <c r="C471" s="202" t="s">
        <v>61</v>
      </c>
      <c r="D471" s="213" t="s">
        <v>105</v>
      </c>
      <c r="E471" s="194">
        <v>1</v>
      </c>
      <c r="F471" s="220">
        <v>1113.2</v>
      </c>
      <c r="G471" s="221">
        <f t="shared" si="10"/>
        <v>1113.2</v>
      </c>
      <c r="H471" s="180" t="s">
        <v>893</v>
      </c>
      <c r="I471" s="115"/>
      <c r="J471" s="138"/>
      <c r="K471" s="27"/>
      <c r="L471" s="22"/>
      <c r="M471" s="22"/>
      <c r="N471" s="22"/>
      <c r="O471" s="22"/>
      <c r="P471" s="116"/>
    </row>
    <row r="472" spans="1:16" x14ac:dyDescent="0.35">
      <c r="A472" s="176" t="s">
        <v>270</v>
      </c>
      <c r="B472" s="176" t="s">
        <v>271</v>
      </c>
      <c r="C472" s="202" t="s">
        <v>61</v>
      </c>
      <c r="D472" s="213" t="s">
        <v>120</v>
      </c>
      <c r="E472" s="194">
        <v>1</v>
      </c>
      <c r="F472" s="220">
        <v>373.23659999999995</v>
      </c>
      <c r="G472" s="221">
        <f t="shared" si="10"/>
        <v>373.23659999999995</v>
      </c>
      <c r="H472" s="180" t="s">
        <v>893</v>
      </c>
      <c r="I472" s="115"/>
      <c r="J472" s="138"/>
      <c r="K472" s="27"/>
      <c r="L472" s="22"/>
      <c r="M472" s="22"/>
      <c r="N472" s="22"/>
      <c r="O472" s="22"/>
      <c r="P472" s="116"/>
    </row>
    <row r="473" spans="1:16" x14ac:dyDescent="0.35">
      <c r="A473" s="22" t="s">
        <v>270</v>
      </c>
      <c r="B473" s="22" t="s">
        <v>271</v>
      </c>
      <c r="C473" s="32" t="s">
        <v>61</v>
      </c>
      <c r="D473" s="7" t="s">
        <v>264</v>
      </c>
      <c r="E473" s="24">
        <v>1</v>
      </c>
      <c r="F473" s="6">
        <v>1573</v>
      </c>
      <c r="G473" s="66">
        <f t="shared" si="10"/>
        <v>1573</v>
      </c>
      <c r="H473" s="115" t="s">
        <v>893</v>
      </c>
      <c r="I473" s="115"/>
      <c r="J473" s="138"/>
      <c r="K473" s="27"/>
      <c r="L473" s="22"/>
      <c r="M473" s="22"/>
      <c r="N473" s="22"/>
      <c r="O473" s="22"/>
      <c r="P473" s="116"/>
    </row>
    <row r="474" spans="1:16" ht="28" x14ac:dyDescent="0.35">
      <c r="A474" s="22" t="s">
        <v>270</v>
      </c>
      <c r="B474" s="22" t="s">
        <v>271</v>
      </c>
      <c r="C474" s="32" t="s">
        <v>61</v>
      </c>
      <c r="D474" s="7" t="s">
        <v>265</v>
      </c>
      <c r="E474" s="24">
        <v>1</v>
      </c>
      <c r="F474" s="6">
        <v>6413</v>
      </c>
      <c r="G474" s="66">
        <f t="shared" si="10"/>
        <v>6413</v>
      </c>
      <c r="H474" s="115" t="s">
        <v>893</v>
      </c>
      <c r="I474" s="130" t="s">
        <v>893</v>
      </c>
      <c r="J474" s="138"/>
      <c r="K474" s="27"/>
      <c r="L474" s="22"/>
      <c r="M474" s="22"/>
      <c r="N474" s="22"/>
      <c r="O474" s="22"/>
      <c r="P474" s="116"/>
    </row>
    <row r="475" spans="1:16" x14ac:dyDescent="0.35">
      <c r="A475" s="22" t="s">
        <v>270</v>
      </c>
      <c r="B475" s="22" t="s">
        <v>271</v>
      </c>
      <c r="C475" s="32" t="s">
        <v>61</v>
      </c>
      <c r="D475" s="7" t="s">
        <v>266</v>
      </c>
      <c r="E475" s="24">
        <v>1</v>
      </c>
      <c r="F475" s="33">
        <v>2441.7799999999997</v>
      </c>
      <c r="G475" s="66">
        <f t="shared" si="10"/>
        <v>2441.7799999999997</v>
      </c>
      <c r="H475" s="131" t="s">
        <v>893</v>
      </c>
      <c r="I475" s="27"/>
      <c r="J475" s="138"/>
      <c r="K475" s="27"/>
      <c r="L475" s="121" t="s">
        <v>893</v>
      </c>
      <c r="M475" s="22"/>
      <c r="N475" s="22"/>
      <c r="O475" s="22"/>
      <c r="P475" s="116"/>
    </row>
    <row r="476" spans="1:16" x14ac:dyDescent="0.35">
      <c r="A476" s="22" t="s">
        <v>270</v>
      </c>
      <c r="B476" s="22" t="s">
        <v>271</v>
      </c>
      <c r="C476" s="32" t="s">
        <v>61</v>
      </c>
      <c r="D476" s="7" t="s">
        <v>267</v>
      </c>
      <c r="E476" s="24">
        <v>5</v>
      </c>
      <c r="F476" s="6">
        <v>40</v>
      </c>
      <c r="G476" s="66">
        <f t="shared" si="10"/>
        <v>200</v>
      </c>
      <c r="H476" s="115" t="s">
        <v>893</v>
      </c>
      <c r="I476" s="115"/>
      <c r="J476" s="138"/>
      <c r="K476" s="27"/>
      <c r="L476" s="22"/>
      <c r="M476" s="22"/>
      <c r="N476" s="22"/>
      <c r="O476" s="22"/>
      <c r="P476" s="116"/>
    </row>
    <row r="477" spans="1:16" x14ac:dyDescent="0.35">
      <c r="A477" s="22" t="s">
        <v>270</v>
      </c>
      <c r="B477" s="22" t="s">
        <v>271</v>
      </c>
      <c r="C477" s="32" t="s">
        <v>61</v>
      </c>
      <c r="D477" s="7" t="s">
        <v>268</v>
      </c>
      <c r="E477" s="24">
        <v>5</v>
      </c>
      <c r="F477" s="6">
        <v>38.72</v>
      </c>
      <c r="G477" s="66">
        <f t="shared" si="10"/>
        <v>193.6</v>
      </c>
      <c r="H477" s="115" t="s">
        <v>893</v>
      </c>
      <c r="I477" s="115"/>
      <c r="J477" s="138"/>
      <c r="K477" s="27"/>
      <c r="L477" s="22"/>
      <c r="M477" s="22"/>
      <c r="N477" s="22"/>
      <c r="O477" s="22"/>
      <c r="P477" s="116"/>
    </row>
    <row r="478" spans="1:16" x14ac:dyDescent="0.35">
      <c r="A478" s="22" t="s">
        <v>270</v>
      </c>
      <c r="B478" s="22" t="s">
        <v>271</v>
      </c>
      <c r="C478" s="32" t="s">
        <v>61</v>
      </c>
      <c r="D478" s="7" t="s">
        <v>269</v>
      </c>
      <c r="E478" s="24">
        <v>5</v>
      </c>
      <c r="F478" s="33">
        <v>20</v>
      </c>
      <c r="G478" s="66">
        <f t="shared" si="10"/>
        <v>100</v>
      </c>
      <c r="H478" s="115" t="s">
        <v>893</v>
      </c>
      <c r="I478" s="115"/>
      <c r="J478" s="138"/>
      <c r="K478" s="27"/>
      <c r="L478" s="22"/>
      <c r="M478" s="22"/>
      <c r="N478" s="22"/>
      <c r="O478" s="22"/>
      <c r="P478" s="116"/>
    </row>
    <row r="479" spans="1:16" x14ac:dyDescent="0.35">
      <c r="A479" s="22" t="s">
        <v>270</v>
      </c>
      <c r="B479" s="22" t="s">
        <v>271</v>
      </c>
      <c r="C479" s="32" t="s">
        <v>61</v>
      </c>
      <c r="D479" s="7" t="s">
        <v>128</v>
      </c>
      <c r="E479" s="24">
        <v>5</v>
      </c>
      <c r="F479" s="6">
        <v>45</v>
      </c>
      <c r="G479" s="66">
        <f t="shared" si="10"/>
        <v>225</v>
      </c>
      <c r="H479" s="115" t="s">
        <v>893</v>
      </c>
      <c r="I479" s="115"/>
      <c r="J479" s="138"/>
      <c r="K479" s="27"/>
      <c r="L479" s="115"/>
      <c r="M479" s="22"/>
      <c r="N479" s="22"/>
      <c r="O479" s="22"/>
      <c r="P479" s="116"/>
    </row>
    <row r="480" spans="1:16" ht="28" x14ac:dyDescent="0.35">
      <c r="A480" s="22" t="s">
        <v>664</v>
      </c>
      <c r="B480" s="22" t="s">
        <v>665</v>
      </c>
      <c r="C480" s="32" t="s">
        <v>61</v>
      </c>
      <c r="D480" s="5" t="s">
        <v>272</v>
      </c>
      <c r="E480" s="6">
        <v>1</v>
      </c>
      <c r="F480" s="6">
        <v>4840</v>
      </c>
      <c r="G480" s="17">
        <f>E480*F480</f>
        <v>4840</v>
      </c>
      <c r="H480" s="27"/>
      <c r="I480" s="27"/>
      <c r="J480" s="138"/>
      <c r="K480" s="27"/>
      <c r="L480" s="115" t="s">
        <v>893</v>
      </c>
      <c r="M480" s="123" t="s">
        <v>893</v>
      </c>
      <c r="N480" s="22"/>
      <c r="O480" s="22"/>
      <c r="P480" s="116"/>
    </row>
    <row r="481" spans="1:16" ht="28" x14ac:dyDescent="0.35">
      <c r="A481" s="22" t="s">
        <v>664</v>
      </c>
      <c r="B481" s="22" t="s">
        <v>665</v>
      </c>
      <c r="C481" s="32" t="s">
        <v>61</v>
      </c>
      <c r="D481" s="5" t="s">
        <v>273</v>
      </c>
      <c r="E481" s="6">
        <v>1</v>
      </c>
      <c r="F481" s="6">
        <v>4840</v>
      </c>
      <c r="G481" s="17">
        <f t="shared" ref="G481:G482" si="11">E481*F481</f>
        <v>4840</v>
      </c>
      <c r="H481" s="27"/>
      <c r="I481" s="27"/>
      <c r="J481" s="138"/>
      <c r="K481" s="27"/>
      <c r="L481" s="22"/>
      <c r="M481" s="123" t="s">
        <v>893</v>
      </c>
      <c r="N481" s="22"/>
      <c r="O481" s="22"/>
      <c r="P481" s="116"/>
    </row>
    <row r="482" spans="1:16" ht="28" x14ac:dyDescent="0.35">
      <c r="A482" s="22" t="s">
        <v>664</v>
      </c>
      <c r="B482" s="22" t="s">
        <v>665</v>
      </c>
      <c r="C482" s="32" t="s">
        <v>61</v>
      </c>
      <c r="D482" s="5" t="s">
        <v>274</v>
      </c>
      <c r="E482" s="6">
        <v>1</v>
      </c>
      <c r="F482" s="6">
        <v>2057</v>
      </c>
      <c r="G482" s="17">
        <f t="shared" si="11"/>
        <v>2057</v>
      </c>
      <c r="H482" s="27"/>
      <c r="I482" s="27"/>
      <c r="J482" s="138"/>
      <c r="K482" s="27"/>
      <c r="L482" s="22"/>
      <c r="M482" s="123" t="s">
        <v>893</v>
      </c>
      <c r="N482" s="22"/>
      <c r="O482" s="22"/>
      <c r="P482" s="116"/>
    </row>
    <row r="483" spans="1:16" ht="28" x14ac:dyDescent="0.35">
      <c r="A483" s="22" t="s">
        <v>664</v>
      </c>
      <c r="B483" s="22" t="s">
        <v>665</v>
      </c>
      <c r="C483" s="32" t="s">
        <v>61</v>
      </c>
      <c r="D483" s="5" t="s">
        <v>275</v>
      </c>
      <c r="E483" s="3">
        <v>1</v>
      </c>
      <c r="F483" s="3">
        <v>350.02</v>
      </c>
      <c r="G483" s="17">
        <f>E483*F483</f>
        <v>350.02</v>
      </c>
      <c r="H483" s="27"/>
      <c r="I483" s="27"/>
      <c r="J483" s="138"/>
      <c r="K483" s="27"/>
      <c r="L483" s="22"/>
      <c r="M483" s="121" t="s">
        <v>893</v>
      </c>
      <c r="N483" s="22"/>
      <c r="O483" s="22"/>
      <c r="P483" s="116"/>
    </row>
    <row r="484" spans="1:16" ht="28" x14ac:dyDescent="0.35">
      <c r="A484" s="22" t="s">
        <v>664</v>
      </c>
      <c r="B484" s="22" t="s">
        <v>665</v>
      </c>
      <c r="C484" s="32" t="s">
        <v>61</v>
      </c>
      <c r="D484" s="5" t="s">
        <v>276</v>
      </c>
      <c r="E484" s="3">
        <v>2</v>
      </c>
      <c r="F484" s="3">
        <v>435.28</v>
      </c>
      <c r="G484" s="17">
        <f t="shared" ref="G484:G485" si="12">E484*F484</f>
        <v>870.56</v>
      </c>
      <c r="H484" s="27"/>
      <c r="I484" s="27"/>
      <c r="J484" s="138"/>
      <c r="K484" s="27"/>
      <c r="L484" s="22"/>
      <c r="M484" s="121" t="s">
        <v>893</v>
      </c>
      <c r="N484" s="22"/>
      <c r="O484" s="22"/>
      <c r="P484" s="116"/>
    </row>
    <row r="485" spans="1:16" ht="28" x14ac:dyDescent="0.35">
      <c r="A485" s="22" t="s">
        <v>664</v>
      </c>
      <c r="B485" s="22" t="s">
        <v>665</v>
      </c>
      <c r="C485" s="32" t="s">
        <v>61</v>
      </c>
      <c r="D485" s="5" t="s">
        <v>277</v>
      </c>
      <c r="E485" s="3">
        <v>2</v>
      </c>
      <c r="F485" s="3">
        <v>625.99</v>
      </c>
      <c r="G485" s="17">
        <f t="shared" si="12"/>
        <v>1251.98</v>
      </c>
      <c r="H485" s="27"/>
      <c r="I485" s="27"/>
      <c r="J485" s="138"/>
      <c r="K485" s="27"/>
      <c r="L485" s="22"/>
      <c r="M485" s="121" t="s">
        <v>893</v>
      </c>
      <c r="N485" s="22"/>
      <c r="O485" s="22"/>
      <c r="P485" s="116"/>
    </row>
    <row r="486" spans="1:16" x14ac:dyDescent="0.35">
      <c r="A486" s="22" t="s">
        <v>664</v>
      </c>
      <c r="B486" s="22" t="s">
        <v>665</v>
      </c>
      <c r="C486" s="32" t="s">
        <v>61</v>
      </c>
      <c r="D486" s="5" t="s">
        <v>278</v>
      </c>
      <c r="E486" s="3">
        <v>2</v>
      </c>
      <c r="F486" s="3">
        <v>72.599999999999994</v>
      </c>
      <c r="G486" s="17">
        <f>E486+F486</f>
        <v>74.599999999999994</v>
      </c>
      <c r="H486" s="115" t="s">
        <v>893</v>
      </c>
      <c r="I486" s="130" t="s">
        <v>893</v>
      </c>
      <c r="J486" s="138"/>
      <c r="K486" s="27"/>
      <c r="L486" s="22"/>
      <c r="M486" s="22"/>
      <c r="N486" s="22"/>
      <c r="O486" s="22"/>
      <c r="P486" s="116"/>
    </row>
    <row r="487" spans="1:16" x14ac:dyDescent="0.35">
      <c r="A487" s="22" t="s">
        <v>664</v>
      </c>
      <c r="B487" s="22" t="s">
        <v>665</v>
      </c>
      <c r="C487" s="32" t="s">
        <v>61</v>
      </c>
      <c r="D487" s="5" t="s">
        <v>279</v>
      </c>
      <c r="E487" s="3">
        <v>1</v>
      </c>
      <c r="F487" s="3">
        <v>6000</v>
      </c>
      <c r="G487" s="17">
        <f t="shared" ref="G487:G493" si="13">E487*F487</f>
        <v>6000</v>
      </c>
      <c r="H487" s="115" t="s">
        <v>893</v>
      </c>
      <c r="I487" s="115"/>
      <c r="J487" s="138"/>
      <c r="K487" s="27"/>
      <c r="L487" s="22"/>
      <c r="M487" s="22"/>
      <c r="N487" s="22"/>
      <c r="O487" s="22"/>
      <c r="P487" s="116"/>
    </row>
    <row r="488" spans="1:16" x14ac:dyDescent="0.35">
      <c r="A488" s="22" t="s">
        <v>664</v>
      </c>
      <c r="B488" s="22" t="s">
        <v>665</v>
      </c>
      <c r="C488" s="32" t="s">
        <v>61</v>
      </c>
      <c r="D488" s="5" t="s">
        <v>280</v>
      </c>
      <c r="E488" s="3">
        <v>1</v>
      </c>
      <c r="F488" s="3">
        <v>2000</v>
      </c>
      <c r="G488" s="17">
        <f t="shared" si="13"/>
        <v>2000</v>
      </c>
      <c r="H488" s="115" t="s">
        <v>893</v>
      </c>
      <c r="I488" s="115"/>
      <c r="J488" s="138"/>
      <c r="K488" s="27"/>
      <c r="L488" s="22"/>
      <c r="M488" s="22"/>
      <c r="N488" s="22"/>
      <c r="O488" s="22"/>
      <c r="P488" s="116"/>
    </row>
    <row r="489" spans="1:16" ht="28" x14ac:dyDescent="0.35">
      <c r="A489" s="176" t="s">
        <v>664</v>
      </c>
      <c r="B489" s="176" t="s">
        <v>665</v>
      </c>
      <c r="C489" s="202" t="s">
        <v>61</v>
      </c>
      <c r="D489" s="222" t="s">
        <v>281</v>
      </c>
      <c r="E489" s="184">
        <v>2</v>
      </c>
      <c r="F489" s="185">
        <v>14520</v>
      </c>
      <c r="G489" s="185">
        <f t="shared" si="13"/>
        <v>29040</v>
      </c>
      <c r="H489" s="180" t="s">
        <v>893</v>
      </c>
      <c r="I489" s="115"/>
      <c r="J489" s="138"/>
      <c r="K489" s="27"/>
      <c r="L489" s="22"/>
      <c r="M489" s="22"/>
      <c r="N489" s="22"/>
      <c r="O489" s="22"/>
      <c r="P489" s="116"/>
    </row>
    <row r="490" spans="1:16" x14ac:dyDescent="0.35">
      <c r="A490" s="176" t="s">
        <v>664</v>
      </c>
      <c r="B490" s="176" t="s">
        <v>665</v>
      </c>
      <c r="C490" s="202" t="s">
        <v>61</v>
      </c>
      <c r="D490" s="222" t="s">
        <v>137</v>
      </c>
      <c r="E490" s="184">
        <v>1</v>
      </c>
      <c r="F490" s="185">
        <v>21000</v>
      </c>
      <c r="G490" s="185">
        <f t="shared" si="13"/>
        <v>21000</v>
      </c>
      <c r="H490" s="180" t="s">
        <v>893</v>
      </c>
      <c r="I490" s="115"/>
      <c r="J490" s="138"/>
      <c r="K490" s="27"/>
      <c r="L490" s="22"/>
      <c r="M490" s="22"/>
      <c r="N490" s="22"/>
      <c r="O490" s="22"/>
      <c r="P490" s="116"/>
    </row>
    <row r="491" spans="1:16" x14ac:dyDescent="0.35">
      <c r="A491" s="176" t="s">
        <v>664</v>
      </c>
      <c r="B491" s="176" t="s">
        <v>665</v>
      </c>
      <c r="C491" s="202" t="s">
        <v>61</v>
      </c>
      <c r="D491" s="222" t="s">
        <v>282</v>
      </c>
      <c r="E491" s="184">
        <v>1</v>
      </c>
      <c r="F491" s="184">
        <v>5600</v>
      </c>
      <c r="G491" s="185">
        <f t="shared" si="13"/>
        <v>5600</v>
      </c>
      <c r="H491" s="180" t="s">
        <v>893</v>
      </c>
      <c r="I491" s="115"/>
      <c r="J491" s="138"/>
      <c r="K491" s="27"/>
      <c r="L491" s="22"/>
      <c r="M491" s="22"/>
      <c r="N491" s="22"/>
      <c r="O491" s="22"/>
      <c r="P491" s="116"/>
    </row>
    <row r="492" spans="1:16" x14ac:dyDescent="0.35">
      <c r="A492" s="176" t="s">
        <v>664</v>
      </c>
      <c r="B492" s="176" t="s">
        <v>665</v>
      </c>
      <c r="C492" s="202" t="s">
        <v>61</v>
      </c>
      <c r="D492" s="222" t="s">
        <v>283</v>
      </c>
      <c r="E492" s="184">
        <v>2</v>
      </c>
      <c r="F492" s="184">
        <v>1000</v>
      </c>
      <c r="G492" s="185">
        <f t="shared" si="13"/>
        <v>2000</v>
      </c>
      <c r="H492" s="180" t="s">
        <v>893</v>
      </c>
      <c r="I492" s="115"/>
      <c r="J492" s="138"/>
      <c r="K492" s="27"/>
      <c r="L492" s="22"/>
      <c r="M492" s="22"/>
      <c r="N492" s="22"/>
      <c r="O492" s="22"/>
      <c r="P492" s="116"/>
    </row>
    <row r="493" spans="1:16" x14ac:dyDescent="0.35">
      <c r="A493" s="176" t="s">
        <v>664</v>
      </c>
      <c r="B493" s="176" t="s">
        <v>665</v>
      </c>
      <c r="C493" s="202" t="s">
        <v>61</v>
      </c>
      <c r="D493" s="222" t="s">
        <v>284</v>
      </c>
      <c r="E493" s="184">
        <v>1</v>
      </c>
      <c r="F493" s="184">
        <v>370</v>
      </c>
      <c r="G493" s="185">
        <f t="shared" si="13"/>
        <v>370</v>
      </c>
      <c r="H493" s="180" t="s">
        <v>893</v>
      </c>
      <c r="I493" s="115"/>
      <c r="J493" s="138"/>
      <c r="K493" s="27"/>
      <c r="L493" s="22"/>
      <c r="M493" s="22"/>
      <c r="N493" s="22"/>
      <c r="O493" s="22"/>
      <c r="P493" s="116"/>
    </row>
    <row r="494" spans="1:16" ht="28" x14ac:dyDescent="0.35">
      <c r="A494" s="22" t="s">
        <v>664</v>
      </c>
      <c r="B494" s="22" t="s">
        <v>665</v>
      </c>
      <c r="C494" s="32" t="s">
        <v>61</v>
      </c>
      <c r="D494" s="7" t="s">
        <v>285</v>
      </c>
      <c r="E494" s="3">
        <v>1</v>
      </c>
      <c r="F494" s="17">
        <v>141145</v>
      </c>
      <c r="G494" s="17">
        <f>(E494*F494)/2</f>
        <v>70572.5</v>
      </c>
      <c r="H494" s="27"/>
      <c r="I494" s="27"/>
      <c r="J494" s="138"/>
      <c r="K494" s="27"/>
      <c r="L494" s="22"/>
      <c r="M494" s="22"/>
      <c r="N494" s="22"/>
      <c r="O494" s="123" t="s">
        <v>893</v>
      </c>
      <c r="P494" s="116"/>
    </row>
    <row r="495" spans="1:16" ht="42" x14ac:dyDescent="0.35">
      <c r="A495" s="176" t="s">
        <v>270</v>
      </c>
      <c r="B495" s="176" t="s">
        <v>271</v>
      </c>
      <c r="C495" s="202" t="s">
        <v>78</v>
      </c>
      <c r="D495" s="223" t="s">
        <v>286</v>
      </c>
      <c r="E495" s="203">
        <v>3</v>
      </c>
      <c r="F495" s="220">
        <v>1500</v>
      </c>
      <c r="G495" s="203">
        <f t="shared" ref="G495:G500" si="14">E495*F495</f>
        <v>4500</v>
      </c>
      <c r="H495" s="180" t="s">
        <v>893</v>
      </c>
      <c r="I495" s="115"/>
      <c r="J495" s="138"/>
      <c r="K495" s="27"/>
      <c r="L495" s="22"/>
      <c r="M495" s="22"/>
      <c r="N495" s="22"/>
      <c r="O495" s="22"/>
      <c r="P495" s="116"/>
    </row>
    <row r="496" spans="1:16" ht="42.5" x14ac:dyDescent="0.35">
      <c r="A496" s="22" t="s">
        <v>270</v>
      </c>
      <c r="B496" s="22" t="s">
        <v>271</v>
      </c>
      <c r="C496" s="32" t="s">
        <v>78</v>
      </c>
      <c r="D496" s="67" t="s">
        <v>827</v>
      </c>
      <c r="E496" s="17">
        <v>2</v>
      </c>
      <c r="F496" s="3">
        <f>4093*1.21</f>
        <v>4952.53</v>
      </c>
      <c r="G496" s="17">
        <f t="shared" si="14"/>
        <v>9905.06</v>
      </c>
      <c r="H496" s="115" t="s">
        <v>893</v>
      </c>
      <c r="I496" s="115"/>
      <c r="J496" s="130" t="s">
        <v>893</v>
      </c>
      <c r="K496" s="27"/>
      <c r="L496" s="22"/>
      <c r="M496" s="22"/>
      <c r="N496" s="22"/>
      <c r="O496" s="22"/>
      <c r="P496" s="116"/>
    </row>
    <row r="497" spans="1:16" ht="42.5" x14ac:dyDescent="0.35">
      <c r="A497" s="22" t="s">
        <v>270</v>
      </c>
      <c r="B497" s="22" t="s">
        <v>271</v>
      </c>
      <c r="C497" s="32" t="s">
        <v>78</v>
      </c>
      <c r="D497" s="67" t="s">
        <v>287</v>
      </c>
      <c r="E497" s="17">
        <v>1</v>
      </c>
      <c r="F497" s="3">
        <f>3089*1.21</f>
        <v>3737.69</v>
      </c>
      <c r="G497" s="17">
        <f t="shared" si="14"/>
        <v>3737.69</v>
      </c>
      <c r="H497" s="115" t="s">
        <v>893</v>
      </c>
      <c r="I497" s="115"/>
      <c r="J497" s="130" t="s">
        <v>893</v>
      </c>
      <c r="K497" s="27"/>
      <c r="L497" s="22"/>
      <c r="M497" s="22"/>
      <c r="N497" s="22"/>
      <c r="O497" s="22"/>
      <c r="P497" s="116"/>
    </row>
    <row r="498" spans="1:16" ht="42" x14ac:dyDescent="0.35">
      <c r="A498" s="176" t="s">
        <v>270</v>
      </c>
      <c r="B498" s="176" t="s">
        <v>271</v>
      </c>
      <c r="C498" s="202" t="s">
        <v>79</v>
      </c>
      <c r="D498" s="223" t="s">
        <v>286</v>
      </c>
      <c r="E498" s="203">
        <v>2</v>
      </c>
      <c r="F498" s="220">
        <v>1500</v>
      </c>
      <c r="G498" s="203">
        <f t="shared" si="14"/>
        <v>3000</v>
      </c>
      <c r="H498" s="180" t="s">
        <v>893</v>
      </c>
      <c r="I498" s="115"/>
      <c r="J498" s="138"/>
      <c r="K498" s="27"/>
      <c r="L498" s="22"/>
      <c r="M498" s="22"/>
      <c r="N498" s="22"/>
      <c r="O498" s="22"/>
      <c r="P498" s="116"/>
    </row>
    <row r="499" spans="1:16" ht="42" x14ac:dyDescent="0.35">
      <c r="A499" s="22" t="s">
        <v>270</v>
      </c>
      <c r="B499" s="22" t="s">
        <v>271</v>
      </c>
      <c r="C499" s="32" t="s">
        <v>79</v>
      </c>
      <c r="D499" s="20" t="s">
        <v>827</v>
      </c>
      <c r="E499" s="33">
        <v>1</v>
      </c>
      <c r="F499" s="6">
        <f>4093*1.21</f>
        <v>4952.53</v>
      </c>
      <c r="G499" s="33">
        <f t="shared" si="14"/>
        <v>4952.53</v>
      </c>
      <c r="H499" s="115" t="s">
        <v>893</v>
      </c>
      <c r="I499" s="115"/>
      <c r="J499" s="130" t="s">
        <v>893</v>
      </c>
      <c r="K499" s="27"/>
      <c r="L499" s="22"/>
      <c r="M499" s="22"/>
      <c r="N499" s="22"/>
      <c r="O499" s="22"/>
      <c r="P499" s="116"/>
    </row>
    <row r="500" spans="1:16" ht="42" x14ac:dyDescent="0.35">
      <c r="A500" s="22" t="s">
        <v>270</v>
      </c>
      <c r="B500" s="22" t="s">
        <v>271</v>
      </c>
      <c r="C500" s="32" t="s">
        <v>79</v>
      </c>
      <c r="D500" s="20" t="s">
        <v>287</v>
      </c>
      <c r="E500" s="33">
        <v>1</v>
      </c>
      <c r="F500" s="6">
        <f>3089*1.21</f>
        <v>3737.69</v>
      </c>
      <c r="G500" s="33">
        <f t="shared" si="14"/>
        <v>3737.69</v>
      </c>
      <c r="H500" s="115" t="s">
        <v>893</v>
      </c>
      <c r="I500" s="115"/>
      <c r="J500" s="130" t="s">
        <v>893</v>
      </c>
      <c r="K500" s="27"/>
      <c r="L500" s="22"/>
      <c r="M500" s="22"/>
      <c r="N500" s="22"/>
      <c r="O500" s="22"/>
      <c r="P500" s="116"/>
    </row>
    <row r="501" spans="1:16" x14ac:dyDescent="0.35">
      <c r="A501" s="176" t="s">
        <v>664</v>
      </c>
      <c r="B501" s="176" t="s">
        <v>665</v>
      </c>
      <c r="C501" s="202" t="s">
        <v>299</v>
      </c>
      <c r="D501" s="222" t="s">
        <v>137</v>
      </c>
      <c r="E501" s="198">
        <v>15</v>
      </c>
      <c r="F501" s="224">
        <v>4000</v>
      </c>
      <c r="G501" s="200">
        <f t="shared" ref="G501:G535" si="15">E501*F501</f>
        <v>60000</v>
      </c>
      <c r="H501" s="180" t="s">
        <v>893</v>
      </c>
      <c r="I501" s="115"/>
      <c r="J501" s="138"/>
      <c r="K501" s="27"/>
      <c r="L501" s="22"/>
      <c r="M501" s="22"/>
      <c r="N501" s="22"/>
      <c r="O501" s="22"/>
      <c r="P501" s="116"/>
    </row>
    <row r="502" spans="1:16" ht="42" x14ac:dyDescent="0.35">
      <c r="A502" s="176" t="s">
        <v>664</v>
      </c>
      <c r="B502" s="176" t="s">
        <v>665</v>
      </c>
      <c r="C502" s="202" t="s">
        <v>299</v>
      </c>
      <c r="D502" s="222" t="s">
        <v>288</v>
      </c>
      <c r="E502" s="198">
        <v>1</v>
      </c>
      <c r="F502" s="224">
        <v>9900</v>
      </c>
      <c r="G502" s="200">
        <f t="shared" si="15"/>
        <v>9900</v>
      </c>
      <c r="H502" s="180" t="s">
        <v>893</v>
      </c>
      <c r="I502" s="115"/>
      <c r="J502" s="138"/>
      <c r="K502" s="27"/>
      <c r="L502" s="22"/>
      <c r="M502" s="22"/>
      <c r="N502" s="22"/>
      <c r="O502" s="22"/>
      <c r="P502" s="116"/>
    </row>
    <row r="503" spans="1:16" x14ac:dyDescent="0.35">
      <c r="A503" s="176" t="s">
        <v>664</v>
      </c>
      <c r="B503" s="176" t="s">
        <v>665</v>
      </c>
      <c r="C503" s="202" t="s">
        <v>299</v>
      </c>
      <c r="D503" s="222" t="s">
        <v>289</v>
      </c>
      <c r="E503" s="198">
        <v>15</v>
      </c>
      <c r="F503" s="225">
        <v>1100</v>
      </c>
      <c r="G503" s="200">
        <f t="shared" si="15"/>
        <v>16500</v>
      </c>
      <c r="H503" s="180" t="s">
        <v>893</v>
      </c>
      <c r="I503" s="115"/>
      <c r="J503" s="138"/>
      <c r="K503" s="27"/>
      <c r="L503" s="22"/>
      <c r="M503" s="22"/>
      <c r="N503" s="22"/>
      <c r="O503" s="22"/>
      <c r="P503" s="116"/>
    </row>
    <row r="504" spans="1:16" ht="84" x14ac:dyDescent="0.35">
      <c r="A504" s="176" t="s">
        <v>664</v>
      </c>
      <c r="B504" s="176" t="s">
        <v>665</v>
      </c>
      <c r="C504" s="202" t="s">
        <v>299</v>
      </c>
      <c r="D504" s="222" t="s">
        <v>290</v>
      </c>
      <c r="E504" s="198">
        <v>13</v>
      </c>
      <c r="F504" s="224">
        <v>11900</v>
      </c>
      <c r="G504" s="200">
        <f t="shared" si="15"/>
        <v>154700</v>
      </c>
      <c r="H504" s="180" t="s">
        <v>893</v>
      </c>
      <c r="I504" s="115"/>
      <c r="J504" s="138"/>
      <c r="K504" s="27"/>
      <c r="L504" s="22"/>
      <c r="M504" s="22"/>
      <c r="N504" s="22"/>
      <c r="O504" s="22"/>
      <c r="P504" s="116"/>
    </row>
    <row r="505" spans="1:16" ht="28" x14ac:dyDescent="0.35">
      <c r="A505" s="22" t="s">
        <v>664</v>
      </c>
      <c r="B505" s="22" t="s">
        <v>665</v>
      </c>
      <c r="C505" s="32" t="s">
        <v>299</v>
      </c>
      <c r="D505" s="5" t="s">
        <v>291</v>
      </c>
      <c r="E505" s="29">
        <v>10</v>
      </c>
      <c r="F505" s="68">
        <v>472</v>
      </c>
      <c r="G505" s="30">
        <f t="shared" si="15"/>
        <v>4720</v>
      </c>
      <c r="H505" s="27"/>
      <c r="I505" s="27"/>
      <c r="J505" s="138"/>
      <c r="K505" s="27"/>
      <c r="L505" s="22"/>
      <c r="M505" s="121" t="s">
        <v>893</v>
      </c>
      <c r="N505" s="22"/>
      <c r="O505" s="22"/>
      <c r="P505" s="116"/>
    </row>
    <row r="506" spans="1:16" ht="28" x14ac:dyDescent="0.35">
      <c r="A506" s="22" t="s">
        <v>664</v>
      </c>
      <c r="B506" s="22" t="s">
        <v>665</v>
      </c>
      <c r="C506" s="32" t="s">
        <v>299</v>
      </c>
      <c r="D506" s="5" t="s">
        <v>292</v>
      </c>
      <c r="E506" s="29">
        <v>15</v>
      </c>
      <c r="F506" s="68">
        <v>2500</v>
      </c>
      <c r="G506" s="30">
        <f t="shared" si="15"/>
        <v>37500</v>
      </c>
      <c r="H506" s="27"/>
      <c r="I506" s="27"/>
      <c r="J506" s="138"/>
      <c r="K506" s="27"/>
      <c r="L506" s="121" t="s">
        <v>893</v>
      </c>
      <c r="M506" s="22"/>
      <c r="N506" s="22"/>
      <c r="O506" s="22"/>
      <c r="P506" s="116"/>
    </row>
    <row r="507" spans="1:16" ht="28" x14ac:dyDescent="0.35">
      <c r="A507" s="22" t="s">
        <v>664</v>
      </c>
      <c r="B507" s="22" t="s">
        <v>665</v>
      </c>
      <c r="C507" s="32" t="s">
        <v>299</v>
      </c>
      <c r="D507" s="5" t="s">
        <v>293</v>
      </c>
      <c r="E507" s="29">
        <v>2</v>
      </c>
      <c r="F507" s="68">
        <v>11858</v>
      </c>
      <c r="G507" s="30">
        <f t="shared" si="15"/>
        <v>23716</v>
      </c>
      <c r="H507" s="27"/>
      <c r="I507" s="27"/>
      <c r="J507" s="138"/>
      <c r="K507" s="27"/>
      <c r="L507" s="121" t="s">
        <v>893</v>
      </c>
      <c r="M507" s="22"/>
      <c r="N507" s="22"/>
      <c r="O507" s="22"/>
      <c r="P507" s="116"/>
    </row>
    <row r="508" spans="1:16" ht="28" x14ac:dyDescent="0.35">
      <c r="A508" s="22" t="s">
        <v>664</v>
      </c>
      <c r="B508" s="22" t="s">
        <v>665</v>
      </c>
      <c r="C508" s="32" t="s">
        <v>299</v>
      </c>
      <c r="D508" s="5" t="s">
        <v>294</v>
      </c>
      <c r="E508" s="29">
        <v>2</v>
      </c>
      <c r="F508" s="68">
        <v>5000</v>
      </c>
      <c r="G508" s="30">
        <f t="shared" si="15"/>
        <v>10000</v>
      </c>
      <c r="H508" s="115" t="s">
        <v>893</v>
      </c>
      <c r="I508" s="115"/>
      <c r="J508" s="138"/>
      <c r="K508" s="27"/>
      <c r="L508" s="22"/>
      <c r="M508" s="22"/>
      <c r="N508" s="22"/>
      <c r="O508" s="22"/>
      <c r="P508" s="116"/>
    </row>
    <row r="509" spans="1:16" ht="28" x14ac:dyDescent="0.35">
      <c r="A509" s="22" t="s">
        <v>664</v>
      </c>
      <c r="B509" s="22" t="s">
        <v>665</v>
      </c>
      <c r="C509" s="32" t="s">
        <v>299</v>
      </c>
      <c r="D509" s="5" t="s">
        <v>295</v>
      </c>
      <c r="E509" s="29">
        <v>30</v>
      </c>
      <c r="F509" s="69">
        <v>49</v>
      </c>
      <c r="G509" s="30">
        <f t="shared" si="15"/>
        <v>1470</v>
      </c>
      <c r="H509" s="27"/>
      <c r="I509" s="27"/>
      <c r="J509" s="115" t="s">
        <v>893</v>
      </c>
      <c r="K509" s="27"/>
      <c r="L509" s="22"/>
      <c r="M509" s="22"/>
      <c r="N509" s="22"/>
      <c r="O509" s="22"/>
      <c r="P509" s="116"/>
    </row>
    <row r="510" spans="1:16" ht="56" x14ac:dyDescent="0.35">
      <c r="A510" s="22" t="s">
        <v>664</v>
      </c>
      <c r="B510" s="22" t="s">
        <v>665</v>
      </c>
      <c r="C510" s="32" t="s">
        <v>299</v>
      </c>
      <c r="D510" s="5" t="s">
        <v>296</v>
      </c>
      <c r="E510" s="29">
        <v>30</v>
      </c>
      <c r="F510" s="69">
        <v>97</v>
      </c>
      <c r="G510" s="30">
        <f t="shared" si="15"/>
        <v>2910</v>
      </c>
      <c r="H510" s="27"/>
      <c r="I510" s="27"/>
      <c r="J510" s="138"/>
      <c r="K510" s="27"/>
      <c r="L510" s="22"/>
      <c r="M510" s="22"/>
      <c r="N510" s="22"/>
      <c r="O510" s="22"/>
      <c r="P510" s="122" t="s">
        <v>893</v>
      </c>
    </row>
    <row r="511" spans="1:16" x14ac:dyDescent="0.35">
      <c r="A511" s="176" t="s">
        <v>664</v>
      </c>
      <c r="B511" s="176" t="s">
        <v>665</v>
      </c>
      <c r="C511" s="202" t="s">
        <v>299</v>
      </c>
      <c r="D511" s="222" t="s">
        <v>297</v>
      </c>
      <c r="E511" s="198">
        <v>3</v>
      </c>
      <c r="F511" s="225">
        <v>1400</v>
      </c>
      <c r="G511" s="200">
        <f t="shared" si="15"/>
        <v>4200</v>
      </c>
      <c r="H511" s="180" t="s">
        <v>893</v>
      </c>
      <c r="I511" s="115"/>
      <c r="J511" s="138"/>
      <c r="K511" s="27"/>
      <c r="L511" s="22"/>
      <c r="M511" s="22"/>
      <c r="N511" s="22"/>
      <c r="O511" s="22"/>
      <c r="P511" s="116"/>
    </row>
    <row r="512" spans="1:16" x14ac:dyDescent="0.35">
      <c r="A512" s="22" t="s">
        <v>664</v>
      </c>
      <c r="B512" s="22" t="s">
        <v>665</v>
      </c>
      <c r="C512" s="32" t="s">
        <v>299</v>
      </c>
      <c r="D512" s="5" t="s">
        <v>298</v>
      </c>
      <c r="E512" s="29">
        <v>2</v>
      </c>
      <c r="F512" s="69">
        <v>2600</v>
      </c>
      <c r="G512" s="30">
        <f t="shared" si="15"/>
        <v>5200</v>
      </c>
      <c r="H512" s="27"/>
      <c r="I512" s="27"/>
      <c r="J512" s="138"/>
      <c r="K512" s="27"/>
      <c r="L512" s="121" t="s">
        <v>893</v>
      </c>
      <c r="M512" s="22"/>
      <c r="N512" s="22"/>
      <c r="O512" s="22"/>
      <c r="P512" s="116"/>
    </row>
    <row r="513" spans="1:16" ht="28" x14ac:dyDescent="0.35">
      <c r="A513" s="22" t="s">
        <v>270</v>
      </c>
      <c r="B513" s="22" t="s">
        <v>271</v>
      </c>
      <c r="C513" s="32" t="s">
        <v>299</v>
      </c>
      <c r="D513" s="70" t="s">
        <v>300</v>
      </c>
      <c r="E513" s="71">
        <v>1</v>
      </c>
      <c r="F513" s="71">
        <v>11858</v>
      </c>
      <c r="G513" s="71">
        <f t="shared" si="15"/>
        <v>11858</v>
      </c>
      <c r="H513" s="27"/>
      <c r="I513" s="27"/>
      <c r="J513" s="138"/>
      <c r="K513" s="27"/>
      <c r="L513" s="22"/>
      <c r="M513" s="121" t="s">
        <v>893</v>
      </c>
      <c r="N513" s="22"/>
      <c r="O513" s="22"/>
      <c r="P513" s="116"/>
    </row>
    <row r="514" spans="1:16" ht="28" x14ac:dyDescent="0.35">
      <c r="A514" s="22" t="s">
        <v>270</v>
      </c>
      <c r="B514" s="22" t="s">
        <v>271</v>
      </c>
      <c r="C514" s="32" t="s">
        <v>299</v>
      </c>
      <c r="D514" s="70" t="s">
        <v>301</v>
      </c>
      <c r="E514" s="71">
        <v>20</v>
      </c>
      <c r="F514" s="71">
        <v>472</v>
      </c>
      <c r="G514" s="71">
        <f t="shared" si="15"/>
        <v>9440</v>
      </c>
      <c r="H514" s="27"/>
      <c r="I514" s="27"/>
      <c r="J514" s="138"/>
      <c r="K514" s="27"/>
      <c r="L514" s="22"/>
      <c r="M514" s="121" t="s">
        <v>893</v>
      </c>
      <c r="N514" s="22"/>
      <c r="O514" s="22"/>
      <c r="P514" s="116"/>
    </row>
    <row r="515" spans="1:16" ht="28" x14ac:dyDescent="0.35">
      <c r="A515" s="22" t="s">
        <v>270</v>
      </c>
      <c r="B515" s="22" t="s">
        <v>271</v>
      </c>
      <c r="C515" s="32" t="s">
        <v>299</v>
      </c>
      <c r="D515" s="70" t="s">
        <v>302</v>
      </c>
      <c r="E515" s="71">
        <v>60</v>
      </c>
      <c r="F515" s="71">
        <v>1200</v>
      </c>
      <c r="G515" s="71">
        <f t="shared" si="15"/>
        <v>72000</v>
      </c>
      <c r="H515" s="131" t="s">
        <v>893</v>
      </c>
      <c r="I515" s="27"/>
      <c r="J515" s="138"/>
      <c r="K515" s="27"/>
      <c r="L515" s="121" t="s">
        <v>893</v>
      </c>
      <c r="M515" s="22"/>
      <c r="N515" s="22"/>
      <c r="O515" s="22"/>
      <c r="P515" s="116"/>
    </row>
    <row r="516" spans="1:16" ht="98" x14ac:dyDescent="0.35">
      <c r="A516" s="22" t="s">
        <v>270</v>
      </c>
      <c r="B516" s="22" t="s">
        <v>271</v>
      </c>
      <c r="C516" s="32" t="s">
        <v>299</v>
      </c>
      <c r="D516" s="70" t="s">
        <v>303</v>
      </c>
      <c r="E516" s="71">
        <v>3</v>
      </c>
      <c r="F516" s="71">
        <v>21850</v>
      </c>
      <c r="G516" s="71">
        <f t="shared" si="15"/>
        <v>65550</v>
      </c>
      <c r="H516" s="115" t="s">
        <v>893</v>
      </c>
      <c r="I516" s="115"/>
      <c r="J516" s="138"/>
      <c r="K516" s="27"/>
      <c r="L516" s="22"/>
      <c r="M516" s="22"/>
      <c r="N516" s="22"/>
      <c r="O516" s="22"/>
      <c r="P516" s="116"/>
    </row>
    <row r="517" spans="1:16" ht="84" x14ac:dyDescent="0.35">
      <c r="A517" s="176" t="s">
        <v>270</v>
      </c>
      <c r="B517" s="176" t="s">
        <v>271</v>
      </c>
      <c r="C517" s="202" t="s">
        <v>299</v>
      </c>
      <c r="D517" s="226" t="s">
        <v>304</v>
      </c>
      <c r="E517" s="227">
        <v>1</v>
      </c>
      <c r="F517" s="227">
        <v>75000</v>
      </c>
      <c r="G517" s="227">
        <f t="shared" si="15"/>
        <v>75000</v>
      </c>
      <c r="H517" s="180" t="s">
        <v>893</v>
      </c>
      <c r="I517" s="115"/>
      <c r="J517" s="138"/>
      <c r="K517" s="27"/>
      <c r="L517" s="22"/>
      <c r="M517" s="22"/>
      <c r="N517" s="22"/>
      <c r="O517" s="22"/>
      <c r="P517" s="116"/>
    </row>
    <row r="518" spans="1:16" x14ac:dyDescent="0.35">
      <c r="A518" s="22" t="s">
        <v>270</v>
      </c>
      <c r="B518" s="22" t="s">
        <v>271</v>
      </c>
      <c r="C518" s="32" t="s">
        <v>299</v>
      </c>
      <c r="D518" s="70" t="s">
        <v>175</v>
      </c>
      <c r="E518" s="71">
        <v>41</v>
      </c>
      <c r="F518" s="71">
        <v>2130</v>
      </c>
      <c r="G518" s="71">
        <f t="shared" si="15"/>
        <v>87330</v>
      </c>
      <c r="H518" s="27"/>
      <c r="I518" s="27"/>
      <c r="J518" s="138"/>
      <c r="K518" s="27"/>
      <c r="L518" s="121" t="s">
        <v>893</v>
      </c>
      <c r="M518" s="22"/>
      <c r="N518" s="22"/>
      <c r="O518" s="22"/>
      <c r="P518" s="116"/>
    </row>
    <row r="519" spans="1:16" ht="140" x14ac:dyDescent="0.35">
      <c r="A519" s="22" t="s">
        <v>270</v>
      </c>
      <c r="B519" s="22" t="s">
        <v>271</v>
      </c>
      <c r="C519" s="32" t="s">
        <v>299</v>
      </c>
      <c r="D519" s="70" t="s">
        <v>305</v>
      </c>
      <c r="E519" s="71">
        <v>3</v>
      </c>
      <c r="F519" s="71">
        <v>39500</v>
      </c>
      <c r="G519" s="71">
        <f t="shared" si="15"/>
        <v>118500</v>
      </c>
      <c r="H519" s="115" t="s">
        <v>893</v>
      </c>
      <c r="I519" s="115"/>
      <c r="J519" s="138"/>
      <c r="K519" s="27"/>
      <c r="L519" s="22"/>
      <c r="M519" s="22"/>
      <c r="N519" s="22"/>
      <c r="O519" s="22"/>
      <c r="P519" s="116"/>
    </row>
    <row r="520" spans="1:16" ht="168" x14ac:dyDescent="0.35">
      <c r="A520" s="22" t="s">
        <v>270</v>
      </c>
      <c r="B520" s="22" t="s">
        <v>271</v>
      </c>
      <c r="C520" s="32" t="s">
        <v>299</v>
      </c>
      <c r="D520" s="70" t="s">
        <v>306</v>
      </c>
      <c r="E520" s="71">
        <v>6</v>
      </c>
      <c r="F520" s="71">
        <v>8712</v>
      </c>
      <c r="G520" s="71">
        <f t="shared" si="15"/>
        <v>52272</v>
      </c>
      <c r="H520" s="27"/>
      <c r="I520" s="27"/>
      <c r="J520" s="138"/>
      <c r="K520" s="27"/>
      <c r="L520" s="22"/>
      <c r="M520" s="22"/>
      <c r="N520" s="123" t="s">
        <v>893</v>
      </c>
      <c r="O520" s="123"/>
      <c r="P520" s="116"/>
    </row>
    <row r="521" spans="1:16" ht="56" x14ac:dyDescent="0.35">
      <c r="A521" s="176" t="s">
        <v>270</v>
      </c>
      <c r="B521" s="176" t="s">
        <v>271</v>
      </c>
      <c r="C521" s="202" t="s">
        <v>299</v>
      </c>
      <c r="D521" s="226" t="s">
        <v>307</v>
      </c>
      <c r="E521" s="227">
        <v>1</v>
      </c>
      <c r="F521" s="227">
        <v>74859.070000000007</v>
      </c>
      <c r="G521" s="227">
        <f t="shared" si="15"/>
        <v>74859.070000000007</v>
      </c>
      <c r="H521" s="180" t="s">
        <v>893</v>
      </c>
      <c r="I521" s="115"/>
      <c r="J521" s="138"/>
      <c r="K521" s="27"/>
      <c r="L521" s="22"/>
      <c r="M521" s="22"/>
      <c r="N521" s="22"/>
      <c r="O521" s="22"/>
      <c r="P521" s="116"/>
    </row>
    <row r="522" spans="1:16" ht="28" x14ac:dyDescent="0.35">
      <c r="A522" s="22" t="s">
        <v>270</v>
      </c>
      <c r="B522" s="22" t="s">
        <v>271</v>
      </c>
      <c r="C522" s="32" t="s">
        <v>299</v>
      </c>
      <c r="D522" s="70" t="s">
        <v>300</v>
      </c>
      <c r="E522" s="71">
        <v>1</v>
      </c>
      <c r="F522" s="71">
        <v>11858</v>
      </c>
      <c r="G522" s="71">
        <f t="shared" si="15"/>
        <v>11858</v>
      </c>
      <c r="H522" s="27"/>
      <c r="I522" s="27"/>
      <c r="J522" s="138"/>
      <c r="K522" s="27"/>
      <c r="L522" s="22"/>
      <c r="M522" s="121" t="s">
        <v>893</v>
      </c>
      <c r="N522" s="22"/>
      <c r="O522" s="22"/>
      <c r="P522" s="116"/>
    </row>
    <row r="523" spans="1:16" ht="140" x14ac:dyDescent="0.35">
      <c r="A523" s="22" t="s">
        <v>270</v>
      </c>
      <c r="B523" s="22" t="s">
        <v>271</v>
      </c>
      <c r="C523" s="32" t="s">
        <v>299</v>
      </c>
      <c r="D523" s="70" t="s">
        <v>308</v>
      </c>
      <c r="E523" s="71">
        <v>1</v>
      </c>
      <c r="F523" s="71">
        <v>3539.99</v>
      </c>
      <c r="G523" s="71">
        <f t="shared" si="15"/>
        <v>3539.99</v>
      </c>
      <c r="H523" s="27"/>
      <c r="I523" s="27"/>
      <c r="J523" s="138"/>
      <c r="K523" s="27"/>
      <c r="L523" s="22"/>
      <c r="M523" s="22"/>
      <c r="N523" s="22"/>
      <c r="O523" s="131" t="s">
        <v>893</v>
      </c>
      <c r="P523" s="122" t="s">
        <v>893</v>
      </c>
    </row>
    <row r="524" spans="1:16" ht="42" x14ac:dyDescent="0.35">
      <c r="A524" s="22" t="s">
        <v>270</v>
      </c>
      <c r="B524" s="22" t="s">
        <v>271</v>
      </c>
      <c r="C524" s="32" t="s">
        <v>299</v>
      </c>
      <c r="D524" s="70" t="s">
        <v>309</v>
      </c>
      <c r="E524" s="71">
        <v>1</v>
      </c>
      <c r="F524" s="71">
        <v>6992.72</v>
      </c>
      <c r="G524" s="71">
        <f t="shared" si="15"/>
        <v>6992.72</v>
      </c>
      <c r="H524" s="27"/>
      <c r="I524" s="27"/>
      <c r="J524" s="138"/>
      <c r="K524" s="27"/>
      <c r="L524" s="22"/>
      <c r="M524" s="22"/>
      <c r="N524" s="22"/>
      <c r="O524" s="123" t="s">
        <v>893</v>
      </c>
      <c r="P524" s="116"/>
    </row>
    <row r="525" spans="1:16" ht="42" x14ac:dyDescent="0.35">
      <c r="A525" s="22" t="s">
        <v>270</v>
      </c>
      <c r="B525" s="22" t="s">
        <v>271</v>
      </c>
      <c r="C525" s="32" t="s">
        <v>299</v>
      </c>
      <c r="D525" s="70" t="s">
        <v>310</v>
      </c>
      <c r="E525" s="71">
        <v>1</v>
      </c>
      <c r="F525" s="71">
        <v>1946.03</v>
      </c>
      <c r="G525" s="71">
        <f t="shared" si="15"/>
        <v>1946.03</v>
      </c>
      <c r="H525" s="27"/>
      <c r="I525" s="27"/>
      <c r="J525" s="138"/>
      <c r="K525" s="27"/>
      <c r="L525" s="22"/>
      <c r="M525" s="22"/>
      <c r="N525" s="22"/>
      <c r="O525" s="123" t="s">
        <v>893</v>
      </c>
      <c r="P525" s="116"/>
    </row>
    <row r="526" spans="1:16" ht="140" x14ac:dyDescent="0.35">
      <c r="A526" s="176" t="s">
        <v>270</v>
      </c>
      <c r="B526" s="176" t="s">
        <v>271</v>
      </c>
      <c r="C526" s="202" t="s">
        <v>299</v>
      </c>
      <c r="D526" s="226" t="s">
        <v>828</v>
      </c>
      <c r="E526" s="227">
        <v>2</v>
      </c>
      <c r="F526" s="227">
        <v>4259.2</v>
      </c>
      <c r="G526" s="227">
        <f t="shared" si="15"/>
        <v>8518.4</v>
      </c>
      <c r="H526" s="180" t="s">
        <v>893</v>
      </c>
      <c r="I526" s="115"/>
      <c r="J526" s="138"/>
      <c r="K526" s="27"/>
      <c r="L526" s="22"/>
      <c r="M526" s="22"/>
      <c r="N526" s="22"/>
      <c r="O526" s="22"/>
      <c r="P526" s="116"/>
    </row>
    <row r="527" spans="1:16" ht="56" x14ac:dyDescent="0.35">
      <c r="A527" s="176" t="s">
        <v>270</v>
      </c>
      <c r="B527" s="176" t="s">
        <v>271</v>
      </c>
      <c r="C527" s="202" t="s">
        <v>299</v>
      </c>
      <c r="D527" s="226" t="s">
        <v>311</v>
      </c>
      <c r="E527" s="227">
        <v>5</v>
      </c>
      <c r="F527" s="227">
        <v>3628.79</v>
      </c>
      <c r="G527" s="227">
        <f t="shared" si="15"/>
        <v>18143.95</v>
      </c>
      <c r="H527" s="180" t="s">
        <v>893</v>
      </c>
      <c r="I527" s="115"/>
      <c r="J527" s="138"/>
      <c r="K527" s="27"/>
      <c r="L527" s="22"/>
      <c r="M527" s="22"/>
      <c r="N527" s="22"/>
      <c r="O527" s="22"/>
      <c r="P527" s="116"/>
    </row>
    <row r="528" spans="1:16" ht="42" x14ac:dyDescent="0.35">
      <c r="A528" s="176" t="s">
        <v>270</v>
      </c>
      <c r="B528" s="176" t="s">
        <v>271</v>
      </c>
      <c r="C528" s="202" t="s">
        <v>299</v>
      </c>
      <c r="D528" s="226" t="s">
        <v>312</v>
      </c>
      <c r="E528" s="227">
        <v>1</v>
      </c>
      <c r="F528" s="227">
        <v>15705.8</v>
      </c>
      <c r="G528" s="227">
        <f t="shared" si="15"/>
        <v>15705.8</v>
      </c>
      <c r="H528" s="180" t="s">
        <v>893</v>
      </c>
      <c r="I528" s="115"/>
      <c r="J528" s="138"/>
      <c r="K528" s="27"/>
      <c r="L528" s="22"/>
      <c r="M528" s="22"/>
      <c r="N528" s="22"/>
      <c r="O528" s="22"/>
      <c r="P528" s="116"/>
    </row>
    <row r="529" spans="1:16" ht="28" x14ac:dyDescent="0.35">
      <c r="A529" s="176" t="s">
        <v>270</v>
      </c>
      <c r="B529" s="176" t="s">
        <v>271</v>
      </c>
      <c r="C529" s="202" t="s">
        <v>299</v>
      </c>
      <c r="D529" s="226" t="s">
        <v>313</v>
      </c>
      <c r="E529" s="227">
        <v>1</v>
      </c>
      <c r="F529" s="227">
        <v>23595</v>
      </c>
      <c r="G529" s="227">
        <f t="shared" si="15"/>
        <v>23595</v>
      </c>
      <c r="H529" s="180" t="s">
        <v>893</v>
      </c>
      <c r="I529" s="115"/>
      <c r="J529" s="138"/>
      <c r="K529" s="27"/>
      <c r="L529" s="22"/>
      <c r="M529" s="22"/>
      <c r="N529" s="22"/>
      <c r="O529" s="22"/>
      <c r="P529" s="116"/>
    </row>
    <row r="530" spans="1:16" ht="28" x14ac:dyDescent="0.35">
      <c r="A530" s="176" t="s">
        <v>270</v>
      </c>
      <c r="B530" s="176" t="s">
        <v>271</v>
      </c>
      <c r="C530" s="202" t="s">
        <v>299</v>
      </c>
      <c r="D530" s="226" t="s">
        <v>314</v>
      </c>
      <c r="E530" s="227">
        <v>3</v>
      </c>
      <c r="F530" s="227">
        <v>36300</v>
      </c>
      <c r="G530" s="227">
        <f t="shared" si="15"/>
        <v>108900</v>
      </c>
      <c r="H530" s="180" t="s">
        <v>893</v>
      </c>
      <c r="I530" s="115"/>
      <c r="J530" s="138"/>
      <c r="K530" s="27"/>
      <c r="L530" s="22"/>
      <c r="M530" s="22"/>
      <c r="N530" s="22"/>
      <c r="O530" s="22"/>
      <c r="P530" s="116"/>
    </row>
    <row r="531" spans="1:16" ht="154" x14ac:dyDescent="0.35">
      <c r="A531" s="176" t="s">
        <v>270</v>
      </c>
      <c r="B531" s="176" t="s">
        <v>271</v>
      </c>
      <c r="C531" s="202" t="s">
        <v>299</v>
      </c>
      <c r="D531" s="226" t="s">
        <v>829</v>
      </c>
      <c r="E531" s="227">
        <v>10</v>
      </c>
      <c r="F531" s="227">
        <v>4053.5</v>
      </c>
      <c r="G531" s="227">
        <f t="shared" si="15"/>
        <v>40535</v>
      </c>
      <c r="H531" s="180" t="s">
        <v>893</v>
      </c>
      <c r="I531" s="115"/>
      <c r="J531" s="138"/>
      <c r="K531" s="27"/>
      <c r="L531" s="22"/>
      <c r="M531" s="22"/>
      <c r="N531" s="22"/>
      <c r="O531" s="22"/>
      <c r="P531" s="116"/>
    </row>
    <row r="532" spans="1:16" ht="56" x14ac:dyDescent="0.35">
      <c r="A532" s="176" t="s">
        <v>270</v>
      </c>
      <c r="B532" s="176" t="s">
        <v>271</v>
      </c>
      <c r="C532" s="202" t="s">
        <v>299</v>
      </c>
      <c r="D532" s="226" t="s">
        <v>315</v>
      </c>
      <c r="E532" s="227">
        <v>1</v>
      </c>
      <c r="F532" s="227">
        <v>7532.25</v>
      </c>
      <c r="G532" s="227">
        <f t="shared" si="15"/>
        <v>7532.25</v>
      </c>
      <c r="H532" s="180" t="s">
        <v>893</v>
      </c>
      <c r="I532" s="115"/>
      <c r="J532" s="138"/>
      <c r="K532" s="27"/>
      <c r="L532" s="22"/>
      <c r="M532" s="22"/>
      <c r="N532" s="22"/>
      <c r="O532" s="22"/>
      <c r="P532" s="116"/>
    </row>
    <row r="533" spans="1:16" ht="42" x14ac:dyDescent="0.35">
      <c r="A533" s="22" t="s">
        <v>270</v>
      </c>
      <c r="B533" s="22" t="s">
        <v>271</v>
      </c>
      <c r="C533" s="32" t="s">
        <v>299</v>
      </c>
      <c r="D533" s="70" t="s">
        <v>316</v>
      </c>
      <c r="E533" s="71">
        <v>1</v>
      </c>
      <c r="F533" s="71">
        <v>491.26</v>
      </c>
      <c r="G533" s="71">
        <f t="shared" si="15"/>
        <v>491.26</v>
      </c>
      <c r="H533" s="115" t="s">
        <v>893</v>
      </c>
      <c r="I533" s="115"/>
      <c r="J533" s="138"/>
      <c r="K533" s="27"/>
      <c r="L533" s="22"/>
      <c r="M533" s="22"/>
      <c r="N533" s="22"/>
      <c r="O533" s="22"/>
      <c r="P533" s="116"/>
    </row>
    <row r="534" spans="1:16" ht="42" x14ac:dyDescent="0.35">
      <c r="A534" s="22" t="s">
        <v>270</v>
      </c>
      <c r="B534" s="22" t="s">
        <v>271</v>
      </c>
      <c r="C534" s="32" t="s">
        <v>299</v>
      </c>
      <c r="D534" s="70" t="s">
        <v>317</v>
      </c>
      <c r="E534" s="71">
        <v>1</v>
      </c>
      <c r="F534" s="71">
        <v>5146.8999999999996</v>
      </c>
      <c r="G534" s="71">
        <f t="shared" si="15"/>
        <v>5146.8999999999996</v>
      </c>
      <c r="H534" s="27"/>
      <c r="I534" s="27"/>
      <c r="J534" s="138"/>
      <c r="K534" s="27"/>
      <c r="L534" s="22"/>
      <c r="M534" s="22"/>
      <c r="N534" s="22"/>
      <c r="O534" s="123" t="s">
        <v>893</v>
      </c>
      <c r="P534" s="116"/>
    </row>
    <row r="535" spans="1:16" x14ac:dyDescent="0.35">
      <c r="A535" s="22" t="s">
        <v>270</v>
      </c>
      <c r="B535" s="22" t="s">
        <v>271</v>
      </c>
      <c r="C535" s="32" t="s">
        <v>299</v>
      </c>
      <c r="D535" s="70" t="s">
        <v>318</v>
      </c>
      <c r="E535" s="71">
        <v>1</v>
      </c>
      <c r="F535" s="71">
        <v>682.44</v>
      </c>
      <c r="G535" s="71">
        <f t="shared" si="15"/>
        <v>682.44</v>
      </c>
      <c r="H535" s="27"/>
      <c r="I535" s="27"/>
      <c r="J535" s="115" t="s">
        <v>893</v>
      </c>
      <c r="K535" s="27"/>
      <c r="L535" s="22"/>
      <c r="M535" s="22"/>
      <c r="N535" s="22"/>
      <c r="O535" s="22"/>
      <c r="P535" s="116"/>
    </row>
    <row r="536" spans="1:16" ht="42.5" x14ac:dyDescent="0.35">
      <c r="A536" s="22" t="s">
        <v>270</v>
      </c>
      <c r="B536" s="22" t="s">
        <v>271</v>
      </c>
      <c r="C536" s="32" t="s">
        <v>299</v>
      </c>
      <c r="D536" s="67" t="s">
        <v>827</v>
      </c>
      <c r="E536" s="71">
        <v>2</v>
      </c>
      <c r="F536" s="3">
        <f>4093*1.21</f>
        <v>4952.53</v>
      </c>
      <c r="G536" s="3">
        <f>E536*F536</f>
        <v>9905.06</v>
      </c>
      <c r="H536" s="115" t="s">
        <v>893</v>
      </c>
      <c r="I536" s="115"/>
      <c r="J536" s="130" t="s">
        <v>893</v>
      </c>
      <c r="K536" s="27"/>
      <c r="L536" s="22"/>
      <c r="M536" s="22"/>
      <c r="N536" s="22"/>
      <c r="O536" s="22"/>
      <c r="P536" s="116"/>
    </row>
    <row r="537" spans="1:16" ht="42.5" x14ac:dyDescent="0.35">
      <c r="A537" s="22" t="s">
        <v>270</v>
      </c>
      <c r="B537" s="22" t="s">
        <v>271</v>
      </c>
      <c r="C537" s="32" t="s">
        <v>299</v>
      </c>
      <c r="D537" s="67" t="s">
        <v>287</v>
      </c>
      <c r="E537" s="71">
        <v>1</v>
      </c>
      <c r="F537" s="3">
        <f>3089*1.21</f>
        <v>3737.69</v>
      </c>
      <c r="G537" s="3">
        <f>E537*F537</f>
        <v>3737.69</v>
      </c>
      <c r="H537" s="115" t="s">
        <v>893</v>
      </c>
      <c r="I537" s="115"/>
      <c r="J537" s="130" t="s">
        <v>893</v>
      </c>
      <c r="K537" s="27"/>
      <c r="L537" s="22"/>
      <c r="M537" s="22"/>
      <c r="N537" s="22"/>
      <c r="O537" s="22"/>
      <c r="P537" s="116"/>
    </row>
    <row r="538" spans="1:16" x14ac:dyDescent="0.35">
      <c r="A538" s="72" t="s">
        <v>262</v>
      </c>
      <c r="B538" s="22" t="s">
        <v>261</v>
      </c>
      <c r="C538" s="32" t="s">
        <v>299</v>
      </c>
      <c r="D538" s="22" t="s">
        <v>319</v>
      </c>
      <c r="E538" s="8">
        <v>1</v>
      </c>
      <c r="F538" s="27">
        <v>165</v>
      </c>
      <c r="G538" s="27">
        <v>165</v>
      </c>
      <c r="H538" s="27"/>
      <c r="I538" s="27"/>
      <c r="J538" s="138"/>
      <c r="K538" s="27"/>
      <c r="L538" s="22"/>
      <c r="M538" s="22"/>
      <c r="N538" s="22"/>
      <c r="O538" s="123" t="s">
        <v>893</v>
      </c>
      <c r="P538" s="116"/>
    </row>
    <row r="539" spans="1:16" x14ac:dyDescent="0.35">
      <c r="A539" s="22" t="s">
        <v>262</v>
      </c>
      <c r="B539" s="22" t="s">
        <v>261</v>
      </c>
      <c r="C539" s="32" t="s">
        <v>299</v>
      </c>
      <c r="D539" s="22" t="s">
        <v>320</v>
      </c>
      <c r="E539" s="8">
        <v>1</v>
      </c>
      <c r="F539" s="27">
        <v>817.2</v>
      </c>
      <c r="G539" s="27">
        <v>817.2</v>
      </c>
      <c r="H539" s="27"/>
      <c r="I539" s="27"/>
      <c r="J539" s="138"/>
      <c r="K539" s="27"/>
      <c r="L539" s="22"/>
      <c r="M539" s="22"/>
      <c r="N539" s="22"/>
      <c r="O539" s="123" t="s">
        <v>893</v>
      </c>
      <c r="P539" s="116"/>
    </row>
    <row r="540" spans="1:16" x14ac:dyDescent="0.35">
      <c r="A540" s="72" t="s">
        <v>262</v>
      </c>
      <c r="B540" s="22" t="s">
        <v>261</v>
      </c>
      <c r="C540" s="32" t="s">
        <v>299</v>
      </c>
      <c r="D540" s="22" t="s">
        <v>321</v>
      </c>
      <c r="E540" s="8">
        <v>1</v>
      </c>
      <c r="F540" s="27">
        <v>551.80999999999995</v>
      </c>
      <c r="G540" s="27">
        <v>551.80999999999995</v>
      </c>
      <c r="H540" s="27"/>
      <c r="I540" s="27"/>
      <c r="J540" s="138"/>
      <c r="K540" s="27"/>
      <c r="L540" s="22"/>
      <c r="M540" s="22"/>
      <c r="N540" s="123" t="s">
        <v>893</v>
      </c>
      <c r="O540" s="123"/>
      <c r="P540" s="116"/>
    </row>
    <row r="541" spans="1:16" x14ac:dyDescent="0.35">
      <c r="A541" s="22" t="s">
        <v>262</v>
      </c>
      <c r="B541" s="22" t="s">
        <v>261</v>
      </c>
      <c r="C541" s="32" t="s">
        <v>299</v>
      </c>
      <c r="D541" s="22" t="s">
        <v>322</v>
      </c>
      <c r="E541" s="8">
        <v>1</v>
      </c>
      <c r="F541" s="27">
        <v>237</v>
      </c>
      <c r="G541" s="27">
        <v>237</v>
      </c>
      <c r="H541" s="27"/>
      <c r="I541" s="27"/>
      <c r="J541" s="138"/>
      <c r="K541" s="27"/>
      <c r="L541" s="22"/>
      <c r="M541" s="22"/>
      <c r="N541" s="123" t="s">
        <v>893</v>
      </c>
      <c r="O541" s="123"/>
      <c r="P541" s="116"/>
    </row>
    <row r="542" spans="1:16" x14ac:dyDescent="0.35">
      <c r="A542" s="72" t="s">
        <v>262</v>
      </c>
      <c r="B542" s="22" t="s">
        <v>261</v>
      </c>
      <c r="C542" s="32" t="s">
        <v>299</v>
      </c>
      <c r="D542" s="22" t="s">
        <v>323</v>
      </c>
      <c r="E542" s="8">
        <v>1</v>
      </c>
      <c r="F542" s="27">
        <v>450.1</v>
      </c>
      <c r="G542" s="27">
        <v>450.1</v>
      </c>
      <c r="H542" s="27"/>
      <c r="I542" s="27"/>
      <c r="J542" s="138"/>
      <c r="K542" s="27"/>
      <c r="L542" s="121" t="s">
        <v>893</v>
      </c>
      <c r="M542" s="22"/>
      <c r="N542" s="22"/>
      <c r="O542" s="22"/>
      <c r="P542" s="116"/>
    </row>
    <row r="543" spans="1:16" x14ac:dyDescent="0.35">
      <c r="A543" s="22" t="s">
        <v>262</v>
      </c>
      <c r="B543" s="22" t="s">
        <v>261</v>
      </c>
      <c r="C543" s="32" t="s">
        <v>299</v>
      </c>
      <c r="D543" s="22" t="s">
        <v>324</v>
      </c>
      <c r="E543" s="8">
        <v>1</v>
      </c>
      <c r="F543" s="27">
        <v>1057.2</v>
      </c>
      <c r="G543" s="27">
        <v>1057.2</v>
      </c>
      <c r="H543" s="27"/>
      <c r="I543" s="27"/>
      <c r="J543" s="138"/>
      <c r="K543" s="27"/>
      <c r="L543" s="22"/>
      <c r="M543" s="22"/>
      <c r="N543" s="123" t="s">
        <v>893</v>
      </c>
      <c r="O543" s="123"/>
      <c r="P543" s="116"/>
    </row>
    <row r="544" spans="1:16" x14ac:dyDescent="0.35">
      <c r="A544" s="72" t="s">
        <v>262</v>
      </c>
      <c r="B544" s="22" t="s">
        <v>261</v>
      </c>
      <c r="C544" s="32" t="s">
        <v>299</v>
      </c>
      <c r="D544" s="22" t="s">
        <v>325</v>
      </c>
      <c r="E544" s="8">
        <v>1</v>
      </c>
      <c r="F544" s="27">
        <v>1136.98</v>
      </c>
      <c r="G544" s="27">
        <v>1136.98</v>
      </c>
      <c r="H544" s="27"/>
      <c r="I544" s="27"/>
      <c r="J544" s="138"/>
      <c r="K544" s="27"/>
      <c r="L544" s="22"/>
      <c r="M544" s="22"/>
      <c r="N544" s="22"/>
      <c r="O544" s="22"/>
      <c r="P544" s="122" t="s">
        <v>893</v>
      </c>
    </row>
    <row r="545" spans="1:16" x14ac:dyDescent="0.35">
      <c r="A545" s="22" t="s">
        <v>262</v>
      </c>
      <c r="B545" s="22" t="s">
        <v>261</v>
      </c>
      <c r="C545" s="32" t="s">
        <v>299</v>
      </c>
      <c r="D545" s="22" t="s">
        <v>326</v>
      </c>
      <c r="E545" s="8">
        <v>1</v>
      </c>
      <c r="F545" s="27">
        <v>141.55000000000001</v>
      </c>
      <c r="G545" s="27">
        <v>141.55000000000001</v>
      </c>
      <c r="H545" s="27"/>
      <c r="I545" s="27"/>
      <c r="J545" s="138"/>
      <c r="K545" s="27"/>
      <c r="L545" s="22"/>
      <c r="M545" s="22"/>
      <c r="N545" s="100" t="s">
        <v>893</v>
      </c>
      <c r="O545" s="22"/>
      <c r="P545" s="116"/>
    </row>
    <row r="546" spans="1:16" x14ac:dyDescent="0.35">
      <c r="A546" s="72" t="s">
        <v>262</v>
      </c>
      <c r="B546" s="22" t="s">
        <v>261</v>
      </c>
      <c r="C546" s="32" t="s">
        <v>299</v>
      </c>
      <c r="D546" s="22" t="s">
        <v>327</v>
      </c>
      <c r="E546" s="8">
        <v>1</v>
      </c>
      <c r="F546" s="27">
        <v>359.8</v>
      </c>
      <c r="G546" s="27">
        <v>359.8</v>
      </c>
      <c r="H546" s="27"/>
      <c r="I546" s="27"/>
      <c r="J546" s="138"/>
      <c r="K546" s="27"/>
      <c r="L546" s="22"/>
      <c r="M546" s="22"/>
      <c r="N546" s="123" t="s">
        <v>893</v>
      </c>
      <c r="O546" s="123"/>
      <c r="P546" s="116"/>
    </row>
    <row r="547" spans="1:16" x14ac:dyDescent="0.35">
      <c r="A547" s="22" t="s">
        <v>262</v>
      </c>
      <c r="B547" s="22" t="s">
        <v>261</v>
      </c>
      <c r="C547" s="32" t="s">
        <v>299</v>
      </c>
      <c r="D547" s="22" t="s">
        <v>328</v>
      </c>
      <c r="E547" s="8">
        <v>1</v>
      </c>
      <c r="F547" s="27">
        <v>120</v>
      </c>
      <c r="G547" s="27">
        <v>120</v>
      </c>
      <c r="H547" s="27"/>
      <c r="I547" s="27"/>
      <c r="J547" s="138"/>
      <c r="K547" s="27"/>
      <c r="L547" s="121" t="s">
        <v>893</v>
      </c>
      <c r="M547" s="22"/>
      <c r="N547" s="22"/>
      <c r="O547" s="22"/>
      <c r="P547" s="116"/>
    </row>
    <row r="548" spans="1:16" x14ac:dyDescent="0.35">
      <c r="A548" s="228" t="s">
        <v>262</v>
      </c>
      <c r="B548" s="176" t="s">
        <v>261</v>
      </c>
      <c r="C548" s="202" t="s">
        <v>299</v>
      </c>
      <c r="D548" s="176" t="s">
        <v>329</v>
      </c>
      <c r="E548" s="204">
        <v>1</v>
      </c>
      <c r="F548" s="199">
        <v>946.39</v>
      </c>
      <c r="G548" s="199">
        <v>946.39</v>
      </c>
      <c r="H548" s="180" t="s">
        <v>893</v>
      </c>
      <c r="I548" s="115"/>
      <c r="J548" s="138"/>
      <c r="K548" s="27"/>
      <c r="L548" s="22"/>
      <c r="M548" s="22"/>
      <c r="N548" s="22"/>
      <c r="O548" s="22"/>
      <c r="P548" s="116"/>
    </row>
    <row r="549" spans="1:16" x14ac:dyDescent="0.35">
      <c r="A549" s="22" t="s">
        <v>262</v>
      </c>
      <c r="B549" s="22" t="s">
        <v>261</v>
      </c>
      <c r="C549" s="32" t="s">
        <v>299</v>
      </c>
      <c r="D549" s="22" t="s">
        <v>74</v>
      </c>
      <c r="E549" s="8">
        <v>3</v>
      </c>
      <c r="F549" s="27">
        <v>1202.74</v>
      </c>
      <c r="G549" s="27">
        <v>3608.2200000000003</v>
      </c>
      <c r="H549" s="115" t="s">
        <v>893</v>
      </c>
      <c r="I549" s="115"/>
      <c r="J549" s="138"/>
      <c r="K549" s="27"/>
      <c r="L549" s="22"/>
      <c r="M549" s="22"/>
      <c r="N549" s="22"/>
      <c r="O549" s="22"/>
      <c r="P549" s="116"/>
    </row>
    <row r="550" spans="1:16" x14ac:dyDescent="0.35">
      <c r="A550" s="72" t="s">
        <v>262</v>
      </c>
      <c r="B550" s="22" t="s">
        <v>261</v>
      </c>
      <c r="C550" s="32" t="s">
        <v>299</v>
      </c>
      <c r="D550" s="22" t="s">
        <v>330</v>
      </c>
      <c r="E550" s="8">
        <v>1</v>
      </c>
      <c r="F550" s="27">
        <v>3032.5</v>
      </c>
      <c r="G550" s="27">
        <v>3032.5</v>
      </c>
      <c r="H550" s="27"/>
      <c r="I550" s="27"/>
      <c r="J550" s="138"/>
      <c r="K550" s="27"/>
      <c r="L550" s="22"/>
      <c r="M550" s="22"/>
      <c r="N550" s="123" t="s">
        <v>893</v>
      </c>
      <c r="O550" s="22"/>
      <c r="P550" s="116"/>
    </row>
    <row r="551" spans="1:16" x14ac:dyDescent="0.35">
      <c r="A551" s="22" t="s">
        <v>664</v>
      </c>
      <c r="B551" s="22" t="s">
        <v>665</v>
      </c>
      <c r="C551" s="32" t="s">
        <v>209</v>
      </c>
      <c r="D551" s="5" t="s">
        <v>331</v>
      </c>
      <c r="E551" s="29">
        <v>2</v>
      </c>
      <c r="F551" s="30">
        <v>6000</v>
      </c>
      <c r="G551" s="29">
        <f t="shared" ref="G551:G563" si="16">E551*F551</f>
        <v>12000</v>
      </c>
      <c r="H551" s="27"/>
      <c r="I551" s="27"/>
      <c r="J551" s="138"/>
      <c r="K551" s="27"/>
      <c r="L551" s="22"/>
      <c r="M551" s="123" t="s">
        <v>893</v>
      </c>
      <c r="N551" s="22"/>
      <c r="O551" s="22"/>
      <c r="P551" s="116"/>
    </row>
    <row r="552" spans="1:16" x14ac:dyDescent="0.35">
      <c r="A552" s="22" t="s">
        <v>664</v>
      </c>
      <c r="B552" s="22" t="s">
        <v>665</v>
      </c>
      <c r="C552" s="32" t="s">
        <v>209</v>
      </c>
      <c r="D552" s="5" t="s">
        <v>332</v>
      </c>
      <c r="E552" s="29">
        <v>6</v>
      </c>
      <c r="F552" s="30">
        <v>535.34</v>
      </c>
      <c r="G552" s="29">
        <f t="shared" si="16"/>
        <v>3212.04</v>
      </c>
      <c r="H552" s="27"/>
      <c r="I552" s="27"/>
      <c r="J552" s="138"/>
      <c r="K552" s="27"/>
      <c r="L552" s="22"/>
      <c r="M552" s="121" t="s">
        <v>893</v>
      </c>
      <c r="N552" s="22"/>
      <c r="O552" s="22"/>
      <c r="P552" s="116"/>
    </row>
    <row r="553" spans="1:16" x14ac:dyDescent="0.35">
      <c r="A553" s="22" t="s">
        <v>664</v>
      </c>
      <c r="B553" s="22" t="s">
        <v>665</v>
      </c>
      <c r="C553" s="32" t="s">
        <v>209</v>
      </c>
      <c r="D553" s="5" t="s">
        <v>333</v>
      </c>
      <c r="E553" s="29">
        <v>1</v>
      </c>
      <c r="F553" s="30">
        <v>7529.95</v>
      </c>
      <c r="G553" s="29">
        <f t="shared" si="16"/>
        <v>7529.95</v>
      </c>
      <c r="H553" s="115" t="s">
        <v>893</v>
      </c>
      <c r="I553" s="115"/>
      <c r="J553" s="138"/>
      <c r="K553" s="27"/>
      <c r="L553" s="22"/>
      <c r="M553" s="22"/>
      <c r="N553" s="22"/>
      <c r="O553" s="22"/>
      <c r="P553" s="116"/>
    </row>
    <row r="554" spans="1:16" x14ac:dyDescent="0.35">
      <c r="A554" s="22" t="s">
        <v>664</v>
      </c>
      <c r="B554" s="22" t="s">
        <v>665</v>
      </c>
      <c r="C554" s="32" t="s">
        <v>209</v>
      </c>
      <c r="D554" s="5" t="s">
        <v>127</v>
      </c>
      <c r="E554" s="29">
        <v>6</v>
      </c>
      <c r="F554" s="30">
        <v>300</v>
      </c>
      <c r="G554" s="29">
        <f t="shared" si="16"/>
        <v>1800</v>
      </c>
      <c r="H554" s="115" t="s">
        <v>893</v>
      </c>
      <c r="I554" s="115"/>
      <c r="J554" s="138"/>
      <c r="K554" s="27"/>
      <c r="L554" s="22"/>
      <c r="M554" s="22"/>
      <c r="N554" s="22"/>
      <c r="O554" s="22"/>
      <c r="P554" s="116"/>
    </row>
    <row r="555" spans="1:16" ht="56" x14ac:dyDescent="0.35">
      <c r="A555" s="22" t="s">
        <v>664</v>
      </c>
      <c r="B555" s="22" t="s">
        <v>665</v>
      </c>
      <c r="C555" s="32" t="s">
        <v>209</v>
      </c>
      <c r="D555" s="5" t="s">
        <v>334</v>
      </c>
      <c r="E555" s="29">
        <v>1</v>
      </c>
      <c r="F555" s="30">
        <v>10986.8</v>
      </c>
      <c r="G555" s="29">
        <f t="shared" si="16"/>
        <v>10986.8</v>
      </c>
      <c r="H555" s="27"/>
      <c r="I555" s="27"/>
      <c r="J555" s="138"/>
      <c r="K555" s="27"/>
      <c r="L555" s="22"/>
      <c r="M555" s="22"/>
      <c r="N555" s="22"/>
      <c r="O555" s="22"/>
      <c r="P555" s="122" t="s">
        <v>893</v>
      </c>
    </row>
    <row r="556" spans="1:16" x14ac:dyDescent="0.35">
      <c r="A556" s="22" t="s">
        <v>664</v>
      </c>
      <c r="B556" s="22" t="s">
        <v>665</v>
      </c>
      <c r="C556" s="32" t="s">
        <v>209</v>
      </c>
      <c r="D556" s="20" t="s">
        <v>335</v>
      </c>
      <c r="E556" s="29">
        <v>2</v>
      </c>
      <c r="F556" s="30">
        <v>400</v>
      </c>
      <c r="G556" s="29">
        <f t="shared" si="16"/>
        <v>800</v>
      </c>
      <c r="H556" s="27"/>
      <c r="I556" s="27"/>
      <c r="J556" s="138"/>
      <c r="K556" s="27"/>
      <c r="L556" s="22"/>
      <c r="M556" s="22"/>
      <c r="N556" s="123" t="s">
        <v>893</v>
      </c>
      <c r="O556" s="123"/>
      <c r="P556" s="116"/>
    </row>
    <row r="557" spans="1:16" x14ac:dyDescent="0.35">
      <c r="A557" s="22" t="s">
        <v>664</v>
      </c>
      <c r="B557" s="22" t="s">
        <v>665</v>
      </c>
      <c r="C557" s="32" t="s">
        <v>209</v>
      </c>
      <c r="D557" s="5" t="s">
        <v>336</v>
      </c>
      <c r="E557" s="29">
        <v>1</v>
      </c>
      <c r="F557" s="30">
        <v>10429</v>
      </c>
      <c r="G557" s="29">
        <f t="shared" si="16"/>
        <v>10429</v>
      </c>
      <c r="H557" s="115" t="s">
        <v>893</v>
      </c>
      <c r="I557" s="115"/>
      <c r="J557" s="138"/>
      <c r="K557" s="27"/>
      <c r="L557" s="22"/>
      <c r="M557" s="22"/>
      <c r="N557" s="22"/>
      <c r="O557" s="22"/>
      <c r="P557" s="116"/>
    </row>
    <row r="558" spans="1:16" x14ac:dyDescent="0.35">
      <c r="A558" s="22" t="s">
        <v>664</v>
      </c>
      <c r="B558" s="22" t="s">
        <v>665</v>
      </c>
      <c r="C558" s="32" t="s">
        <v>209</v>
      </c>
      <c r="D558" s="5" t="s">
        <v>337</v>
      </c>
      <c r="E558" s="29">
        <v>6</v>
      </c>
      <c r="F558" s="30">
        <v>1958.79</v>
      </c>
      <c r="G558" s="29">
        <f t="shared" si="16"/>
        <v>11752.74</v>
      </c>
      <c r="H558" s="27"/>
      <c r="I558" s="27"/>
      <c r="J558" s="138"/>
      <c r="K558" s="27"/>
      <c r="L558" s="121" t="s">
        <v>893</v>
      </c>
      <c r="M558" s="22"/>
      <c r="N558" s="22"/>
      <c r="O558" s="22"/>
      <c r="P558" s="116"/>
    </row>
    <row r="559" spans="1:16" ht="28" x14ac:dyDescent="0.35">
      <c r="A559" s="22" t="s">
        <v>664</v>
      </c>
      <c r="B559" s="22" t="s">
        <v>665</v>
      </c>
      <c r="C559" s="32" t="s">
        <v>209</v>
      </c>
      <c r="D559" s="20" t="s">
        <v>338</v>
      </c>
      <c r="E559" s="29">
        <v>14</v>
      </c>
      <c r="F559" s="30">
        <v>272.25</v>
      </c>
      <c r="G559" s="29">
        <f t="shared" si="16"/>
        <v>3811.5</v>
      </c>
      <c r="H559" s="27"/>
      <c r="I559" s="27"/>
      <c r="J559" s="138"/>
      <c r="K559" s="27"/>
      <c r="L559" s="121" t="s">
        <v>893</v>
      </c>
      <c r="M559" s="22"/>
      <c r="N559" s="22"/>
      <c r="O559" s="22"/>
      <c r="P559" s="116"/>
    </row>
    <row r="560" spans="1:16" x14ac:dyDescent="0.35">
      <c r="A560" s="22" t="s">
        <v>664</v>
      </c>
      <c r="B560" s="22" t="s">
        <v>665</v>
      </c>
      <c r="C560" s="32" t="s">
        <v>209</v>
      </c>
      <c r="D560" s="2" t="s">
        <v>339</v>
      </c>
      <c r="E560" s="29">
        <v>4</v>
      </c>
      <c r="F560" s="30">
        <v>11.2</v>
      </c>
      <c r="G560" s="29">
        <f t="shared" si="16"/>
        <v>44.8</v>
      </c>
      <c r="H560" s="27"/>
      <c r="I560" s="27"/>
      <c r="J560" s="138"/>
      <c r="K560" s="27"/>
      <c r="L560" s="22"/>
      <c r="M560" s="22"/>
      <c r="N560" s="130" t="s">
        <v>893</v>
      </c>
      <c r="O560" s="22"/>
      <c r="P560" s="122" t="s">
        <v>893</v>
      </c>
    </row>
    <row r="561" spans="1:16" x14ac:dyDescent="0.35">
      <c r="A561" s="22" t="s">
        <v>664</v>
      </c>
      <c r="B561" s="22" t="s">
        <v>665</v>
      </c>
      <c r="C561" s="32" t="s">
        <v>209</v>
      </c>
      <c r="D561" s="2" t="s">
        <v>340</v>
      </c>
      <c r="E561" s="29">
        <v>2</v>
      </c>
      <c r="F561" s="30">
        <v>33.575000000000003</v>
      </c>
      <c r="G561" s="29">
        <f t="shared" si="16"/>
        <v>67.150000000000006</v>
      </c>
      <c r="H561" s="27"/>
      <c r="I561" s="27"/>
      <c r="J561" s="138"/>
      <c r="K561" s="27"/>
      <c r="L561" s="22"/>
      <c r="M561" s="22"/>
      <c r="N561" s="130" t="s">
        <v>893</v>
      </c>
      <c r="O561" s="22"/>
      <c r="P561" s="122" t="s">
        <v>893</v>
      </c>
    </row>
    <row r="562" spans="1:16" ht="42" x14ac:dyDescent="0.35">
      <c r="A562" s="22" t="s">
        <v>664</v>
      </c>
      <c r="B562" s="22" t="s">
        <v>665</v>
      </c>
      <c r="C562" s="32" t="s">
        <v>209</v>
      </c>
      <c r="D562" s="2" t="s">
        <v>341</v>
      </c>
      <c r="E562" s="29">
        <v>2</v>
      </c>
      <c r="F562" s="30">
        <v>573.59299999999996</v>
      </c>
      <c r="G562" s="29">
        <f t="shared" si="16"/>
        <v>1147.1859999999999</v>
      </c>
      <c r="H562" s="27"/>
      <c r="I562" s="27"/>
      <c r="J562" s="138"/>
      <c r="K562" s="27"/>
      <c r="L562" s="22"/>
      <c r="M562" s="121" t="s">
        <v>893</v>
      </c>
      <c r="N562" s="22"/>
      <c r="O562" s="22"/>
      <c r="P562" s="116"/>
    </row>
    <row r="563" spans="1:16" ht="28" x14ac:dyDescent="0.35">
      <c r="A563" s="22" t="s">
        <v>664</v>
      </c>
      <c r="B563" s="22" t="s">
        <v>665</v>
      </c>
      <c r="C563" s="32" t="s">
        <v>209</v>
      </c>
      <c r="D563" s="2" t="s">
        <v>194</v>
      </c>
      <c r="E563" s="29">
        <v>6</v>
      </c>
      <c r="F563" s="30">
        <v>390.75</v>
      </c>
      <c r="G563" s="29">
        <f t="shared" si="16"/>
        <v>2344.5</v>
      </c>
      <c r="H563" s="27"/>
      <c r="I563" s="27"/>
      <c r="J563" s="138"/>
      <c r="K563" s="27"/>
      <c r="L563" s="22"/>
      <c r="M563" s="121" t="s">
        <v>893</v>
      </c>
      <c r="N563" s="22"/>
      <c r="O563" s="22"/>
      <c r="P563" s="116"/>
    </row>
    <row r="564" spans="1:16" ht="28" x14ac:dyDescent="0.35">
      <c r="A564" s="22" t="s">
        <v>664</v>
      </c>
      <c r="B564" s="22" t="s">
        <v>665</v>
      </c>
      <c r="C564" s="32" t="s">
        <v>209</v>
      </c>
      <c r="D564" s="2" t="s">
        <v>342</v>
      </c>
      <c r="E564" s="29">
        <v>1</v>
      </c>
      <c r="F564" s="30">
        <v>1584</v>
      </c>
      <c r="G564" s="29">
        <f>E564*F564</f>
        <v>1584</v>
      </c>
      <c r="H564" s="27"/>
      <c r="I564" s="27"/>
      <c r="J564" s="138"/>
      <c r="K564" s="27"/>
      <c r="L564" s="22"/>
      <c r="M564" s="22"/>
      <c r="N564" s="22"/>
      <c r="O564" s="123" t="s">
        <v>893</v>
      </c>
      <c r="P564" s="116"/>
    </row>
    <row r="565" spans="1:16" x14ac:dyDescent="0.35">
      <c r="A565" s="22" t="s">
        <v>270</v>
      </c>
      <c r="B565" s="22" t="s">
        <v>271</v>
      </c>
      <c r="C565" s="32" t="s">
        <v>209</v>
      </c>
      <c r="D565" s="20" t="s">
        <v>374</v>
      </c>
      <c r="E565" s="6">
        <v>20</v>
      </c>
      <c r="F565" s="73">
        <v>400</v>
      </c>
      <c r="G565" s="73">
        <f t="shared" ref="G565:G598" si="17">E565*F565</f>
        <v>8000</v>
      </c>
      <c r="H565" s="27"/>
      <c r="I565" s="27"/>
      <c r="J565" s="138"/>
      <c r="K565" s="27"/>
      <c r="L565" s="22"/>
      <c r="M565" s="121" t="s">
        <v>893</v>
      </c>
      <c r="N565" s="22"/>
      <c r="O565" s="22"/>
      <c r="P565" s="116"/>
    </row>
    <row r="566" spans="1:16" x14ac:dyDescent="0.35">
      <c r="A566" s="22" t="s">
        <v>270</v>
      </c>
      <c r="B566" s="22" t="s">
        <v>271</v>
      </c>
      <c r="C566" s="32" t="s">
        <v>209</v>
      </c>
      <c r="D566" s="23" t="s">
        <v>343</v>
      </c>
      <c r="E566" s="6">
        <v>1</v>
      </c>
      <c r="F566" s="73">
        <v>9500</v>
      </c>
      <c r="G566" s="73">
        <f t="shared" si="17"/>
        <v>9500</v>
      </c>
      <c r="H566" s="27"/>
      <c r="I566" s="27"/>
      <c r="J566" s="138"/>
      <c r="K566" s="27"/>
      <c r="L566" s="22"/>
      <c r="M566" s="22"/>
      <c r="N566" s="22"/>
      <c r="O566" s="22"/>
      <c r="P566" s="122" t="s">
        <v>893</v>
      </c>
    </row>
    <row r="567" spans="1:16" x14ac:dyDescent="0.35">
      <c r="A567" s="176" t="s">
        <v>270</v>
      </c>
      <c r="B567" s="176" t="s">
        <v>271</v>
      </c>
      <c r="C567" s="202" t="s">
        <v>209</v>
      </c>
      <c r="D567" s="223" t="s">
        <v>344</v>
      </c>
      <c r="E567" s="220">
        <v>7</v>
      </c>
      <c r="F567" s="229">
        <v>1650</v>
      </c>
      <c r="G567" s="229">
        <f t="shared" si="17"/>
        <v>11550</v>
      </c>
      <c r="H567" s="180" t="s">
        <v>893</v>
      </c>
      <c r="I567" s="115"/>
      <c r="J567" s="138"/>
      <c r="K567" s="27"/>
      <c r="L567" s="22"/>
      <c r="M567" s="22"/>
      <c r="N567" s="22"/>
      <c r="O567" s="22"/>
      <c r="P567" s="116"/>
    </row>
    <row r="568" spans="1:16" x14ac:dyDescent="0.35">
      <c r="A568" s="22" t="s">
        <v>270</v>
      </c>
      <c r="B568" s="22" t="s">
        <v>271</v>
      </c>
      <c r="C568" s="32" t="s">
        <v>209</v>
      </c>
      <c r="D568" s="20" t="s">
        <v>345</v>
      </c>
      <c r="E568" s="6">
        <v>8</v>
      </c>
      <c r="F568" s="73">
        <v>300</v>
      </c>
      <c r="G568" s="73">
        <f t="shared" si="17"/>
        <v>2400</v>
      </c>
      <c r="H568" s="27"/>
      <c r="I568" s="27"/>
      <c r="J568" s="138"/>
      <c r="K568" s="27"/>
      <c r="L568" s="121" t="s">
        <v>893</v>
      </c>
      <c r="M568" s="22"/>
      <c r="N568" s="22"/>
      <c r="O568" s="22"/>
      <c r="P568" s="116"/>
    </row>
    <row r="569" spans="1:16" x14ac:dyDescent="0.35">
      <c r="A569" s="22" t="s">
        <v>270</v>
      </c>
      <c r="B569" s="22" t="s">
        <v>271</v>
      </c>
      <c r="C569" s="32" t="s">
        <v>209</v>
      </c>
      <c r="D569" s="20" t="s">
        <v>346</v>
      </c>
      <c r="E569" s="6">
        <v>8</v>
      </c>
      <c r="F569" s="73">
        <v>600</v>
      </c>
      <c r="G569" s="73">
        <f t="shared" si="17"/>
        <v>4800</v>
      </c>
      <c r="H569" s="27"/>
      <c r="I569" s="27"/>
      <c r="J569" s="138"/>
      <c r="K569" s="27"/>
      <c r="L569" s="121" t="s">
        <v>893</v>
      </c>
      <c r="M569" s="22"/>
      <c r="N569" s="22"/>
      <c r="O569" s="22"/>
      <c r="P569" s="116"/>
    </row>
    <row r="570" spans="1:16" x14ac:dyDescent="0.35">
      <c r="A570" s="22" t="s">
        <v>270</v>
      </c>
      <c r="B570" s="22" t="s">
        <v>271</v>
      </c>
      <c r="C570" s="32" t="s">
        <v>209</v>
      </c>
      <c r="D570" s="20" t="s">
        <v>347</v>
      </c>
      <c r="E570" s="6">
        <v>1</v>
      </c>
      <c r="F570" s="73">
        <v>14000</v>
      </c>
      <c r="G570" s="73">
        <f t="shared" si="17"/>
        <v>14000</v>
      </c>
      <c r="H570" s="115" t="s">
        <v>893</v>
      </c>
      <c r="I570" s="115"/>
      <c r="J570" s="138"/>
      <c r="K570" s="27"/>
      <c r="L570" s="22"/>
      <c r="M570" s="22"/>
      <c r="N570" s="22"/>
      <c r="O570" s="22"/>
      <c r="P570" s="116"/>
    </row>
    <row r="571" spans="1:16" x14ac:dyDescent="0.35">
      <c r="A571" s="22" t="s">
        <v>270</v>
      </c>
      <c r="B571" s="22" t="s">
        <v>271</v>
      </c>
      <c r="C571" s="32" t="s">
        <v>209</v>
      </c>
      <c r="D571" s="20" t="s">
        <v>348</v>
      </c>
      <c r="E571" s="6">
        <v>5</v>
      </c>
      <c r="F571" s="73">
        <v>3500</v>
      </c>
      <c r="G571" s="73">
        <f t="shared" si="17"/>
        <v>17500</v>
      </c>
      <c r="H571" s="115" t="s">
        <v>893</v>
      </c>
      <c r="I571" s="115"/>
      <c r="J571" s="138"/>
      <c r="K571" s="27"/>
      <c r="L571" s="22"/>
      <c r="M571" s="22"/>
      <c r="N571" s="22"/>
      <c r="O571" s="22"/>
      <c r="P571" s="116"/>
    </row>
    <row r="572" spans="1:16" x14ac:dyDescent="0.35">
      <c r="A572" s="22" t="s">
        <v>270</v>
      </c>
      <c r="B572" s="22" t="s">
        <v>271</v>
      </c>
      <c r="C572" s="32" t="s">
        <v>209</v>
      </c>
      <c r="D572" s="20" t="s">
        <v>349</v>
      </c>
      <c r="E572" s="6">
        <v>1</v>
      </c>
      <c r="F572" s="73">
        <v>1500</v>
      </c>
      <c r="G572" s="73">
        <f t="shared" si="17"/>
        <v>1500</v>
      </c>
      <c r="H572" s="27"/>
      <c r="I572" s="27"/>
      <c r="J572" s="138"/>
      <c r="K572" s="27"/>
      <c r="L572" s="22"/>
      <c r="M572" s="22"/>
      <c r="N572" s="22"/>
      <c r="O572" s="123" t="s">
        <v>893</v>
      </c>
      <c r="P572" s="116"/>
    </row>
    <row r="573" spans="1:16" ht="42" x14ac:dyDescent="0.35">
      <c r="A573" s="22" t="s">
        <v>270</v>
      </c>
      <c r="B573" s="22" t="s">
        <v>271</v>
      </c>
      <c r="C573" s="32" t="s">
        <v>209</v>
      </c>
      <c r="D573" s="20" t="s">
        <v>56</v>
      </c>
      <c r="E573" s="6">
        <v>2</v>
      </c>
      <c r="F573" s="73">
        <v>2400</v>
      </c>
      <c r="G573" s="73">
        <f t="shared" si="17"/>
        <v>4800</v>
      </c>
      <c r="H573" s="27"/>
      <c r="I573" s="27"/>
      <c r="J573" s="115" t="s">
        <v>893</v>
      </c>
      <c r="K573" s="27"/>
      <c r="L573" s="22"/>
      <c r="M573" s="22"/>
      <c r="N573" s="22"/>
      <c r="O573" s="22"/>
      <c r="P573" s="116"/>
    </row>
    <row r="574" spans="1:16" x14ac:dyDescent="0.35">
      <c r="A574" s="176" t="s">
        <v>270</v>
      </c>
      <c r="B574" s="176" t="s">
        <v>271</v>
      </c>
      <c r="C574" s="202" t="s">
        <v>209</v>
      </c>
      <c r="D574" s="223" t="s">
        <v>350</v>
      </c>
      <c r="E574" s="220">
        <v>1</v>
      </c>
      <c r="F574" s="229">
        <v>125000</v>
      </c>
      <c r="G574" s="229">
        <f t="shared" si="17"/>
        <v>125000</v>
      </c>
      <c r="H574" s="180" t="s">
        <v>893</v>
      </c>
      <c r="I574" s="115"/>
      <c r="J574" s="138"/>
      <c r="K574" s="27"/>
      <c r="L574" s="22"/>
      <c r="M574" s="22"/>
      <c r="N574" s="22"/>
      <c r="O574" s="22"/>
      <c r="P574" s="116"/>
    </row>
    <row r="575" spans="1:16" x14ac:dyDescent="0.35">
      <c r="A575" s="22" t="s">
        <v>270</v>
      </c>
      <c r="B575" s="22" t="s">
        <v>271</v>
      </c>
      <c r="C575" s="32" t="s">
        <v>209</v>
      </c>
      <c r="D575" s="20" t="s">
        <v>351</v>
      </c>
      <c r="E575" s="6">
        <v>1</v>
      </c>
      <c r="F575" s="73">
        <v>970</v>
      </c>
      <c r="G575" s="73">
        <f t="shared" si="17"/>
        <v>970</v>
      </c>
      <c r="H575" s="27"/>
      <c r="I575" s="27"/>
      <c r="J575" s="115" t="s">
        <v>893</v>
      </c>
      <c r="K575" s="27"/>
      <c r="L575" s="22"/>
      <c r="M575" s="22"/>
      <c r="N575" s="22"/>
      <c r="O575" s="22"/>
      <c r="P575" s="116"/>
    </row>
    <row r="576" spans="1:16" x14ac:dyDescent="0.35">
      <c r="A576" s="22" t="s">
        <v>270</v>
      </c>
      <c r="B576" s="22" t="s">
        <v>271</v>
      </c>
      <c r="C576" s="32" t="s">
        <v>209</v>
      </c>
      <c r="D576" s="20" t="s">
        <v>352</v>
      </c>
      <c r="E576" s="6">
        <v>30</v>
      </c>
      <c r="F576" s="73">
        <v>200</v>
      </c>
      <c r="G576" s="73">
        <f t="shared" si="17"/>
        <v>6000</v>
      </c>
      <c r="H576" s="27"/>
      <c r="I576" s="27"/>
      <c r="J576" s="138"/>
      <c r="K576" s="27"/>
      <c r="L576" s="22" t="s">
        <v>893</v>
      </c>
      <c r="M576" s="22"/>
      <c r="N576" s="22"/>
      <c r="O576" s="22"/>
      <c r="P576" s="116"/>
    </row>
    <row r="577" spans="1:16" x14ac:dyDescent="0.35">
      <c r="A577" s="22" t="s">
        <v>270</v>
      </c>
      <c r="B577" s="22" t="s">
        <v>271</v>
      </c>
      <c r="C577" s="32" t="s">
        <v>209</v>
      </c>
      <c r="D577" s="20" t="s">
        <v>353</v>
      </c>
      <c r="E577" s="6">
        <v>2</v>
      </c>
      <c r="F577" s="73">
        <v>4000</v>
      </c>
      <c r="G577" s="73">
        <f t="shared" si="17"/>
        <v>8000</v>
      </c>
      <c r="H577" s="27"/>
      <c r="I577" s="27"/>
      <c r="J577" s="138"/>
      <c r="K577" s="27"/>
      <c r="L577" s="121" t="s">
        <v>893</v>
      </c>
      <c r="M577" s="22"/>
      <c r="N577" s="22"/>
      <c r="O577" s="22"/>
      <c r="P577" s="116"/>
    </row>
    <row r="578" spans="1:16" x14ac:dyDescent="0.35">
      <c r="A578" s="176" t="s">
        <v>270</v>
      </c>
      <c r="B578" s="176" t="s">
        <v>271</v>
      </c>
      <c r="C578" s="202" t="s">
        <v>209</v>
      </c>
      <c r="D578" s="223" t="s">
        <v>354</v>
      </c>
      <c r="E578" s="220">
        <v>10</v>
      </c>
      <c r="F578" s="229">
        <v>8000</v>
      </c>
      <c r="G578" s="229">
        <f t="shared" si="17"/>
        <v>80000</v>
      </c>
      <c r="H578" s="180" t="s">
        <v>893</v>
      </c>
      <c r="I578" s="115"/>
      <c r="J578" s="138"/>
      <c r="K578" s="27"/>
      <c r="L578" s="22"/>
      <c r="M578" s="22"/>
      <c r="N578" s="22"/>
      <c r="O578" s="22"/>
      <c r="P578" s="116"/>
    </row>
    <row r="579" spans="1:16" x14ac:dyDescent="0.35">
      <c r="A579" s="176" t="s">
        <v>270</v>
      </c>
      <c r="B579" s="176" t="s">
        <v>271</v>
      </c>
      <c r="C579" s="202" t="s">
        <v>209</v>
      </c>
      <c r="D579" s="223" t="s">
        <v>355</v>
      </c>
      <c r="E579" s="220">
        <v>20</v>
      </c>
      <c r="F579" s="229">
        <v>1050</v>
      </c>
      <c r="G579" s="229">
        <f t="shared" si="17"/>
        <v>21000</v>
      </c>
      <c r="H579" s="180" t="s">
        <v>893</v>
      </c>
      <c r="I579" s="115"/>
      <c r="J579" s="138"/>
      <c r="K579" s="27"/>
      <c r="L579" s="22"/>
      <c r="M579" s="22"/>
      <c r="N579" s="22"/>
      <c r="O579" s="22"/>
      <c r="P579" s="116"/>
    </row>
    <row r="580" spans="1:16" x14ac:dyDescent="0.35">
      <c r="A580" s="22" t="s">
        <v>270</v>
      </c>
      <c r="B580" s="22" t="s">
        <v>271</v>
      </c>
      <c r="C580" s="32" t="s">
        <v>209</v>
      </c>
      <c r="D580" s="20" t="s">
        <v>356</v>
      </c>
      <c r="E580" s="6">
        <v>2</v>
      </c>
      <c r="F580" s="73">
        <v>12000</v>
      </c>
      <c r="G580" s="73">
        <f t="shared" si="17"/>
        <v>24000</v>
      </c>
      <c r="H580" s="115" t="s">
        <v>893</v>
      </c>
      <c r="I580" s="115"/>
      <c r="J580" s="138"/>
      <c r="K580" s="27"/>
      <c r="L580" s="22"/>
      <c r="M580" s="22"/>
      <c r="N580" s="22"/>
      <c r="O580" s="22"/>
      <c r="P580" s="116"/>
    </row>
    <row r="581" spans="1:16" x14ac:dyDescent="0.35">
      <c r="A581" s="22" t="s">
        <v>270</v>
      </c>
      <c r="B581" s="22" t="s">
        <v>271</v>
      </c>
      <c r="C581" s="32" t="s">
        <v>209</v>
      </c>
      <c r="D581" s="20" t="s">
        <v>135</v>
      </c>
      <c r="E581" s="6">
        <v>30</v>
      </c>
      <c r="F581" s="73">
        <v>4300</v>
      </c>
      <c r="G581" s="73">
        <f t="shared" si="17"/>
        <v>129000</v>
      </c>
      <c r="H581" s="131" t="s">
        <v>893</v>
      </c>
      <c r="I581" s="27"/>
      <c r="J581" s="138"/>
      <c r="K581" s="27"/>
      <c r="L581" s="121" t="s">
        <v>893</v>
      </c>
      <c r="M581" s="22"/>
      <c r="N581" s="22"/>
      <c r="O581" s="22"/>
      <c r="P581" s="116"/>
    </row>
    <row r="582" spans="1:16" x14ac:dyDescent="0.35">
      <c r="A582" s="22" t="s">
        <v>270</v>
      </c>
      <c r="B582" s="22" t="s">
        <v>271</v>
      </c>
      <c r="C582" s="32" t="s">
        <v>209</v>
      </c>
      <c r="D582" s="20" t="s">
        <v>357</v>
      </c>
      <c r="E582" s="6">
        <v>1</v>
      </c>
      <c r="F582" s="73">
        <v>100000</v>
      </c>
      <c r="G582" s="73">
        <f t="shared" si="17"/>
        <v>100000</v>
      </c>
      <c r="H582" s="115" t="s">
        <v>893</v>
      </c>
      <c r="I582" s="115"/>
      <c r="J582" s="138"/>
      <c r="K582" s="27"/>
      <c r="L582" s="22"/>
      <c r="M582" s="22"/>
      <c r="N582" s="22"/>
      <c r="O582" s="22"/>
      <c r="P582" s="116"/>
    </row>
    <row r="583" spans="1:16" x14ac:dyDescent="0.35">
      <c r="A583" s="22" t="s">
        <v>270</v>
      </c>
      <c r="B583" s="22" t="s">
        <v>271</v>
      </c>
      <c r="C583" s="32" t="s">
        <v>209</v>
      </c>
      <c r="D583" s="20" t="s">
        <v>358</v>
      </c>
      <c r="E583" s="6">
        <v>1</v>
      </c>
      <c r="F583" s="73">
        <v>1028500</v>
      </c>
      <c r="G583" s="73">
        <f t="shared" si="17"/>
        <v>1028500</v>
      </c>
      <c r="H583" s="115" t="s">
        <v>893</v>
      </c>
      <c r="I583" s="115"/>
      <c r="J583" s="138"/>
      <c r="K583" s="27"/>
      <c r="L583" s="22"/>
      <c r="M583" s="22"/>
      <c r="N583" s="22"/>
      <c r="O583" s="22"/>
      <c r="P583" s="116"/>
    </row>
    <row r="584" spans="1:16" x14ac:dyDescent="0.35">
      <c r="A584" s="22" t="s">
        <v>270</v>
      </c>
      <c r="B584" s="22" t="s">
        <v>271</v>
      </c>
      <c r="C584" s="32" t="s">
        <v>209</v>
      </c>
      <c r="D584" s="20" t="s">
        <v>359</v>
      </c>
      <c r="E584" s="6">
        <v>12</v>
      </c>
      <c r="F584" s="73">
        <v>1200</v>
      </c>
      <c r="G584" s="73">
        <f t="shared" si="17"/>
        <v>14400</v>
      </c>
      <c r="H584" s="27"/>
      <c r="I584" s="27"/>
      <c r="J584" s="138"/>
      <c r="K584" s="27"/>
      <c r="L584" s="121" t="s">
        <v>893</v>
      </c>
      <c r="M584" s="22"/>
      <c r="N584" s="22"/>
      <c r="O584" s="22"/>
      <c r="P584" s="116"/>
    </row>
    <row r="585" spans="1:16" x14ac:dyDescent="0.35">
      <c r="A585" s="22" t="s">
        <v>270</v>
      </c>
      <c r="B585" s="22" t="s">
        <v>271</v>
      </c>
      <c r="C585" s="32" t="s">
        <v>209</v>
      </c>
      <c r="D585" s="20" t="s">
        <v>360</v>
      </c>
      <c r="E585" s="6">
        <v>7</v>
      </c>
      <c r="F585" s="73">
        <v>2600</v>
      </c>
      <c r="G585" s="73">
        <f t="shared" si="17"/>
        <v>18200</v>
      </c>
      <c r="H585" s="27"/>
      <c r="I585" s="27"/>
      <c r="J585" s="138"/>
      <c r="K585" s="27"/>
      <c r="L585" s="121" t="s">
        <v>893</v>
      </c>
      <c r="M585" s="22"/>
      <c r="N585" s="22"/>
      <c r="O585" s="22"/>
      <c r="P585" s="116"/>
    </row>
    <row r="586" spans="1:16" ht="28" x14ac:dyDescent="0.35">
      <c r="A586" s="22" t="s">
        <v>270</v>
      </c>
      <c r="B586" s="22" t="s">
        <v>271</v>
      </c>
      <c r="C586" s="32" t="s">
        <v>209</v>
      </c>
      <c r="D586" s="20" t="s">
        <v>361</v>
      </c>
      <c r="E586" s="6">
        <v>1</v>
      </c>
      <c r="F586" s="73">
        <v>55000</v>
      </c>
      <c r="G586" s="73">
        <f t="shared" si="17"/>
        <v>55000</v>
      </c>
      <c r="H586" s="131" t="s">
        <v>893</v>
      </c>
      <c r="I586" s="27"/>
      <c r="J586" s="138"/>
      <c r="K586" s="27"/>
      <c r="L586" s="22"/>
      <c r="M586" s="123" t="s">
        <v>893</v>
      </c>
      <c r="N586" s="22"/>
      <c r="O586" s="22"/>
      <c r="P586" s="116"/>
    </row>
    <row r="587" spans="1:16" x14ac:dyDescent="0.35">
      <c r="A587" s="22" t="s">
        <v>270</v>
      </c>
      <c r="B587" s="22" t="s">
        <v>271</v>
      </c>
      <c r="C587" s="32" t="s">
        <v>209</v>
      </c>
      <c r="D587" s="20" t="s">
        <v>362</v>
      </c>
      <c r="E587" s="6">
        <v>210</v>
      </c>
      <c r="F587" s="73">
        <v>100</v>
      </c>
      <c r="G587" s="73">
        <f t="shared" si="17"/>
        <v>21000</v>
      </c>
      <c r="H587" s="27"/>
      <c r="I587" s="27"/>
      <c r="J587" s="138"/>
      <c r="K587" s="27"/>
      <c r="L587" s="121" t="s">
        <v>893</v>
      </c>
      <c r="M587" s="22"/>
      <c r="N587" s="22"/>
      <c r="O587" s="22"/>
      <c r="P587" s="116"/>
    </row>
    <row r="588" spans="1:16" ht="28" x14ac:dyDescent="0.35">
      <c r="A588" s="22" t="s">
        <v>270</v>
      </c>
      <c r="B588" s="22" t="s">
        <v>271</v>
      </c>
      <c r="C588" s="32" t="s">
        <v>209</v>
      </c>
      <c r="D588" s="20" t="s">
        <v>363</v>
      </c>
      <c r="E588" s="6">
        <v>38</v>
      </c>
      <c r="F588" s="73">
        <v>3200</v>
      </c>
      <c r="G588" s="73">
        <f t="shared" si="17"/>
        <v>121600</v>
      </c>
      <c r="H588" s="27"/>
      <c r="I588" s="27"/>
      <c r="J588" s="138"/>
      <c r="K588" s="27"/>
      <c r="L588" s="22"/>
      <c r="M588" s="22"/>
      <c r="N588" s="123" t="s">
        <v>893</v>
      </c>
      <c r="O588" s="123"/>
      <c r="P588" s="116"/>
    </row>
    <row r="589" spans="1:16" x14ac:dyDescent="0.35">
      <c r="A589" s="22" t="s">
        <v>270</v>
      </c>
      <c r="B589" s="22" t="s">
        <v>271</v>
      </c>
      <c r="C589" s="32" t="s">
        <v>209</v>
      </c>
      <c r="D589" s="20" t="s">
        <v>364</v>
      </c>
      <c r="E589" s="6">
        <v>1</v>
      </c>
      <c r="F589" s="73">
        <v>10300</v>
      </c>
      <c r="G589" s="73">
        <f t="shared" si="17"/>
        <v>10300</v>
      </c>
      <c r="H589" s="27"/>
      <c r="I589" s="27"/>
      <c r="J589" s="138"/>
      <c r="K589" s="27"/>
      <c r="L589" s="22"/>
      <c r="M589" s="121" t="s">
        <v>893</v>
      </c>
      <c r="N589" s="22"/>
      <c r="O589" s="22"/>
      <c r="P589" s="116"/>
    </row>
    <row r="590" spans="1:16" x14ac:dyDescent="0.35">
      <c r="A590" s="22" t="s">
        <v>270</v>
      </c>
      <c r="B590" s="22" t="s">
        <v>271</v>
      </c>
      <c r="C590" s="32" t="s">
        <v>209</v>
      </c>
      <c r="D590" s="20" t="s">
        <v>365</v>
      </c>
      <c r="E590" s="6">
        <v>1</v>
      </c>
      <c r="F590" s="73">
        <v>2000</v>
      </c>
      <c r="G590" s="73">
        <f t="shared" si="17"/>
        <v>2000</v>
      </c>
      <c r="H590" s="27"/>
      <c r="I590" s="27"/>
      <c r="J590" s="138"/>
      <c r="K590" s="27"/>
      <c r="L590" s="22"/>
      <c r="M590" s="22"/>
      <c r="N590" s="22"/>
      <c r="O590" s="123" t="s">
        <v>893</v>
      </c>
      <c r="P590" s="116"/>
    </row>
    <row r="591" spans="1:16" x14ac:dyDescent="0.35">
      <c r="A591" s="22" t="s">
        <v>270</v>
      </c>
      <c r="B591" s="22" t="s">
        <v>271</v>
      </c>
      <c r="C591" s="32" t="s">
        <v>209</v>
      </c>
      <c r="D591" s="20" t="s">
        <v>366</v>
      </c>
      <c r="E591" s="6">
        <v>210</v>
      </c>
      <c r="F591" s="73">
        <v>100</v>
      </c>
      <c r="G591" s="73">
        <f t="shared" si="17"/>
        <v>21000</v>
      </c>
      <c r="H591" s="27"/>
      <c r="I591" s="27"/>
      <c r="J591" s="138"/>
      <c r="K591" s="27"/>
      <c r="L591" s="121" t="s">
        <v>893</v>
      </c>
      <c r="M591" s="22"/>
      <c r="N591" s="22"/>
      <c r="O591" s="22"/>
      <c r="P591" s="116"/>
    </row>
    <row r="592" spans="1:16" ht="42" x14ac:dyDescent="0.35">
      <c r="A592" s="22" t="s">
        <v>270</v>
      </c>
      <c r="B592" s="22" t="s">
        <v>271</v>
      </c>
      <c r="C592" s="32" t="s">
        <v>209</v>
      </c>
      <c r="D592" s="20" t="s">
        <v>367</v>
      </c>
      <c r="E592" s="6">
        <v>1</v>
      </c>
      <c r="F592" s="73">
        <v>20000</v>
      </c>
      <c r="G592" s="73">
        <f t="shared" si="17"/>
        <v>20000</v>
      </c>
      <c r="H592" s="27"/>
      <c r="I592" s="27"/>
      <c r="J592" s="138"/>
      <c r="K592" s="27"/>
      <c r="L592" s="22"/>
      <c r="M592" s="22"/>
      <c r="N592" s="22"/>
      <c r="O592" s="123" t="s">
        <v>893</v>
      </c>
      <c r="P592" s="116"/>
    </row>
    <row r="593" spans="1:16" ht="28" x14ac:dyDescent="0.35">
      <c r="A593" s="22" t="s">
        <v>270</v>
      </c>
      <c r="B593" s="22" t="s">
        <v>271</v>
      </c>
      <c r="C593" s="32" t="s">
        <v>209</v>
      </c>
      <c r="D593" s="20" t="s">
        <v>368</v>
      </c>
      <c r="E593" s="6">
        <v>1</v>
      </c>
      <c r="F593" s="73">
        <v>11500</v>
      </c>
      <c r="G593" s="73">
        <f t="shared" si="17"/>
        <v>11500</v>
      </c>
      <c r="H593" s="115" t="s">
        <v>893</v>
      </c>
      <c r="I593" s="115"/>
      <c r="J593" s="138"/>
      <c r="K593" s="27"/>
      <c r="L593" s="22"/>
      <c r="M593" s="22"/>
      <c r="N593" s="22"/>
      <c r="O593" s="22"/>
      <c r="P593" s="116"/>
    </row>
    <row r="594" spans="1:16" x14ac:dyDescent="0.35">
      <c r="A594" s="22" t="s">
        <v>270</v>
      </c>
      <c r="B594" s="22" t="s">
        <v>271</v>
      </c>
      <c r="C594" s="32" t="s">
        <v>209</v>
      </c>
      <c r="D594" s="20" t="s">
        <v>369</v>
      </c>
      <c r="E594" s="6">
        <v>1</v>
      </c>
      <c r="F594" s="73">
        <v>58000</v>
      </c>
      <c r="G594" s="73">
        <f t="shared" si="17"/>
        <v>58000</v>
      </c>
      <c r="H594" s="27"/>
      <c r="I594" s="27"/>
      <c r="J594" s="138"/>
      <c r="K594" s="27"/>
      <c r="L594" s="121" t="s">
        <v>893</v>
      </c>
      <c r="M594" s="22"/>
      <c r="N594" s="22"/>
      <c r="O594" s="22"/>
      <c r="P594" s="116"/>
    </row>
    <row r="595" spans="1:16" x14ac:dyDescent="0.35">
      <c r="A595" s="22" t="s">
        <v>270</v>
      </c>
      <c r="B595" s="22" t="s">
        <v>271</v>
      </c>
      <c r="C595" s="32" t="s">
        <v>209</v>
      </c>
      <c r="D595" s="20" t="s">
        <v>370</v>
      </c>
      <c r="E595" s="6">
        <v>10</v>
      </c>
      <c r="F595" s="73">
        <v>980</v>
      </c>
      <c r="G595" s="73">
        <f t="shared" si="17"/>
        <v>9800</v>
      </c>
      <c r="H595" s="130" t="s">
        <v>893</v>
      </c>
      <c r="I595" s="27"/>
      <c r="J595" s="138"/>
      <c r="K595" s="27"/>
      <c r="L595" s="22"/>
      <c r="M595" s="22"/>
      <c r="N595" s="123" t="s">
        <v>893</v>
      </c>
      <c r="O595" s="123"/>
      <c r="P595" s="116"/>
    </row>
    <row r="596" spans="1:16" x14ac:dyDescent="0.35">
      <c r="A596" s="22" t="s">
        <v>270</v>
      </c>
      <c r="B596" s="22" t="s">
        <v>271</v>
      </c>
      <c r="C596" s="32" t="s">
        <v>209</v>
      </c>
      <c r="D596" s="20" t="s">
        <v>371</v>
      </c>
      <c r="E596" s="6">
        <v>10</v>
      </c>
      <c r="F596" s="73">
        <v>370</v>
      </c>
      <c r="G596" s="73">
        <f t="shared" si="17"/>
        <v>3700</v>
      </c>
      <c r="H596" s="27"/>
      <c r="I596" s="27"/>
      <c r="J596" s="138"/>
      <c r="K596" s="27"/>
      <c r="L596" s="121" t="s">
        <v>893</v>
      </c>
      <c r="M596" s="22"/>
      <c r="N596" s="22"/>
      <c r="O596" s="22"/>
      <c r="P596" s="116"/>
    </row>
    <row r="597" spans="1:16" x14ac:dyDescent="0.35">
      <c r="A597" s="22" t="s">
        <v>270</v>
      </c>
      <c r="B597" s="22" t="s">
        <v>271</v>
      </c>
      <c r="C597" s="32" t="s">
        <v>209</v>
      </c>
      <c r="D597" s="20" t="s">
        <v>372</v>
      </c>
      <c r="E597" s="6">
        <v>7</v>
      </c>
      <c r="F597" s="73">
        <v>300</v>
      </c>
      <c r="G597" s="73">
        <f t="shared" si="17"/>
        <v>2100</v>
      </c>
      <c r="H597" s="27"/>
      <c r="I597" s="27"/>
      <c r="J597" s="138"/>
      <c r="K597" s="27"/>
      <c r="L597" s="22"/>
      <c r="M597" s="22"/>
      <c r="N597" s="123" t="s">
        <v>893</v>
      </c>
      <c r="O597" s="123"/>
      <c r="P597" s="116"/>
    </row>
    <row r="598" spans="1:16" x14ac:dyDescent="0.35">
      <c r="A598" s="22" t="s">
        <v>270</v>
      </c>
      <c r="B598" s="22" t="s">
        <v>271</v>
      </c>
      <c r="C598" s="32" t="s">
        <v>209</v>
      </c>
      <c r="D598" s="20" t="s">
        <v>373</v>
      </c>
      <c r="E598" s="6">
        <v>12</v>
      </c>
      <c r="F598" s="73">
        <v>600</v>
      </c>
      <c r="G598" s="73">
        <f t="shared" si="17"/>
        <v>7200</v>
      </c>
      <c r="H598" s="27"/>
      <c r="I598" s="27"/>
      <c r="J598" s="138"/>
      <c r="K598" s="27"/>
      <c r="L598" s="121" t="s">
        <v>893</v>
      </c>
      <c r="M598" s="22"/>
      <c r="N598" s="22"/>
      <c r="O598" s="22"/>
      <c r="P598" s="116"/>
    </row>
    <row r="599" spans="1:16" ht="42" x14ac:dyDescent="0.35">
      <c r="A599" s="22" t="s">
        <v>270</v>
      </c>
      <c r="B599" s="22" t="s">
        <v>271</v>
      </c>
      <c r="C599" s="32" t="s">
        <v>209</v>
      </c>
      <c r="D599" s="20" t="s">
        <v>827</v>
      </c>
      <c r="E599" s="74">
        <v>4</v>
      </c>
      <c r="F599" s="73">
        <f>4093*1.21</f>
        <v>4952.53</v>
      </c>
      <c r="G599" s="73">
        <f>E599*F599</f>
        <v>19810.12</v>
      </c>
      <c r="H599" s="115" t="s">
        <v>893</v>
      </c>
      <c r="I599" s="115"/>
      <c r="J599" s="130" t="s">
        <v>893</v>
      </c>
      <c r="K599" s="27"/>
      <c r="L599" s="22"/>
      <c r="M599" s="22"/>
      <c r="N599" s="22"/>
      <c r="O599" s="22"/>
      <c r="P599" s="116"/>
    </row>
    <row r="600" spans="1:16" ht="42" x14ac:dyDescent="0.35">
      <c r="A600" s="22" t="s">
        <v>270</v>
      </c>
      <c r="B600" s="22" t="s">
        <v>271</v>
      </c>
      <c r="C600" s="32" t="s">
        <v>209</v>
      </c>
      <c r="D600" s="20" t="s">
        <v>287</v>
      </c>
      <c r="E600" s="74">
        <v>2</v>
      </c>
      <c r="F600" s="73">
        <f>3089*1.21</f>
        <v>3737.69</v>
      </c>
      <c r="G600" s="73">
        <f>E600*F600</f>
        <v>7475.38</v>
      </c>
      <c r="H600" s="115" t="s">
        <v>893</v>
      </c>
      <c r="I600" s="115"/>
      <c r="J600" s="130" t="s">
        <v>893</v>
      </c>
      <c r="K600" s="27"/>
      <c r="L600" s="22"/>
      <c r="M600" s="22"/>
      <c r="N600" s="22"/>
      <c r="O600" s="22"/>
      <c r="P600" s="116"/>
    </row>
    <row r="601" spans="1:16" x14ac:dyDescent="0.35">
      <c r="A601" s="22" t="s">
        <v>262</v>
      </c>
      <c r="B601" s="22" t="s">
        <v>261</v>
      </c>
      <c r="C601" s="32" t="s">
        <v>209</v>
      </c>
      <c r="D601" s="20" t="s">
        <v>1</v>
      </c>
      <c r="E601" s="8">
        <v>1</v>
      </c>
      <c r="F601" s="27">
        <v>19000</v>
      </c>
      <c r="G601" s="27">
        <f>E601*F601</f>
        <v>19000</v>
      </c>
      <c r="H601" s="115" t="s">
        <v>893</v>
      </c>
      <c r="I601" s="130" t="s">
        <v>893</v>
      </c>
      <c r="J601" s="138"/>
      <c r="K601" s="27"/>
      <c r="L601" s="22"/>
      <c r="M601" s="22"/>
      <c r="N601" s="22"/>
      <c r="O601" s="22"/>
      <c r="P601" s="116"/>
    </row>
    <row r="602" spans="1:16" x14ac:dyDescent="0.35">
      <c r="A602" s="72" t="s">
        <v>262</v>
      </c>
      <c r="B602" s="22" t="s">
        <v>261</v>
      </c>
      <c r="C602" s="32" t="s">
        <v>209</v>
      </c>
      <c r="D602" s="20" t="s">
        <v>33</v>
      </c>
      <c r="E602" s="8">
        <v>1</v>
      </c>
      <c r="F602" s="27">
        <v>25992.01</v>
      </c>
      <c r="G602" s="27">
        <f t="shared" ref="G602:G616" si="18">E602*F602</f>
        <v>25992.01</v>
      </c>
      <c r="H602" s="115" t="s">
        <v>893</v>
      </c>
      <c r="I602" s="115"/>
      <c r="J602" s="138"/>
      <c r="K602" s="27"/>
      <c r="L602" s="22"/>
      <c r="M602" s="22"/>
      <c r="N602" s="22"/>
      <c r="O602" s="22"/>
      <c r="P602" s="116"/>
    </row>
    <row r="603" spans="1:16" x14ac:dyDescent="0.35">
      <c r="A603" s="22" t="s">
        <v>262</v>
      </c>
      <c r="B603" s="22" t="s">
        <v>261</v>
      </c>
      <c r="C603" s="32" t="s">
        <v>209</v>
      </c>
      <c r="D603" s="20" t="s">
        <v>2</v>
      </c>
      <c r="E603" s="8">
        <v>8</v>
      </c>
      <c r="F603" s="27">
        <v>22476.639999999999</v>
      </c>
      <c r="G603" s="27">
        <f t="shared" si="18"/>
        <v>179813.12</v>
      </c>
      <c r="H603" s="115" t="s">
        <v>893</v>
      </c>
      <c r="I603" s="115"/>
      <c r="J603" s="138"/>
      <c r="K603" s="27"/>
      <c r="L603" s="22"/>
      <c r="M603" s="22"/>
      <c r="N603" s="22"/>
      <c r="O603" s="22"/>
      <c r="P603" s="116"/>
    </row>
    <row r="604" spans="1:16" x14ac:dyDescent="0.35">
      <c r="A604" s="72" t="s">
        <v>262</v>
      </c>
      <c r="B604" s="22" t="s">
        <v>261</v>
      </c>
      <c r="C604" s="32" t="s">
        <v>209</v>
      </c>
      <c r="D604" s="149" t="s">
        <v>44</v>
      </c>
      <c r="E604" s="8">
        <v>1</v>
      </c>
      <c r="F604" s="27">
        <v>5677.26</v>
      </c>
      <c r="G604" s="27">
        <f t="shared" si="18"/>
        <v>5677.26</v>
      </c>
      <c r="H604" s="115" t="s">
        <v>893</v>
      </c>
      <c r="I604" s="115"/>
      <c r="J604" s="138"/>
      <c r="K604" s="27"/>
      <c r="L604" s="22"/>
      <c r="M604" s="22"/>
      <c r="N604" s="22"/>
      <c r="O604" s="22"/>
      <c r="P604" s="116"/>
    </row>
    <row r="605" spans="1:16" x14ac:dyDescent="0.35">
      <c r="A605" s="22" t="s">
        <v>262</v>
      </c>
      <c r="B605" s="22" t="s">
        <v>261</v>
      </c>
      <c r="C605" s="32" t="s">
        <v>209</v>
      </c>
      <c r="D605" s="20" t="s">
        <v>13</v>
      </c>
      <c r="E605" s="8">
        <v>8</v>
      </c>
      <c r="F605" s="27">
        <v>3126.05</v>
      </c>
      <c r="G605" s="27">
        <f t="shared" si="18"/>
        <v>25008.400000000001</v>
      </c>
      <c r="H605" s="130" t="s">
        <v>893</v>
      </c>
      <c r="I605" s="27"/>
      <c r="J605" s="115" t="s">
        <v>893</v>
      </c>
      <c r="K605" s="27"/>
      <c r="L605" s="22"/>
      <c r="M605" s="22"/>
      <c r="N605" s="22"/>
      <c r="O605" s="22"/>
      <c r="P605" s="116"/>
    </row>
    <row r="606" spans="1:16" x14ac:dyDescent="0.35">
      <c r="A606" s="228" t="s">
        <v>262</v>
      </c>
      <c r="B606" s="176" t="s">
        <v>261</v>
      </c>
      <c r="C606" s="202" t="s">
        <v>209</v>
      </c>
      <c r="D606" s="223" t="s">
        <v>15</v>
      </c>
      <c r="E606" s="204">
        <v>8</v>
      </c>
      <c r="F606" s="199">
        <v>1492.52</v>
      </c>
      <c r="G606" s="199">
        <f t="shared" si="18"/>
        <v>11940.16</v>
      </c>
      <c r="H606" s="180" t="s">
        <v>893</v>
      </c>
      <c r="I606" s="115"/>
      <c r="J606" s="138"/>
      <c r="K606" s="27"/>
      <c r="L606" s="22"/>
      <c r="M606" s="22"/>
      <c r="N606" s="22"/>
      <c r="O606" s="22"/>
      <c r="P606" s="116"/>
    </row>
    <row r="607" spans="1:16" ht="28" x14ac:dyDescent="0.35">
      <c r="A607" s="22" t="s">
        <v>262</v>
      </c>
      <c r="B607" s="22" t="s">
        <v>261</v>
      </c>
      <c r="C607" s="32" t="s">
        <v>209</v>
      </c>
      <c r="D607" s="20" t="s">
        <v>375</v>
      </c>
      <c r="E607" s="8">
        <v>8</v>
      </c>
      <c r="F607" s="27">
        <v>7000</v>
      </c>
      <c r="G607" s="27">
        <f t="shared" si="18"/>
        <v>56000</v>
      </c>
      <c r="H607" s="131" t="s">
        <v>893</v>
      </c>
      <c r="I607" s="27"/>
      <c r="J607" s="138"/>
      <c r="K607" s="27"/>
      <c r="L607" s="121" t="s">
        <v>893</v>
      </c>
      <c r="M607" s="22"/>
      <c r="N607" s="22"/>
      <c r="O607" s="22"/>
      <c r="P607" s="116"/>
    </row>
    <row r="608" spans="1:16" x14ac:dyDescent="0.35">
      <c r="A608" s="228" t="s">
        <v>262</v>
      </c>
      <c r="B608" s="176" t="s">
        <v>261</v>
      </c>
      <c r="C608" s="202" t="s">
        <v>209</v>
      </c>
      <c r="D608" s="223" t="s">
        <v>376</v>
      </c>
      <c r="E608" s="204">
        <v>24</v>
      </c>
      <c r="F608" s="199">
        <v>1130</v>
      </c>
      <c r="G608" s="199">
        <f t="shared" si="18"/>
        <v>27120</v>
      </c>
      <c r="H608" s="180" t="s">
        <v>893</v>
      </c>
      <c r="I608" s="115"/>
      <c r="J608" s="138"/>
      <c r="K608" s="27"/>
      <c r="L608" s="22"/>
      <c r="M608" s="22"/>
      <c r="N608" s="22"/>
      <c r="O608" s="22"/>
      <c r="P608" s="116"/>
    </row>
    <row r="609" spans="1:16" x14ac:dyDescent="0.35">
      <c r="A609" s="22" t="s">
        <v>262</v>
      </c>
      <c r="B609" s="22" t="s">
        <v>261</v>
      </c>
      <c r="C609" s="32" t="s">
        <v>209</v>
      </c>
      <c r="D609" s="20" t="s">
        <v>377</v>
      </c>
      <c r="E609" s="8">
        <v>8</v>
      </c>
      <c r="F609" s="27">
        <v>1100</v>
      </c>
      <c r="G609" s="27">
        <f t="shared" si="18"/>
        <v>8800</v>
      </c>
      <c r="H609" s="115" t="s">
        <v>893</v>
      </c>
      <c r="I609" s="115"/>
      <c r="J609" s="138"/>
      <c r="K609" s="27"/>
      <c r="L609" s="22"/>
      <c r="M609" s="22"/>
      <c r="N609" s="22"/>
      <c r="O609" s="22"/>
      <c r="P609" s="116"/>
    </row>
    <row r="610" spans="1:16" x14ac:dyDescent="0.35">
      <c r="A610" s="72" t="s">
        <v>262</v>
      </c>
      <c r="B610" s="22" t="s">
        <v>261</v>
      </c>
      <c r="C610" s="32" t="s">
        <v>209</v>
      </c>
      <c r="D610" s="20" t="s">
        <v>378</v>
      </c>
      <c r="E610" s="8">
        <v>8</v>
      </c>
      <c r="F610" s="27">
        <v>850</v>
      </c>
      <c r="G610" s="27">
        <f t="shared" si="18"/>
        <v>6800</v>
      </c>
      <c r="H610" s="27"/>
      <c r="I610" s="27"/>
      <c r="J610" s="138"/>
      <c r="K610" s="27"/>
      <c r="L610" s="22"/>
      <c r="M610" s="22"/>
      <c r="N610" s="123" t="s">
        <v>893</v>
      </c>
      <c r="O610" s="123"/>
      <c r="P610" s="116"/>
    </row>
    <row r="611" spans="1:16" x14ac:dyDescent="0.35">
      <c r="A611" s="22" t="s">
        <v>262</v>
      </c>
      <c r="B611" s="22" t="s">
        <v>261</v>
      </c>
      <c r="C611" s="32" t="s">
        <v>209</v>
      </c>
      <c r="D611" s="20" t="s">
        <v>379</v>
      </c>
      <c r="E611" s="8">
        <v>8</v>
      </c>
      <c r="F611" s="27">
        <v>600</v>
      </c>
      <c r="G611" s="27">
        <f t="shared" si="18"/>
        <v>4800</v>
      </c>
      <c r="H611" s="27"/>
      <c r="I611" s="27"/>
      <c r="J611" s="115" t="s">
        <v>893</v>
      </c>
      <c r="K611" s="27"/>
      <c r="L611" s="22"/>
      <c r="M611" s="22"/>
      <c r="N611" s="22"/>
      <c r="O611" s="22"/>
      <c r="P611" s="116"/>
    </row>
    <row r="612" spans="1:16" x14ac:dyDescent="0.35">
      <c r="A612" s="72" t="s">
        <v>262</v>
      </c>
      <c r="B612" s="22" t="s">
        <v>261</v>
      </c>
      <c r="C612" s="32" t="s">
        <v>209</v>
      </c>
      <c r="D612" s="20" t="s">
        <v>380</v>
      </c>
      <c r="E612" s="8">
        <v>1</v>
      </c>
      <c r="F612" s="27">
        <v>23000</v>
      </c>
      <c r="G612" s="27">
        <f t="shared" si="18"/>
        <v>23000</v>
      </c>
      <c r="H612" s="115" t="s">
        <v>893</v>
      </c>
      <c r="I612" s="115"/>
      <c r="J612" s="138"/>
      <c r="K612" s="27"/>
      <c r="L612" s="22"/>
      <c r="M612" s="22"/>
      <c r="N612" s="22"/>
      <c r="O612" s="22"/>
      <c r="P612" s="116"/>
    </row>
    <row r="613" spans="1:16" x14ac:dyDescent="0.35">
      <c r="A613" s="22" t="s">
        <v>262</v>
      </c>
      <c r="B613" s="22" t="s">
        <v>261</v>
      </c>
      <c r="C613" s="32" t="s">
        <v>209</v>
      </c>
      <c r="D613" s="20" t="s">
        <v>381</v>
      </c>
      <c r="E613" s="8">
        <v>4</v>
      </c>
      <c r="F613" s="27">
        <v>600</v>
      </c>
      <c r="G613" s="27">
        <f t="shared" si="18"/>
        <v>2400</v>
      </c>
      <c r="H613" s="27"/>
      <c r="I613" s="27"/>
      <c r="J613" s="138"/>
      <c r="K613" s="27"/>
      <c r="L613" s="121" t="s">
        <v>893</v>
      </c>
      <c r="M613" s="22"/>
      <c r="N613" s="22"/>
      <c r="O613" s="22"/>
      <c r="P613" s="116"/>
    </row>
    <row r="614" spans="1:16" x14ac:dyDescent="0.35">
      <c r="A614" s="72" t="s">
        <v>262</v>
      </c>
      <c r="B614" s="22" t="s">
        <v>261</v>
      </c>
      <c r="C614" s="32" t="s">
        <v>209</v>
      </c>
      <c r="D614" s="20" t="s">
        <v>382</v>
      </c>
      <c r="E614" s="8">
        <v>4</v>
      </c>
      <c r="F614" s="27">
        <v>300</v>
      </c>
      <c r="G614" s="27">
        <f t="shared" si="18"/>
        <v>1200</v>
      </c>
      <c r="H614" s="27"/>
      <c r="I614" s="27"/>
      <c r="J614" s="138"/>
      <c r="K614" s="27"/>
      <c r="L614" s="121" t="s">
        <v>893</v>
      </c>
      <c r="M614" s="22"/>
      <c r="N614" s="22"/>
      <c r="O614" s="22"/>
      <c r="P614" s="116"/>
    </row>
    <row r="615" spans="1:16" x14ac:dyDescent="0.35">
      <c r="A615" s="22" t="s">
        <v>262</v>
      </c>
      <c r="B615" s="22" t="s">
        <v>261</v>
      </c>
      <c r="C615" s="32" t="s">
        <v>209</v>
      </c>
      <c r="D615" s="20" t="s">
        <v>383</v>
      </c>
      <c r="E615" s="8">
        <v>1</v>
      </c>
      <c r="F615" s="27">
        <v>10000</v>
      </c>
      <c r="G615" s="27">
        <f t="shared" si="18"/>
        <v>10000</v>
      </c>
      <c r="H615" s="27"/>
      <c r="I615" s="27"/>
      <c r="J615" s="138"/>
      <c r="K615" s="27"/>
      <c r="L615" s="22"/>
      <c r="M615" s="123" t="s">
        <v>893</v>
      </c>
      <c r="N615" s="22"/>
      <c r="O615" s="22"/>
      <c r="P615" s="116"/>
    </row>
    <row r="616" spans="1:16" ht="28" x14ac:dyDescent="0.35">
      <c r="A616" s="72" t="s">
        <v>262</v>
      </c>
      <c r="B616" s="22" t="s">
        <v>261</v>
      </c>
      <c r="C616" s="32" t="s">
        <v>209</v>
      </c>
      <c r="D616" s="20" t="s">
        <v>384</v>
      </c>
      <c r="E616" s="8">
        <v>1</v>
      </c>
      <c r="F616" s="27">
        <v>5000</v>
      </c>
      <c r="G616" s="27">
        <f t="shared" si="18"/>
        <v>5000</v>
      </c>
      <c r="H616" s="27"/>
      <c r="I616" s="27"/>
      <c r="J616" s="138"/>
      <c r="K616" s="27"/>
      <c r="L616" s="22"/>
      <c r="M616" s="123" t="s">
        <v>893</v>
      </c>
      <c r="N616" s="22"/>
      <c r="O616" s="22"/>
      <c r="P616" s="116"/>
    </row>
    <row r="617" spans="1:16" x14ac:dyDescent="0.35">
      <c r="A617" s="22" t="s">
        <v>262</v>
      </c>
      <c r="B617" s="22" t="s">
        <v>261</v>
      </c>
      <c r="C617" s="32" t="s">
        <v>209</v>
      </c>
      <c r="D617" s="20" t="s">
        <v>385</v>
      </c>
      <c r="E617" s="8">
        <v>2</v>
      </c>
      <c r="F617" s="27">
        <v>1800</v>
      </c>
      <c r="G617" s="27">
        <v>3600</v>
      </c>
      <c r="H617" s="27"/>
      <c r="I617" s="27"/>
      <c r="J617" s="138"/>
      <c r="K617" s="27"/>
      <c r="L617" s="121" t="s">
        <v>893</v>
      </c>
      <c r="M617" s="22"/>
      <c r="N617" s="22"/>
      <c r="O617" s="22"/>
      <c r="P617" s="116"/>
    </row>
    <row r="618" spans="1:16" ht="56" x14ac:dyDescent="0.35">
      <c r="A618" s="228" t="s">
        <v>262</v>
      </c>
      <c r="B618" s="176" t="s">
        <v>261</v>
      </c>
      <c r="C618" s="202" t="s">
        <v>209</v>
      </c>
      <c r="D618" s="223" t="s">
        <v>386</v>
      </c>
      <c r="E618" s="204">
        <v>1</v>
      </c>
      <c r="F618" s="199">
        <v>25000</v>
      </c>
      <c r="G618" s="199">
        <v>25000</v>
      </c>
      <c r="H618" s="180" t="s">
        <v>893</v>
      </c>
      <c r="I618" s="115"/>
      <c r="J618" s="138"/>
      <c r="K618" s="27"/>
      <c r="L618" s="22"/>
      <c r="M618" s="22"/>
      <c r="N618" s="22"/>
      <c r="O618" s="22"/>
      <c r="P618" s="116"/>
    </row>
    <row r="619" spans="1:16" ht="70" x14ac:dyDescent="0.35">
      <c r="A619" s="22" t="s">
        <v>262</v>
      </c>
      <c r="B619" s="22" t="s">
        <v>261</v>
      </c>
      <c r="C619" s="32" t="s">
        <v>209</v>
      </c>
      <c r="D619" s="20" t="s">
        <v>387</v>
      </c>
      <c r="E619" s="8">
        <v>1</v>
      </c>
      <c r="F619" s="27">
        <v>20000</v>
      </c>
      <c r="G619" s="27">
        <v>20000</v>
      </c>
      <c r="H619" s="27"/>
      <c r="I619" s="27"/>
      <c r="J619" s="138"/>
      <c r="K619" s="27"/>
      <c r="L619" s="22"/>
      <c r="M619" s="22"/>
      <c r="N619" s="22"/>
      <c r="O619" s="130" t="s">
        <v>893</v>
      </c>
      <c r="P619" s="128" t="s">
        <v>893</v>
      </c>
    </row>
    <row r="620" spans="1:16" ht="56" x14ac:dyDescent="0.35">
      <c r="A620" s="72" t="s">
        <v>262</v>
      </c>
      <c r="B620" s="22" t="s">
        <v>261</v>
      </c>
      <c r="C620" s="32" t="s">
        <v>209</v>
      </c>
      <c r="D620" s="20" t="s">
        <v>388</v>
      </c>
      <c r="E620" s="8">
        <v>1</v>
      </c>
      <c r="F620" s="27">
        <v>15000</v>
      </c>
      <c r="G620" s="27">
        <v>15000</v>
      </c>
      <c r="H620" s="27"/>
      <c r="I620" s="27"/>
      <c r="J620" s="138"/>
      <c r="K620" s="27"/>
      <c r="L620" s="22"/>
      <c r="M620" s="121" t="s">
        <v>893</v>
      </c>
      <c r="N620" s="22"/>
      <c r="O620" s="22"/>
      <c r="P620" s="116"/>
    </row>
    <row r="621" spans="1:16" ht="140" x14ac:dyDescent="0.35">
      <c r="A621" s="22" t="s">
        <v>262</v>
      </c>
      <c r="B621" s="22" t="s">
        <v>261</v>
      </c>
      <c r="C621" s="32" t="s">
        <v>209</v>
      </c>
      <c r="D621" s="20" t="s">
        <v>389</v>
      </c>
      <c r="E621" s="8">
        <v>1</v>
      </c>
      <c r="F621" s="27">
        <v>110000</v>
      </c>
      <c r="G621" s="27">
        <v>110000</v>
      </c>
      <c r="H621" s="27"/>
      <c r="I621" s="27"/>
      <c r="J621" s="138"/>
      <c r="K621" s="27"/>
      <c r="L621" s="22"/>
      <c r="M621" s="22"/>
      <c r="N621" s="22"/>
      <c r="O621" s="123" t="s">
        <v>893</v>
      </c>
      <c r="P621" s="116"/>
    </row>
    <row r="622" spans="1:16" ht="28" x14ac:dyDescent="0.35">
      <c r="A622" s="72" t="s">
        <v>262</v>
      </c>
      <c r="B622" s="22" t="s">
        <v>261</v>
      </c>
      <c r="C622" s="32" t="s">
        <v>209</v>
      </c>
      <c r="D622" s="20" t="s">
        <v>390</v>
      </c>
      <c r="E622" s="8">
        <v>1</v>
      </c>
      <c r="F622" s="27">
        <v>45000</v>
      </c>
      <c r="G622" s="27">
        <v>45000</v>
      </c>
      <c r="H622" s="27"/>
      <c r="I622" s="27"/>
      <c r="J622" s="138"/>
      <c r="K622" s="27"/>
      <c r="L622" s="22"/>
      <c r="M622" s="121" t="s">
        <v>893</v>
      </c>
      <c r="N622" s="22"/>
      <c r="O622" s="22"/>
      <c r="P622" s="116"/>
    </row>
    <row r="623" spans="1:16" ht="28" x14ac:dyDescent="0.35">
      <c r="A623" s="176" t="s">
        <v>262</v>
      </c>
      <c r="B623" s="176" t="s">
        <v>261</v>
      </c>
      <c r="C623" s="202" t="s">
        <v>209</v>
      </c>
      <c r="D623" s="223" t="s">
        <v>391</v>
      </c>
      <c r="E623" s="204">
        <v>6</v>
      </c>
      <c r="F623" s="199">
        <v>1540.33</v>
      </c>
      <c r="G623" s="199">
        <v>9241.98</v>
      </c>
      <c r="H623" s="180" t="s">
        <v>893</v>
      </c>
      <c r="I623" s="27"/>
      <c r="J623" s="115" t="s">
        <v>893</v>
      </c>
      <c r="K623" s="27"/>
      <c r="L623" s="22"/>
      <c r="M623" s="22"/>
      <c r="N623" s="22"/>
      <c r="O623" s="22"/>
      <c r="P623" s="116"/>
    </row>
    <row r="624" spans="1:16" ht="56" x14ac:dyDescent="0.35">
      <c r="A624" s="72" t="s">
        <v>262</v>
      </c>
      <c r="B624" s="22" t="s">
        <v>261</v>
      </c>
      <c r="C624" s="32" t="s">
        <v>209</v>
      </c>
      <c r="D624" s="20" t="s">
        <v>392</v>
      </c>
      <c r="E624" s="8">
        <v>6</v>
      </c>
      <c r="F624" s="27">
        <v>1202.74</v>
      </c>
      <c r="G624" s="27">
        <v>7216.44</v>
      </c>
      <c r="H624" s="115" t="s">
        <v>893</v>
      </c>
      <c r="I624" s="115"/>
      <c r="J624" s="138"/>
      <c r="K624" s="27"/>
      <c r="L624" s="22"/>
      <c r="M624" s="22"/>
      <c r="N624" s="22"/>
      <c r="O624" s="22"/>
      <c r="P624" s="116"/>
    </row>
    <row r="625" spans="1:16" x14ac:dyDescent="0.35">
      <c r="A625" s="22" t="s">
        <v>664</v>
      </c>
      <c r="B625" s="22" t="s">
        <v>665</v>
      </c>
      <c r="C625" s="32" t="s">
        <v>419</v>
      </c>
      <c r="D625" s="7" t="s">
        <v>393</v>
      </c>
      <c r="E625" s="29">
        <v>1</v>
      </c>
      <c r="F625" s="30">
        <v>8421.6</v>
      </c>
      <c r="G625" s="17">
        <f>E625*F625</f>
        <v>8421.6</v>
      </c>
      <c r="H625" s="115" t="s">
        <v>893</v>
      </c>
      <c r="I625" s="115"/>
      <c r="J625" s="138"/>
      <c r="K625" s="27"/>
      <c r="L625" s="22"/>
      <c r="M625" s="22"/>
      <c r="N625" s="22"/>
      <c r="O625" s="22"/>
      <c r="P625" s="116"/>
    </row>
    <row r="626" spans="1:16" x14ac:dyDescent="0.35">
      <c r="A626" s="176" t="s">
        <v>664</v>
      </c>
      <c r="B626" s="176" t="s">
        <v>665</v>
      </c>
      <c r="C626" s="202" t="s">
        <v>419</v>
      </c>
      <c r="D626" s="222" t="s">
        <v>394</v>
      </c>
      <c r="E626" s="184">
        <v>3</v>
      </c>
      <c r="F626" s="185">
        <v>18295.2</v>
      </c>
      <c r="G626" s="185">
        <f>E626*F626</f>
        <v>54885.600000000006</v>
      </c>
      <c r="H626" s="180" t="s">
        <v>893</v>
      </c>
      <c r="I626" s="115"/>
      <c r="J626" s="138"/>
      <c r="K626" s="27"/>
      <c r="L626" s="22"/>
      <c r="M626" s="22"/>
      <c r="N626" s="22"/>
      <c r="O626" s="22"/>
      <c r="P626" s="116"/>
    </row>
    <row r="627" spans="1:16" x14ac:dyDescent="0.35">
      <c r="A627" s="176" t="s">
        <v>664</v>
      </c>
      <c r="B627" s="176" t="s">
        <v>665</v>
      </c>
      <c r="C627" s="202" t="s">
        <v>419</v>
      </c>
      <c r="D627" s="213" t="s">
        <v>395</v>
      </c>
      <c r="E627" s="184">
        <v>1</v>
      </c>
      <c r="F627" s="185">
        <v>6000</v>
      </c>
      <c r="G627" s="185">
        <f t="shared" ref="G627" si="19">E627*F627</f>
        <v>6000</v>
      </c>
      <c r="H627" s="180" t="s">
        <v>893</v>
      </c>
      <c r="I627" s="115"/>
      <c r="J627" s="138"/>
      <c r="K627" s="27"/>
      <c r="L627" s="22"/>
      <c r="M627" s="22"/>
      <c r="N627" s="22"/>
      <c r="O627" s="22"/>
      <c r="P627" s="116"/>
    </row>
    <row r="628" spans="1:16" ht="56" x14ac:dyDescent="0.35">
      <c r="A628" s="22" t="s">
        <v>664</v>
      </c>
      <c r="B628" s="22" t="s">
        <v>665</v>
      </c>
      <c r="C628" s="32" t="s">
        <v>419</v>
      </c>
      <c r="D628" s="5" t="s">
        <v>334</v>
      </c>
      <c r="E628" s="3">
        <v>1</v>
      </c>
      <c r="F628" s="17">
        <v>40000</v>
      </c>
      <c r="G628" s="17">
        <f>E628*F628</f>
        <v>40000</v>
      </c>
      <c r="H628" s="27"/>
      <c r="I628" s="27"/>
      <c r="J628" s="138"/>
      <c r="K628" s="27"/>
      <c r="L628" s="22"/>
      <c r="M628" s="22"/>
      <c r="N628" s="22"/>
      <c r="O628" s="22"/>
      <c r="P628" s="122" t="s">
        <v>893</v>
      </c>
    </row>
    <row r="629" spans="1:16" x14ac:dyDescent="0.35">
      <c r="A629" s="22" t="s">
        <v>664</v>
      </c>
      <c r="B629" s="22" t="s">
        <v>665</v>
      </c>
      <c r="C629" s="32" t="s">
        <v>419</v>
      </c>
      <c r="D629" s="5" t="s">
        <v>396</v>
      </c>
      <c r="E629" s="29">
        <v>70</v>
      </c>
      <c r="F629" s="30">
        <v>83.24799999999999</v>
      </c>
      <c r="G629" s="17">
        <f>E629*F629</f>
        <v>5827.36</v>
      </c>
      <c r="H629" s="27"/>
      <c r="I629" s="27"/>
      <c r="J629" s="138"/>
      <c r="K629" s="27"/>
      <c r="L629" s="22"/>
      <c r="M629" s="22"/>
      <c r="N629" s="22"/>
      <c r="O629" s="22"/>
      <c r="P629" s="122" t="s">
        <v>893</v>
      </c>
    </row>
    <row r="630" spans="1:16" x14ac:dyDescent="0.35">
      <c r="A630" s="22" t="s">
        <v>664</v>
      </c>
      <c r="B630" s="22" t="s">
        <v>665</v>
      </c>
      <c r="C630" s="32" t="s">
        <v>419</v>
      </c>
      <c r="D630" s="5" t="s">
        <v>336</v>
      </c>
      <c r="E630" s="3">
        <v>1</v>
      </c>
      <c r="F630" s="30">
        <v>11979</v>
      </c>
      <c r="G630" s="17">
        <f>E630*F630</f>
        <v>11979</v>
      </c>
      <c r="H630" s="115" t="s">
        <v>893</v>
      </c>
      <c r="I630" s="115"/>
      <c r="J630" s="138"/>
      <c r="K630" s="27"/>
      <c r="L630" s="22"/>
      <c r="M630" s="22"/>
      <c r="N630" s="22"/>
      <c r="O630" s="22"/>
      <c r="P630" s="116"/>
    </row>
    <row r="631" spans="1:16" ht="70" x14ac:dyDescent="0.35">
      <c r="A631" s="22" t="s">
        <v>270</v>
      </c>
      <c r="B631" s="22" t="s">
        <v>271</v>
      </c>
      <c r="C631" s="32" t="s">
        <v>419</v>
      </c>
      <c r="D631" s="70" t="s">
        <v>397</v>
      </c>
      <c r="E631" s="75">
        <v>1</v>
      </c>
      <c r="F631" s="76">
        <v>120000</v>
      </c>
      <c r="G631" s="66">
        <f t="shared" ref="G631:G652" si="20">E631*F631</f>
        <v>120000</v>
      </c>
      <c r="H631" s="27"/>
      <c r="I631" s="27"/>
      <c r="J631" s="138"/>
      <c r="K631" s="27"/>
      <c r="L631" s="22"/>
      <c r="M631" s="22"/>
      <c r="N631" s="22"/>
      <c r="O631" s="22"/>
      <c r="P631" s="122" t="s">
        <v>893</v>
      </c>
    </row>
    <row r="632" spans="1:16" x14ac:dyDescent="0.35">
      <c r="A632" s="176" t="s">
        <v>270</v>
      </c>
      <c r="B632" s="176" t="s">
        <v>271</v>
      </c>
      <c r="C632" s="202" t="s">
        <v>419</v>
      </c>
      <c r="D632" s="226" t="s">
        <v>398</v>
      </c>
      <c r="E632" s="230">
        <v>1</v>
      </c>
      <c r="F632" s="231">
        <v>245606</v>
      </c>
      <c r="G632" s="221">
        <f t="shared" si="20"/>
        <v>245606</v>
      </c>
      <c r="H632" s="180" t="s">
        <v>893</v>
      </c>
      <c r="I632" s="115"/>
      <c r="J632" s="138"/>
      <c r="K632" s="27"/>
      <c r="L632" s="22"/>
      <c r="M632" s="22"/>
      <c r="N632" s="22"/>
      <c r="O632" s="22"/>
      <c r="P632" s="116"/>
    </row>
    <row r="633" spans="1:16" ht="28" x14ac:dyDescent="0.35">
      <c r="A633" s="176" t="s">
        <v>270</v>
      </c>
      <c r="B633" s="176" t="s">
        <v>271</v>
      </c>
      <c r="C633" s="202" t="s">
        <v>419</v>
      </c>
      <c r="D633" s="226" t="s">
        <v>399</v>
      </c>
      <c r="E633" s="230">
        <v>5</v>
      </c>
      <c r="F633" s="231">
        <v>38115</v>
      </c>
      <c r="G633" s="221">
        <f t="shared" si="20"/>
        <v>190575</v>
      </c>
      <c r="H633" s="180" t="s">
        <v>893</v>
      </c>
      <c r="I633" s="115"/>
      <c r="J633" s="138"/>
      <c r="K633" s="27"/>
      <c r="L633" s="22"/>
      <c r="M633" s="22"/>
      <c r="N633" s="22"/>
      <c r="O633" s="22"/>
      <c r="P633" s="116"/>
    </row>
    <row r="634" spans="1:16" x14ac:dyDescent="0.35">
      <c r="A634" s="176" t="s">
        <v>270</v>
      </c>
      <c r="B634" s="176" t="s">
        <v>271</v>
      </c>
      <c r="C634" s="202" t="s">
        <v>419</v>
      </c>
      <c r="D634" s="226" t="s">
        <v>143</v>
      </c>
      <c r="E634" s="230">
        <v>6</v>
      </c>
      <c r="F634" s="231">
        <v>32488</v>
      </c>
      <c r="G634" s="221">
        <f t="shared" si="20"/>
        <v>194928</v>
      </c>
      <c r="H634" s="180" t="s">
        <v>893</v>
      </c>
      <c r="I634" s="115"/>
      <c r="J634" s="138"/>
      <c r="K634" s="27"/>
      <c r="L634" s="22"/>
      <c r="M634" s="22"/>
      <c r="N634" s="22"/>
      <c r="O634" s="22"/>
      <c r="P634" s="116"/>
    </row>
    <row r="635" spans="1:16" ht="28" x14ac:dyDescent="0.35">
      <c r="A635" s="22" t="s">
        <v>270</v>
      </c>
      <c r="B635" s="22" t="s">
        <v>271</v>
      </c>
      <c r="C635" s="32" t="s">
        <v>419</v>
      </c>
      <c r="D635" s="70" t="s">
        <v>400</v>
      </c>
      <c r="E635" s="75">
        <v>16</v>
      </c>
      <c r="F635" s="76">
        <v>1900</v>
      </c>
      <c r="G635" s="66">
        <f t="shared" si="20"/>
        <v>30400</v>
      </c>
      <c r="H635" s="115" t="s">
        <v>893</v>
      </c>
      <c r="I635" s="115"/>
      <c r="J635" s="138"/>
      <c r="K635" s="27"/>
      <c r="L635" s="22"/>
      <c r="M635" s="22"/>
      <c r="N635" s="22"/>
      <c r="O635" s="22"/>
      <c r="P635" s="116"/>
    </row>
    <row r="636" spans="1:16" x14ac:dyDescent="0.35">
      <c r="A636" s="22" t="s">
        <v>270</v>
      </c>
      <c r="B636" s="22" t="s">
        <v>271</v>
      </c>
      <c r="C636" s="32" t="s">
        <v>419</v>
      </c>
      <c r="D636" s="70" t="s">
        <v>401</v>
      </c>
      <c r="E636" s="75">
        <v>20</v>
      </c>
      <c r="F636" s="76">
        <v>1200</v>
      </c>
      <c r="G636" s="66">
        <f t="shared" si="20"/>
        <v>24000</v>
      </c>
      <c r="H636" s="115" t="s">
        <v>893</v>
      </c>
      <c r="I636" s="115"/>
      <c r="J636" s="138"/>
      <c r="K636" s="27"/>
      <c r="L636" s="22"/>
      <c r="M636" s="22"/>
      <c r="N636" s="22"/>
      <c r="O636" s="22"/>
      <c r="P636" s="116"/>
    </row>
    <row r="637" spans="1:16" x14ac:dyDescent="0.35">
      <c r="A637" s="176" t="s">
        <v>270</v>
      </c>
      <c r="B637" s="176" t="s">
        <v>271</v>
      </c>
      <c r="C637" s="202" t="s">
        <v>419</v>
      </c>
      <c r="D637" s="226" t="s">
        <v>148</v>
      </c>
      <c r="E637" s="230">
        <v>40</v>
      </c>
      <c r="F637" s="231">
        <v>1200</v>
      </c>
      <c r="G637" s="221">
        <f t="shared" si="20"/>
        <v>48000</v>
      </c>
      <c r="H637" s="180" t="s">
        <v>893</v>
      </c>
      <c r="I637" s="115"/>
      <c r="J637" s="138"/>
      <c r="K637" s="27"/>
      <c r="L637" s="22"/>
      <c r="M637" s="22"/>
      <c r="N637" s="22"/>
      <c r="O637" s="22"/>
      <c r="P637" s="116"/>
    </row>
    <row r="638" spans="1:16" x14ac:dyDescent="0.35">
      <c r="A638" s="22" t="s">
        <v>270</v>
      </c>
      <c r="B638" s="22" t="s">
        <v>271</v>
      </c>
      <c r="C638" s="32" t="s">
        <v>419</v>
      </c>
      <c r="D638" s="70" t="s">
        <v>402</v>
      </c>
      <c r="E638" s="75">
        <v>1</v>
      </c>
      <c r="F638" s="76">
        <v>2000</v>
      </c>
      <c r="G638" s="66">
        <f t="shared" si="20"/>
        <v>2000</v>
      </c>
      <c r="H638" s="115" t="s">
        <v>893</v>
      </c>
      <c r="I638" s="115"/>
      <c r="J638" s="138"/>
      <c r="K638" s="27"/>
      <c r="L638" s="22"/>
      <c r="M638" s="22"/>
      <c r="N638" s="22"/>
      <c r="O638" s="22"/>
      <c r="P638" s="116"/>
    </row>
    <row r="639" spans="1:16" ht="28" x14ac:dyDescent="0.35">
      <c r="A639" s="22" t="s">
        <v>270</v>
      </c>
      <c r="B639" s="22" t="s">
        <v>271</v>
      </c>
      <c r="C639" s="32" t="s">
        <v>419</v>
      </c>
      <c r="D639" s="70" t="s">
        <v>60</v>
      </c>
      <c r="E639" s="75">
        <v>3</v>
      </c>
      <c r="F639" s="76">
        <v>1815</v>
      </c>
      <c r="G639" s="66">
        <f t="shared" si="20"/>
        <v>5445</v>
      </c>
      <c r="H639" s="130" t="s">
        <v>893</v>
      </c>
      <c r="I639" s="27"/>
      <c r="J639" s="138"/>
      <c r="K639" s="27"/>
      <c r="L639" s="121" t="s">
        <v>893</v>
      </c>
      <c r="M639" s="22"/>
      <c r="N639" s="22"/>
      <c r="O639" s="22"/>
      <c r="P639" s="116"/>
    </row>
    <row r="640" spans="1:16" x14ac:dyDescent="0.35">
      <c r="A640" s="22" t="s">
        <v>270</v>
      </c>
      <c r="B640" s="22" t="s">
        <v>271</v>
      </c>
      <c r="C640" s="32" t="s">
        <v>419</v>
      </c>
      <c r="D640" s="70" t="s">
        <v>393</v>
      </c>
      <c r="E640" s="75">
        <v>1</v>
      </c>
      <c r="F640" s="76">
        <v>8421.6</v>
      </c>
      <c r="G640" s="66">
        <f t="shared" si="20"/>
        <v>8421.6</v>
      </c>
      <c r="H640" s="115" t="s">
        <v>893</v>
      </c>
      <c r="I640" s="115"/>
      <c r="J640" s="138"/>
      <c r="K640" s="27"/>
      <c r="L640" s="22"/>
      <c r="M640" s="22"/>
      <c r="N640" s="22"/>
      <c r="O640" s="22"/>
      <c r="P640" s="116"/>
    </row>
    <row r="641" spans="1:16" x14ac:dyDescent="0.35">
      <c r="A641" s="22" t="s">
        <v>270</v>
      </c>
      <c r="B641" s="22" t="s">
        <v>271</v>
      </c>
      <c r="C641" s="32" t="s">
        <v>419</v>
      </c>
      <c r="D641" s="70" t="s">
        <v>403</v>
      </c>
      <c r="E641" s="75">
        <v>6</v>
      </c>
      <c r="F641" s="76">
        <v>3407</v>
      </c>
      <c r="G641" s="66">
        <f t="shared" si="20"/>
        <v>20442</v>
      </c>
      <c r="H641" s="27"/>
      <c r="I641" s="27"/>
      <c r="J641" s="138"/>
      <c r="K641" s="27"/>
      <c r="L641" s="121" t="s">
        <v>893</v>
      </c>
      <c r="M641" s="22"/>
      <c r="N641" s="22"/>
      <c r="O641" s="22"/>
      <c r="P641" s="116"/>
    </row>
    <row r="642" spans="1:16" x14ac:dyDescent="0.35">
      <c r="A642" s="22" t="s">
        <v>270</v>
      </c>
      <c r="B642" s="22" t="s">
        <v>271</v>
      </c>
      <c r="C642" s="32" t="s">
        <v>419</v>
      </c>
      <c r="D642" s="70" t="s">
        <v>226</v>
      </c>
      <c r="E642" s="75">
        <v>6</v>
      </c>
      <c r="F642" s="76">
        <v>2840</v>
      </c>
      <c r="G642" s="66">
        <f t="shared" si="20"/>
        <v>17040</v>
      </c>
      <c r="H642" s="27"/>
      <c r="I642" s="27"/>
      <c r="J642" s="138"/>
      <c r="K642" s="27"/>
      <c r="L642" s="121" t="s">
        <v>893</v>
      </c>
      <c r="M642" s="22"/>
      <c r="N642" s="22"/>
      <c r="O642" s="22"/>
      <c r="P642" s="116"/>
    </row>
    <row r="643" spans="1:16" ht="28" x14ac:dyDescent="0.35">
      <c r="A643" s="22" t="s">
        <v>270</v>
      </c>
      <c r="B643" s="22" t="s">
        <v>271</v>
      </c>
      <c r="C643" s="32" t="s">
        <v>419</v>
      </c>
      <c r="D643" s="70" t="s">
        <v>404</v>
      </c>
      <c r="E643" s="75">
        <v>1</v>
      </c>
      <c r="F643" s="76">
        <v>23952</v>
      </c>
      <c r="G643" s="66">
        <f t="shared" si="20"/>
        <v>23952</v>
      </c>
      <c r="H643" s="115" t="s">
        <v>893</v>
      </c>
      <c r="I643" s="115"/>
      <c r="J643" s="138"/>
      <c r="K643" s="27"/>
      <c r="L643" s="22"/>
      <c r="M643" s="22"/>
      <c r="N643" s="22"/>
      <c r="O643" s="22"/>
      <c r="P643" s="116"/>
    </row>
    <row r="644" spans="1:16" x14ac:dyDescent="0.35">
      <c r="A644" s="22" t="s">
        <v>270</v>
      </c>
      <c r="B644" s="22" t="s">
        <v>271</v>
      </c>
      <c r="C644" s="32" t="s">
        <v>419</v>
      </c>
      <c r="D644" s="70" t="s">
        <v>8</v>
      </c>
      <c r="E644" s="75">
        <v>1</v>
      </c>
      <c r="F644" s="76">
        <v>19142</v>
      </c>
      <c r="G644" s="66">
        <f t="shared" si="20"/>
        <v>19142</v>
      </c>
      <c r="H644" s="115" t="s">
        <v>893</v>
      </c>
      <c r="I644" s="115"/>
      <c r="J644" s="138"/>
      <c r="K644" s="27"/>
      <c r="L644" s="22"/>
      <c r="M644" s="22"/>
      <c r="N644" s="22"/>
      <c r="O644" s="22"/>
      <c r="P644" s="116"/>
    </row>
    <row r="645" spans="1:16" x14ac:dyDescent="0.35">
      <c r="A645" s="22" t="s">
        <v>270</v>
      </c>
      <c r="B645" s="22" t="s">
        <v>271</v>
      </c>
      <c r="C645" s="32" t="s">
        <v>419</v>
      </c>
      <c r="D645" s="70" t="s">
        <v>405</v>
      </c>
      <c r="E645" s="75">
        <v>1</v>
      </c>
      <c r="F645" s="76">
        <v>8410</v>
      </c>
      <c r="G645" s="66">
        <f t="shared" si="20"/>
        <v>8410</v>
      </c>
      <c r="H645" s="115" t="s">
        <v>893</v>
      </c>
      <c r="I645" s="115"/>
      <c r="J645" s="138"/>
      <c r="K645" s="27"/>
      <c r="L645" s="22"/>
      <c r="M645" s="22"/>
      <c r="N645" s="22"/>
      <c r="O645" s="22"/>
      <c r="P645" s="116"/>
    </row>
    <row r="646" spans="1:16" x14ac:dyDescent="0.35">
      <c r="A646" s="22" t="s">
        <v>270</v>
      </c>
      <c r="B646" s="22" t="s">
        <v>271</v>
      </c>
      <c r="C646" s="32" t="s">
        <v>419</v>
      </c>
      <c r="D646" s="70" t="s">
        <v>406</v>
      </c>
      <c r="E646" s="75">
        <v>14</v>
      </c>
      <c r="F646" s="76">
        <v>5566</v>
      </c>
      <c r="G646" s="66">
        <f t="shared" si="20"/>
        <v>77924</v>
      </c>
      <c r="H646" s="130" t="s">
        <v>893</v>
      </c>
      <c r="I646" s="27"/>
      <c r="J646" s="138"/>
      <c r="K646" s="27"/>
      <c r="L646" s="121" t="s">
        <v>893</v>
      </c>
      <c r="M646" s="22"/>
      <c r="N646" s="22"/>
      <c r="O646" s="22"/>
      <c r="P646" s="116"/>
    </row>
    <row r="647" spans="1:16" x14ac:dyDescent="0.35">
      <c r="A647" s="22" t="s">
        <v>270</v>
      </c>
      <c r="B647" s="22" t="s">
        <v>271</v>
      </c>
      <c r="C647" s="32" t="s">
        <v>419</v>
      </c>
      <c r="D647" s="70" t="s">
        <v>407</v>
      </c>
      <c r="E647" s="75">
        <v>2</v>
      </c>
      <c r="F647" s="76">
        <v>3744</v>
      </c>
      <c r="G647" s="66">
        <f t="shared" si="20"/>
        <v>7488</v>
      </c>
      <c r="H647" s="27"/>
      <c r="I647" s="27"/>
      <c r="J647" s="138"/>
      <c r="K647" s="27"/>
      <c r="L647" s="121" t="s">
        <v>893</v>
      </c>
      <c r="M647" s="22"/>
      <c r="N647" s="22"/>
      <c r="O647" s="22"/>
      <c r="P647" s="116"/>
    </row>
    <row r="648" spans="1:16" x14ac:dyDescent="0.35">
      <c r="A648" s="22" t="s">
        <v>270</v>
      </c>
      <c r="B648" s="22" t="s">
        <v>271</v>
      </c>
      <c r="C648" s="32" t="s">
        <v>419</v>
      </c>
      <c r="D648" s="70" t="s">
        <v>408</v>
      </c>
      <c r="E648" s="75">
        <v>10</v>
      </c>
      <c r="F648" s="76">
        <v>2100</v>
      </c>
      <c r="G648" s="66">
        <f t="shared" si="20"/>
        <v>21000</v>
      </c>
      <c r="H648" s="27"/>
      <c r="I648" s="27"/>
      <c r="J648" s="138"/>
      <c r="K648" s="27"/>
      <c r="L648" s="121" t="s">
        <v>893</v>
      </c>
      <c r="M648" s="22"/>
      <c r="N648" s="22"/>
      <c r="O648" s="22"/>
      <c r="P648" s="116"/>
    </row>
    <row r="649" spans="1:16" x14ac:dyDescent="0.35">
      <c r="A649" s="22" t="s">
        <v>270</v>
      </c>
      <c r="B649" s="22" t="s">
        <v>271</v>
      </c>
      <c r="C649" s="32" t="s">
        <v>419</v>
      </c>
      <c r="D649" s="70" t="s">
        <v>409</v>
      </c>
      <c r="E649" s="75">
        <v>5</v>
      </c>
      <c r="F649" s="76">
        <v>1133</v>
      </c>
      <c r="G649" s="66">
        <f t="shared" si="20"/>
        <v>5665</v>
      </c>
      <c r="H649" s="27"/>
      <c r="I649" s="27"/>
      <c r="J649" s="138"/>
      <c r="K649" s="27"/>
      <c r="L649" s="121" t="s">
        <v>893</v>
      </c>
      <c r="M649" s="22"/>
      <c r="N649" s="22"/>
      <c r="O649" s="22"/>
      <c r="P649" s="116"/>
    </row>
    <row r="650" spans="1:16" x14ac:dyDescent="0.35">
      <c r="A650" s="22" t="s">
        <v>270</v>
      </c>
      <c r="B650" s="22" t="s">
        <v>271</v>
      </c>
      <c r="C650" s="32" t="s">
        <v>419</v>
      </c>
      <c r="D650" s="77" t="s">
        <v>357</v>
      </c>
      <c r="E650" s="75">
        <v>1</v>
      </c>
      <c r="F650" s="76">
        <v>45000</v>
      </c>
      <c r="G650" s="66">
        <f t="shared" si="20"/>
        <v>45000</v>
      </c>
      <c r="H650" s="115" t="s">
        <v>893</v>
      </c>
      <c r="I650" s="115"/>
      <c r="J650" s="138"/>
      <c r="K650" s="27"/>
      <c r="L650" s="22"/>
      <c r="M650" s="22"/>
      <c r="N650" s="22"/>
      <c r="O650" s="22"/>
      <c r="P650" s="116"/>
    </row>
    <row r="651" spans="1:16" x14ac:dyDescent="0.35">
      <c r="A651" s="176" t="s">
        <v>270</v>
      </c>
      <c r="B651" s="176" t="s">
        <v>271</v>
      </c>
      <c r="C651" s="202" t="s">
        <v>419</v>
      </c>
      <c r="D651" s="232" t="s">
        <v>410</v>
      </c>
      <c r="E651" s="230">
        <v>1</v>
      </c>
      <c r="F651" s="231">
        <v>110000</v>
      </c>
      <c r="G651" s="221">
        <f t="shared" si="20"/>
        <v>110000</v>
      </c>
      <c r="H651" s="180" t="s">
        <v>893</v>
      </c>
      <c r="I651" s="115"/>
      <c r="J651" s="138"/>
      <c r="K651" s="27"/>
      <c r="L651" s="22"/>
      <c r="M651" s="22"/>
      <c r="N651" s="22"/>
      <c r="O651" s="22"/>
      <c r="P651" s="116"/>
    </row>
    <row r="652" spans="1:16" ht="42" x14ac:dyDescent="0.35">
      <c r="A652" s="176" t="s">
        <v>270</v>
      </c>
      <c r="B652" s="176" t="s">
        <v>271</v>
      </c>
      <c r="C652" s="202" t="s">
        <v>419</v>
      </c>
      <c r="D652" s="223" t="s">
        <v>286</v>
      </c>
      <c r="E652" s="230">
        <v>3</v>
      </c>
      <c r="F652" s="231">
        <v>2400</v>
      </c>
      <c r="G652" s="221">
        <f t="shared" si="20"/>
        <v>7200</v>
      </c>
      <c r="H652" s="180" t="s">
        <v>893</v>
      </c>
      <c r="I652" s="115"/>
      <c r="J652" s="138"/>
      <c r="K652" s="27"/>
      <c r="L652" s="22"/>
      <c r="M652" s="22"/>
      <c r="N652" s="22"/>
      <c r="O652" s="22"/>
      <c r="P652" s="116"/>
    </row>
    <row r="653" spans="1:16" ht="42" x14ac:dyDescent="0.35">
      <c r="A653" s="22" t="s">
        <v>270</v>
      </c>
      <c r="B653" s="22" t="s">
        <v>271</v>
      </c>
      <c r="C653" s="32" t="s">
        <v>419</v>
      </c>
      <c r="D653" s="20" t="s">
        <v>287</v>
      </c>
      <c r="E653" s="75">
        <v>1</v>
      </c>
      <c r="F653" s="76">
        <f>3089*1.21</f>
        <v>3737.69</v>
      </c>
      <c r="G653" s="66">
        <f>E653*F653</f>
        <v>3737.69</v>
      </c>
      <c r="H653" s="115" t="s">
        <v>893</v>
      </c>
      <c r="I653" s="115"/>
      <c r="J653" s="130" t="s">
        <v>893</v>
      </c>
      <c r="K653" s="27"/>
      <c r="L653" s="22"/>
      <c r="M653" s="22"/>
      <c r="N653" s="22"/>
      <c r="O653" s="22"/>
      <c r="P653" s="116"/>
    </row>
    <row r="654" spans="1:16" ht="56" x14ac:dyDescent="0.35">
      <c r="A654" s="72" t="s">
        <v>262</v>
      </c>
      <c r="B654" s="22" t="s">
        <v>261</v>
      </c>
      <c r="C654" s="32" t="s">
        <v>419</v>
      </c>
      <c r="D654" s="20" t="s">
        <v>411</v>
      </c>
      <c r="E654" s="8">
        <v>20</v>
      </c>
      <c r="F654" s="27">
        <v>2400</v>
      </c>
      <c r="G654" s="27">
        <v>48000</v>
      </c>
      <c r="H654" s="130" t="s">
        <v>893</v>
      </c>
      <c r="I654" s="27"/>
      <c r="J654" s="115" t="s">
        <v>893</v>
      </c>
      <c r="K654" s="27"/>
      <c r="L654" s="22"/>
      <c r="M654" s="22"/>
      <c r="N654" s="22"/>
      <c r="O654" s="22"/>
      <c r="P654" s="116"/>
    </row>
    <row r="655" spans="1:16" x14ac:dyDescent="0.35">
      <c r="A655" s="22" t="s">
        <v>262</v>
      </c>
      <c r="B655" s="22" t="s">
        <v>261</v>
      </c>
      <c r="C655" s="32" t="s">
        <v>419</v>
      </c>
      <c r="D655" s="20" t="s">
        <v>412</v>
      </c>
      <c r="E655" s="8">
        <v>4</v>
      </c>
      <c r="F655" s="27">
        <v>600</v>
      </c>
      <c r="G655" s="27">
        <v>2400</v>
      </c>
      <c r="H655" s="115" t="s">
        <v>893</v>
      </c>
      <c r="I655" s="115"/>
      <c r="J655" s="138"/>
      <c r="K655" s="27"/>
      <c r="L655" s="22"/>
      <c r="M655" s="22"/>
      <c r="N655" s="22"/>
      <c r="O655" s="22"/>
      <c r="P655" s="116"/>
    </row>
    <row r="656" spans="1:16" ht="28" x14ac:dyDescent="0.35">
      <c r="A656" s="228" t="s">
        <v>262</v>
      </c>
      <c r="B656" s="176" t="s">
        <v>261</v>
      </c>
      <c r="C656" s="202" t="s">
        <v>419</v>
      </c>
      <c r="D656" s="223" t="s">
        <v>69</v>
      </c>
      <c r="E656" s="204">
        <v>2</v>
      </c>
      <c r="F656" s="199">
        <v>1600</v>
      </c>
      <c r="G656" s="199">
        <v>3200</v>
      </c>
      <c r="H656" s="180" t="s">
        <v>893</v>
      </c>
      <c r="I656" s="27"/>
      <c r="J656" s="115" t="s">
        <v>893</v>
      </c>
      <c r="K656" s="27"/>
      <c r="L656" s="22"/>
      <c r="M656" s="22"/>
      <c r="N656" s="22"/>
      <c r="O656" s="22"/>
      <c r="P656" s="116"/>
    </row>
    <row r="657" spans="1:16" ht="28" x14ac:dyDescent="0.35">
      <c r="A657" s="22" t="s">
        <v>262</v>
      </c>
      <c r="B657" s="22" t="s">
        <v>261</v>
      </c>
      <c r="C657" s="32" t="s">
        <v>419</v>
      </c>
      <c r="D657" s="20" t="s">
        <v>70</v>
      </c>
      <c r="E657" s="8">
        <v>2</v>
      </c>
      <c r="F657" s="27">
        <v>1203</v>
      </c>
      <c r="G657" s="27">
        <v>2406</v>
      </c>
      <c r="H657" s="115" t="s">
        <v>893</v>
      </c>
      <c r="I657" s="115"/>
      <c r="J657" s="138"/>
      <c r="K657" s="27"/>
      <c r="L657" s="22"/>
      <c r="M657" s="22"/>
      <c r="N657" s="22"/>
      <c r="O657" s="22"/>
      <c r="P657" s="116"/>
    </row>
    <row r="658" spans="1:16" ht="28" x14ac:dyDescent="0.35">
      <c r="A658" s="72" t="s">
        <v>262</v>
      </c>
      <c r="B658" s="22" t="s">
        <v>261</v>
      </c>
      <c r="C658" s="32" t="s">
        <v>419</v>
      </c>
      <c r="D658" s="20" t="s">
        <v>413</v>
      </c>
      <c r="E658" s="8">
        <v>10</v>
      </c>
      <c r="F658" s="27">
        <v>600</v>
      </c>
      <c r="G658" s="27">
        <v>6000</v>
      </c>
      <c r="H658" s="115" t="s">
        <v>893</v>
      </c>
      <c r="I658" s="115"/>
      <c r="J658" s="130" t="s">
        <v>893</v>
      </c>
      <c r="K658" s="27"/>
      <c r="L658" s="22"/>
      <c r="M658" s="22"/>
      <c r="N658" s="22"/>
      <c r="O658" s="22"/>
      <c r="P658" s="116"/>
    </row>
    <row r="659" spans="1:16" x14ac:dyDescent="0.35">
      <c r="A659" s="22" t="s">
        <v>262</v>
      </c>
      <c r="B659" s="22" t="s">
        <v>261</v>
      </c>
      <c r="C659" s="32" t="s">
        <v>419</v>
      </c>
      <c r="D659" s="20" t="s">
        <v>414</v>
      </c>
      <c r="E659" s="8">
        <v>5</v>
      </c>
      <c r="F659" s="27">
        <v>500</v>
      </c>
      <c r="G659" s="27">
        <v>2500</v>
      </c>
      <c r="H659" s="115" t="s">
        <v>893</v>
      </c>
      <c r="I659" s="115"/>
      <c r="J659" s="138"/>
      <c r="K659" s="27"/>
      <c r="L659" s="22"/>
      <c r="M659" s="22"/>
      <c r="N659" s="22"/>
      <c r="O659" s="22"/>
      <c r="P659" s="116"/>
    </row>
    <row r="660" spans="1:16" ht="28" x14ac:dyDescent="0.35">
      <c r="A660" s="228" t="s">
        <v>262</v>
      </c>
      <c r="B660" s="176" t="s">
        <v>261</v>
      </c>
      <c r="C660" s="202" t="s">
        <v>419</v>
      </c>
      <c r="D660" s="223" t="s">
        <v>415</v>
      </c>
      <c r="E660" s="204">
        <v>2</v>
      </c>
      <c r="F660" s="199">
        <v>6000</v>
      </c>
      <c r="G660" s="199">
        <v>12000</v>
      </c>
      <c r="H660" s="180" t="s">
        <v>893</v>
      </c>
      <c r="I660" s="115"/>
      <c r="J660" s="138"/>
      <c r="K660" s="27"/>
      <c r="L660" s="22"/>
      <c r="M660" s="22"/>
      <c r="N660" s="22"/>
      <c r="O660" s="22"/>
      <c r="P660" s="116"/>
    </row>
    <row r="661" spans="1:16" x14ac:dyDescent="0.35">
      <c r="A661" s="176" t="s">
        <v>262</v>
      </c>
      <c r="B661" s="176" t="s">
        <v>261</v>
      </c>
      <c r="C661" s="202" t="s">
        <v>419</v>
      </c>
      <c r="D661" s="223" t="s">
        <v>416</v>
      </c>
      <c r="E661" s="204">
        <v>1</v>
      </c>
      <c r="F661" s="199">
        <v>1500</v>
      </c>
      <c r="G661" s="199">
        <v>1500</v>
      </c>
      <c r="H661" s="180" t="s">
        <v>893</v>
      </c>
      <c r="I661" s="115"/>
      <c r="J661" s="130" t="s">
        <v>893</v>
      </c>
      <c r="K661" s="27"/>
      <c r="L661" s="22"/>
      <c r="M661" s="22"/>
      <c r="N661" s="22"/>
      <c r="O661" s="22"/>
      <c r="P661" s="116"/>
    </row>
    <row r="662" spans="1:16" ht="28" x14ac:dyDescent="0.35">
      <c r="A662" s="72" t="s">
        <v>262</v>
      </c>
      <c r="B662" s="22" t="s">
        <v>261</v>
      </c>
      <c r="C662" s="32" t="s">
        <v>419</v>
      </c>
      <c r="D662" s="20" t="s">
        <v>417</v>
      </c>
      <c r="E662" s="8">
        <v>6</v>
      </c>
      <c r="F662" s="27">
        <v>605</v>
      </c>
      <c r="G662" s="27">
        <v>3630</v>
      </c>
      <c r="H662" s="27"/>
      <c r="I662" s="27"/>
      <c r="J662" s="138"/>
      <c r="K662" s="27"/>
      <c r="L662" s="22"/>
      <c r="M662" s="123" t="s">
        <v>893</v>
      </c>
      <c r="N662" s="22"/>
      <c r="O662" s="22"/>
      <c r="P662" s="116"/>
    </row>
    <row r="663" spans="1:16" ht="28" x14ac:dyDescent="0.35">
      <c r="A663" s="22" t="s">
        <v>262</v>
      </c>
      <c r="B663" s="22" t="s">
        <v>261</v>
      </c>
      <c r="C663" s="32" t="s">
        <v>419</v>
      </c>
      <c r="D663" s="20" t="s">
        <v>418</v>
      </c>
      <c r="E663" s="8">
        <v>3</v>
      </c>
      <c r="F663" s="27">
        <v>10000</v>
      </c>
      <c r="G663" s="27">
        <v>30000</v>
      </c>
      <c r="H663" s="115" t="s">
        <v>893</v>
      </c>
      <c r="I663" s="115"/>
      <c r="J663" s="138"/>
      <c r="K663" s="27"/>
      <c r="L663" s="22"/>
      <c r="M663" s="22"/>
      <c r="N663" s="22"/>
      <c r="O663" s="22"/>
      <c r="P663" s="116"/>
    </row>
    <row r="664" spans="1:16" x14ac:dyDescent="0.35">
      <c r="A664" s="22" t="s">
        <v>664</v>
      </c>
      <c r="B664" s="22" t="s">
        <v>665</v>
      </c>
      <c r="C664" s="32" t="s">
        <v>441</v>
      </c>
      <c r="D664" s="7" t="s">
        <v>420</v>
      </c>
      <c r="E664" s="17">
        <v>50</v>
      </c>
      <c r="F664" s="17">
        <v>1000</v>
      </c>
      <c r="G664" s="17">
        <f>E664*F664</f>
        <v>50000</v>
      </c>
      <c r="H664" s="115" t="s">
        <v>893</v>
      </c>
      <c r="I664" s="115"/>
      <c r="J664" s="138"/>
      <c r="K664" s="27"/>
      <c r="L664" s="22"/>
      <c r="M664" s="22"/>
      <c r="N664" s="22"/>
      <c r="O664" s="22"/>
      <c r="P664" s="116"/>
    </row>
    <row r="665" spans="1:16" x14ac:dyDescent="0.35">
      <c r="A665" s="22" t="s">
        <v>664</v>
      </c>
      <c r="B665" s="22" t="s">
        <v>665</v>
      </c>
      <c r="C665" s="32" t="s">
        <v>441</v>
      </c>
      <c r="D665" s="5" t="s">
        <v>421</v>
      </c>
      <c r="E665" s="17">
        <v>3</v>
      </c>
      <c r="F665" s="17">
        <v>66000</v>
      </c>
      <c r="G665" s="17">
        <f>E665*F665</f>
        <v>198000</v>
      </c>
      <c r="H665" s="130" t="s">
        <v>893</v>
      </c>
      <c r="I665" s="27"/>
      <c r="J665" s="138"/>
      <c r="K665" s="27"/>
      <c r="L665" s="22"/>
      <c r="M665" s="121" t="s">
        <v>893</v>
      </c>
      <c r="N665" s="22"/>
      <c r="O665" s="22"/>
      <c r="P665" s="116"/>
    </row>
    <row r="666" spans="1:16" x14ac:dyDescent="0.35">
      <c r="A666" s="22" t="s">
        <v>664</v>
      </c>
      <c r="B666" s="22" t="s">
        <v>665</v>
      </c>
      <c r="C666" s="32" t="s">
        <v>441</v>
      </c>
      <c r="D666" s="5" t="s">
        <v>422</v>
      </c>
      <c r="E666" s="17">
        <v>2</v>
      </c>
      <c r="F666" s="17">
        <v>4000</v>
      </c>
      <c r="G666" s="17">
        <f t="shared" ref="G666:G667" si="21">E666*F666</f>
        <v>8000</v>
      </c>
      <c r="H666" s="27"/>
      <c r="I666" s="27"/>
      <c r="J666" s="138"/>
      <c r="K666" s="27"/>
      <c r="L666" s="22"/>
      <c r="M666" s="121" t="s">
        <v>893</v>
      </c>
      <c r="N666" s="22"/>
      <c r="O666" s="22"/>
      <c r="P666" s="116"/>
    </row>
    <row r="667" spans="1:16" ht="28" x14ac:dyDescent="0.35">
      <c r="A667" s="22" t="s">
        <v>664</v>
      </c>
      <c r="B667" s="22" t="s">
        <v>665</v>
      </c>
      <c r="C667" s="32" t="s">
        <v>441</v>
      </c>
      <c r="D667" s="5" t="s">
        <v>423</v>
      </c>
      <c r="E667" s="17">
        <v>20</v>
      </c>
      <c r="F667" s="17">
        <v>4600</v>
      </c>
      <c r="G667" s="17">
        <f t="shared" si="21"/>
        <v>92000</v>
      </c>
      <c r="H667" s="27"/>
      <c r="I667" s="27"/>
      <c r="J667" s="138"/>
      <c r="K667" s="27"/>
      <c r="L667" s="22"/>
      <c r="M667" s="123" t="s">
        <v>893</v>
      </c>
      <c r="N667" s="22"/>
      <c r="O667" s="22"/>
      <c r="P667" s="116"/>
    </row>
    <row r="668" spans="1:16" x14ac:dyDescent="0.35">
      <c r="A668" s="22" t="s">
        <v>664</v>
      </c>
      <c r="B668" s="22" t="s">
        <v>665</v>
      </c>
      <c r="C668" s="32" t="s">
        <v>441</v>
      </c>
      <c r="D668" s="5" t="s">
        <v>424</v>
      </c>
      <c r="E668" s="17">
        <v>20</v>
      </c>
      <c r="F668" s="17">
        <v>500</v>
      </c>
      <c r="G668" s="17">
        <f>E668*F668</f>
        <v>10000</v>
      </c>
      <c r="H668" s="115" t="s">
        <v>893</v>
      </c>
      <c r="I668" s="115"/>
      <c r="J668" s="138"/>
      <c r="K668" s="27"/>
      <c r="L668" s="22"/>
      <c r="M668" s="22"/>
      <c r="N668" s="22"/>
      <c r="O668" s="22"/>
      <c r="P668" s="116"/>
    </row>
    <row r="669" spans="1:16" x14ac:dyDescent="0.35">
      <c r="A669" s="22" t="s">
        <v>664</v>
      </c>
      <c r="B669" s="22" t="s">
        <v>665</v>
      </c>
      <c r="C669" s="32" t="s">
        <v>441</v>
      </c>
      <c r="D669" s="5" t="s">
        <v>279</v>
      </c>
      <c r="E669" s="17">
        <v>5</v>
      </c>
      <c r="F669" s="17">
        <v>10000</v>
      </c>
      <c r="G669" s="17">
        <f>E669*F669</f>
        <v>50000</v>
      </c>
      <c r="H669" s="115" t="s">
        <v>893</v>
      </c>
      <c r="I669" s="115"/>
      <c r="J669" s="138"/>
      <c r="K669" s="27"/>
      <c r="L669" s="22"/>
      <c r="M669" s="22"/>
      <c r="N669" s="22"/>
      <c r="O669" s="22"/>
      <c r="P669" s="116"/>
    </row>
    <row r="670" spans="1:16" ht="28" x14ac:dyDescent="0.35">
      <c r="A670" s="22" t="s">
        <v>664</v>
      </c>
      <c r="B670" s="22" t="s">
        <v>665</v>
      </c>
      <c r="C670" s="32" t="s">
        <v>441</v>
      </c>
      <c r="D670" s="7" t="s">
        <v>425</v>
      </c>
      <c r="E670" s="17">
        <v>2</v>
      </c>
      <c r="F670" s="17">
        <v>115000</v>
      </c>
      <c r="G670" s="17">
        <f t="shared" ref="G670:G672" si="22">E670*F670</f>
        <v>230000</v>
      </c>
      <c r="H670" s="115" t="s">
        <v>893</v>
      </c>
      <c r="I670" s="115"/>
      <c r="J670" s="138"/>
      <c r="K670" s="27"/>
      <c r="L670" s="22"/>
      <c r="M670" s="22"/>
      <c r="N670" s="22"/>
      <c r="O670" s="22"/>
      <c r="P670" s="116"/>
    </row>
    <row r="671" spans="1:16" x14ac:dyDescent="0.35">
      <c r="A671" s="176" t="s">
        <v>664</v>
      </c>
      <c r="B671" s="176" t="s">
        <v>665</v>
      </c>
      <c r="C671" s="202" t="s">
        <v>441</v>
      </c>
      <c r="D671" s="222" t="s">
        <v>426</v>
      </c>
      <c r="E671" s="185">
        <v>2</v>
      </c>
      <c r="F671" s="185">
        <v>200000</v>
      </c>
      <c r="G671" s="185">
        <f t="shared" si="22"/>
        <v>400000</v>
      </c>
      <c r="H671" s="180" t="s">
        <v>893</v>
      </c>
      <c r="I671" s="115"/>
      <c r="J671" s="138"/>
      <c r="K671" s="27"/>
      <c r="L671" s="22"/>
      <c r="M671" s="22"/>
      <c r="N671" s="22"/>
      <c r="O671" s="22"/>
      <c r="P671" s="116"/>
    </row>
    <row r="672" spans="1:16" x14ac:dyDescent="0.35">
      <c r="A672" s="176" t="s">
        <v>664</v>
      </c>
      <c r="B672" s="176" t="s">
        <v>665</v>
      </c>
      <c r="C672" s="202" t="s">
        <v>441</v>
      </c>
      <c r="D672" s="222" t="s">
        <v>394</v>
      </c>
      <c r="E672" s="185">
        <v>5</v>
      </c>
      <c r="F672" s="185">
        <v>70000</v>
      </c>
      <c r="G672" s="185">
        <f t="shared" si="22"/>
        <v>350000</v>
      </c>
      <c r="H672" s="180" t="s">
        <v>893</v>
      </c>
      <c r="I672" s="115"/>
      <c r="J672" s="138"/>
      <c r="K672" s="27"/>
      <c r="L672" s="22"/>
      <c r="M672" s="22"/>
      <c r="N672" s="22"/>
      <c r="O672" s="22"/>
      <c r="P672" s="116"/>
    </row>
    <row r="673" spans="1:16" x14ac:dyDescent="0.35">
      <c r="A673" s="176" t="s">
        <v>664</v>
      </c>
      <c r="B673" s="176" t="s">
        <v>665</v>
      </c>
      <c r="C673" s="202" t="s">
        <v>441</v>
      </c>
      <c r="D673" s="222" t="s">
        <v>427</v>
      </c>
      <c r="E673" s="185">
        <v>8</v>
      </c>
      <c r="F673" s="185">
        <v>50000</v>
      </c>
      <c r="G673" s="185">
        <f>E673*F673</f>
        <v>400000</v>
      </c>
      <c r="H673" s="180" t="s">
        <v>893</v>
      </c>
      <c r="I673" s="115"/>
      <c r="J673" s="138"/>
      <c r="K673" s="27"/>
      <c r="L673" s="22"/>
      <c r="M673" s="22"/>
      <c r="N673" s="22"/>
      <c r="O673" s="22"/>
      <c r="P673" s="116"/>
    </row>
    <row r="674" spans="1:16" x14ac:dyDescent="0.35">
      <c r="A674" s="22" t="s">
        <v>664</v>
      </c>
      <c r="B674" s="22" t="s">
        <v>665</v>
      </c>
      <c r="C674" s="32" t="s">
        <v>441</v>
      </c>
      <c r="D674" s="5" t="s">
        <v>127</v>
      </c>
      <c r="E674" s="17">
        <v>50</v>
      </c>
      <c r="F674" s="17">
        <v>750</v>
      </c>
      <c r="G674" s="17">
        <f>E674*F674</f>
        <v>37500</v>
      </c>
      <c r="H674" s="115" t="s">
        <v>893</v>
      </c>
      <c r="I674" s="115"/>
      <c r="J674" s="138"/>
      <c r="K674" s="27"/>
      <c r="L674" s="22"/>
      <c r="M674" s="22"/>
      <c r="N674" s="22"/>
      <c r="O674" s="22"/>
      <c r="P674" s="116"/>
    </row>
    <row r="675" spans="1:16" x14ac:dyDescent="0.35">
      <c r="A675" s="22" t="s">
        <v>664</v>
      </c>
      <c r="B675" s="22" t="s">
        <v>665</v>
      </c>
      <c r="C675" s="32" t="s">
        <v>441</v>
      </c>
      <c r="D675" s="5" t="s">
        <v>396</v>
      </c>
      <c r="E675" s="17">
        <v>100</v>
      </c>
      <c r="F675" s="17">
        <v>150</v>
      </c>
      <c r="G675" s="17">
        <f>E675*F675</f>
        <v>15000</v>
      </c>
      <c r="H675" s="27"/>
      <c r="I675" s="27"/>
      <c r="J675" s="138"/>
      <c r="K675" s="27"/>
      <c r="L675" s="22"/>
      <c r="M675" s="22"/>
      <c r="N675" s="22"/>
      <c r="O675" s="22"/>
      <c r="P675" s="122" t="s">
        <v>893</v>
      </c>
    </row>
    <row r="676" spans="1:16" x14ac:dyDescent="0.35">
      <c r="A676" s="176" t="s">
        <v>664</v>
      </c>
      <c r="B676" s="176" t="s">
        <v>665</v>
      </c>
      <c r="C676" s="202" t="s">
        <v>441</v>
      </c>
      <c r="D676" s="222" t="s">
        <v>283</v>
      </c>
      <c r="E676" s="185">
        <v>50</v>
      </c>
      <c r="F676" s="185">
        <v>1500</v>
      </c>
      <c r="G676" s="185">
        <f t="shared" ref="G676:G710" si="23">E676*F676</f>
        <v>75000</v>
      </c>
      <c r="H676" s="180" t="s">
        <v>893</v>
      </c>
      <c r="I676" s="115"/>
      <c r="J676" s="138"/>
      <c r="K676" s="27"/>
      <c r="L676" s="22"/>
      <c r="M676" s="22"/>
      <c r="N676" s="22"/>
      <c r="O676" s="22"/>
      <c r="P676" s="116"/>
    </row>
    <row r="677" spans="1:16" x14ac:dyDescent="0.35">
      <c r="A677" s="176" t="s">
        <v>664</v>
      </c>
      <c r="B677" s="176" t="s">
        <v>665</v>
      </c>
      <c r="C677" s="202" t="s">
        <v>441</v>
      </c>
      <c r="D677" s="222" t="s">
        <v>284</v>
      </c>
      <c r="E677" s="185">
        <v>30</v>
      </c>
      <c r="F677" s="185">
        <v>2000</v>
      </c>
      <c r="G677" s="185">
        <f t="shared" si="23"/>
        <v>60000</v>
      </c>
      <c r="H677" s="180" t="s">
        <v>893</v>
      </c>
      <c r="I677" s="115"/>
      <c r="J677" s="138"/>
      <c r="K677" s="27"/>
      <c r="L677" s="22"/>
      <c r="M677" s="22"/>
      <c r="N677" s="22"/>
      <c r="O677" s="22"/>
      <c r="P677" s="116"/>
    </row>
    <row r="678" spans="1:16" x14ac:dyDescent="0.35">
      <c r="A678" s="22" t="s">
        <v>664</v>
      </c>
      <c r="B678" s="22" t="s">
        <v>665</v>
      </c>
      <c r="C678" s="32" t="s">
        <v>441</v>
      </c>
      <c r="D678" s="5" t="s">
        <v>428</v>
      </c>
      <c r="E678" s="17">
        <v>10</v>
      </c>
      <c r="F678" s="17">
        <v>1500</v>
      </c>
      <c r="G678" s="17">
        <f t="shared" si="23"/>
        <v>15000</v>
      </c>
      <c r="H678" s="115" t="s">
        <v>893</v>
      </c>
      <c r="I678" s="115"/>
      <c r="J678" s="138"/>
      <c r="K678" s="27"/>
      <c r="L678" s="22"/>
      <c r="M678" s="22"/>
      <c r="N678" s="22"/>
      <c r="O678" s="22"/>
      <c r="P678" s="116"/>
    </row>
    <row r="679" spans="1:16" x14ac:dyDescent="0.35">
      <c r="A679" s="22" t="s">
        <v>664</v>
      </c>
      <c r="B679" s="22" t="s">
        <v>665</v>
      </c>
      <c r="C679" s="32" t="s">
        <v>441</v>
      </c>
      <c r="D679" s="7" t="s">
        <v>429</v>
      </c>
      <c r="E679" s="17">
        <v>10</v>
      </c>
      <c r="F679" s="17">
        <v>5000</v>
      </c>
      <c r="G679" s="17">
        <f t="shared" si="23"/>
        <v>50000</v>
      </c>
      <c r="H679" s="27"/>
      <c r="I679" s="27"/>
      <c r="J679" s="138"/>
      <c r="K679" s="27"/>
      <c r="L679" s="121" t="s">
        <v>893</v>
      </c>
      <c r="M679" s="22"/>
      <c r="N679" s="22"/>
      <c r="O679" s="22"/>
      <c r="P679" s="116"/>
    </row>
    <row r="680" spans="1:16" x14ac:dyDescent="0.35">
      <c r="A680" s="22" t="s">
        <v>664</v>
      </c>
      <c r="B680" s="22" t="s">
        <v>665</v>
      </c>
      <c r="C680" s="32" t="s">
        <v>441</v>
      </c>
      <c r="D680" s="7" t="s">
        <v>430</v>
      </c>
      <c r="E680" s="17">
        <v>3</v>
      </c>
      <c r="F680" s="17">
        <v>7000</v>
      </c>
      <c r="G680" s="17">
        <f t="shared" si="23"/>
        <v>21000</v>
      </c>
      <c r="H680" s="115" t="s">
        <v>893</v>
      </c>
      <c r="I680" s="115"/>
      <c r="J680" s="138"/>
      <c r="K680" s="27"/>
      <c r="L680" s="22"/>
      <c r="M680" s="22"/>
      <c r="N680" s="22"/>
      <c r="O680" s="22"/>
      <c r="P680" s="116"/>
    </row>
    <row r="681" spans="1:16" x14ac:dyDescent="0.35">
      <c r="A681" s="22" t="s">
        <v>664</v>
      </c>
      <c r="B681" s="22" t="s">
        <v>665</v>
      </c>
      <c r="C681" s="32" t="s">
        <v>441</v>
      </c>
      <c r="D681" s="7" t="s">
        <v>431</v>
      </c>
      <c r="E681" s="17">
        <v>50</v>
      </c>
      <c r="F681" s="17">
        <v>300</v>
      </c>
      <c r="G681" s="17">
        <f t="shared" si="23"/>
        <v>15000</v>
      </c>
      <c r="H681" s="115" t="s">
        <v>893</v>
      </c>
      <c r="I681" s="115"/>
      <c r="J681" s="138"/>
      <c r="K681" s="27"/>
      <c r="L681" s="22"/>
      <c r="M681" s="22"/>
      <c r="N681" s="22"/>
      <c r="O681" s="22"/>
      <c r="P681" s="116"/>
    </row>
    <row r="682" spans="1:16" x14ac:dyDescent="0.35">
      <c r="A682" s="22" t="s">
        <v>664</v>
      </c>
      <c r="B682" s="22" t="s">
        <v>665</v>
      </c>
      <c r="C682" s="32" t="s">
        <v>441</v>
      </c>
      <c r="D682" s="7" t="s">
        <v>208</v>
      </c>
      <c r="E682" s="17">
        <v>5</v>
      </c>
      <c r="F682" s="17">
        <v>580</v>
      </c>
      <c r="G682" s="17">
        <f t="shared" si="23"/>
        <v>2900</v>
      </c>
      <c r="H682" s="115" t="s">
        <v>893</v>
      </c>
      <c r="I682" s="115"/>
      <c r="J682" s="138"/>
      <c r="K682" s="27"/>
      <c r="L682" s="22"/>
      <c r="M682" s="22"/>
      <c r="N682" s="22"/>
      <c r="O682" s="22"/>
      <c r="P682" s="116"/>
    </row>
    <row r="683" spans="1:16" x14ac:dyDescent="0.35">
      <c r="A683" s="176" t="s">
        <v>664</v>
      </c>
      <c r="B683" s="176" t="s">
        <v>665</v>
      </c>
      <c r="C683" s="202" t="s">
        <v>441</v>
      </c>
      <c r="D683" s="213" t="s">
        <v>432</v>
      </c>
      <c r="E683" s="185">
        <v>2</v>
      </c>
      <c r="F683" s="185">
        <v>60000</v>
      </c>
      <c r="G683" s="185">
        <f t="shared" si="23"/>
        <v>120000</v>
      </c>
      <c r="H683" s="180" t="s">
        <v>893</v>
      </c>
      <c r="I683" s="115"/>
      <c r="J683" s="138"/>
      <c r="K683" s="27"/>
      <c r="L683" s="22"/>
      <c r="M683" s="22"/>
      <c r="N683" s="22"/>
      <c r="O683" s="22"/>
      <c r="P683" s="116"/>
    </row>
    <row r="684" spans="1:16" x14ac:dyDescent="0.35">
      <c r="A684" s="22" t="s">
        <v>664</v>
      </c>
      <c r="B684" s="22" t="s">
        <v>665</v>
      </c>
      <c r="C684" s="32" t="s">
        <v>441</v>
      </c>
      <c r="D684" s="5" t="s">
        <v>433</v>
      </c>
      <c r="E684" s="17">
        <v>20</v>
      </c>
      <c r="F684" s="17">
        <v>450</v>
      </c>
      <c r="G684" s="17">
        <f t="shared" si="23"/>
        <v>9000</v>
      </c>
      <c r="H684" s="115" t="s">
        <v>893</v>
      </c>
      <c r="I684" s="115"/>
      <c r="J684" s="138"/>
      <c r="K684" s="27"/>
      <c r="L684" s="22"/>
      <c r="M684" s="22"/>
      <c r="N684" s="22"/>
      <c r="O684" s="22"/>
      <c r="P684" s="116"/>
    </row>
    <row r="685" spans="1:16" x14ac:dyDescent="0.35">
      <c r="A685" s="22" t="s">
        <v>664</v>
      </c>
      <c r="B685" s="22" t="s">
        <v>665</v>
      </c>
      <c r="C685" s="32" t="s">
        <v>441</v>
      </c>
      <c r="D685" s="5" t="s">
        <v>336</v>
      </c>
      <c r="E685" s="17">
        <v>1</v>
      </c>
      <c r="F685" s="17">
        <v>30000</v>
      </c>
      <c r="G685" s="17">
        <f t="shared" si="23"/>
        <v>30000</v>
      </c>
      <c r="H685" s="115" t="s">
        <v>893</v>
      </c>
      <c r="I685" s="115"/>
      <c r="J685" s="138"/>
      <c r="K685" s="27"/>
      <c r="L685" s="22"/>
      <c r="M685" s="22"/>
      <c r="N685" s="22"/>
      <c r="O685" s="22"/>
      <c r="P685" s="116"/>
    </row>
    <row r="686" spans="1:16" x14ac:dyDescent="0.35">
      <c r="A686" s="22" t="s">
        <v>664</v>
      </c>
      <c r="B686" s="22" t="s">
        <v>665</v>
      </c>
      <c r="C686" s="32" t="s">
        <v>441</v>
      </c>
      <c r="D686" s="5" t="s">
        <v>337</v>
      </c>
      <c r="E686" s="17">
        <v>20</v>
      </c>
      <c r="F686" s="17">
        <v>1400</v>
      </c>
      <c r="G686" s="17">
        <f t="shared" si="23"/>
        <v>28000</v>
      </c>
      <c r="H686" s="27"/>
      <c r="I686" s="27"/>
      <c r="J686" s="138"/>
      <c r="K686" s="27"/>
      <c r="L686" s="121" t="s">
        <v>893</v>
      </c>
      <c r="M686" s="22"/>
      <c r="N686" s="22"/>
      <c r="O686" s="22"/>
      <c r="P686" s="116"/>
    </row>
    <row r="687" spans="1:16" x14ac:dyDescent="0.35">
      <c r="A687" s="22" t="s">
        <v>664</v>
      </c>
      <c r="B687" s="22" t="s">
        <v>665</v>
      </c>
      <c r="C687" s="32" t="s">
        <v>441</v>
      </c>
      <c r="D687" s="20" t="s">
        <v>445</v>
      </c>
      <c r="E687" s="17">
        <v>7</v>
      </c>
      <c r="F687" s="17">
        <v>670</v>
      </c>
      <c r="G687" s="17">
        <f t="shared" si="23"/>
        <v>4690</v>
      </c>
      <c r="H687" s="27"/>
      <c r="I687" s="27"/>
      <c r="J687" s="138"/>
      <c r="K687" s="27"/>
      <c r="L687" s="22"/>
      <c r="M687" s="121" t="s">
        <v>893</v>
      </c>
      <c r="N687" s="131" t="s">
        <v>893</v>
      </c>
      <c r="O687" s="22"/>
      <c r="P687" s="116"/>
    </row>
    <row r="688" spans="1:16" x14ac:dyDescent="0.35">
      <c r="A688" s="22" t="s">
        <v>664</v>
      </c>
      <c r="B688" s="22" t="s">
        <v>665</v>
      </c>
      <c r="C688" s="32" t="s">
        <v>441</v>
      </c>
      <c r="D688" s="2" t="s">
        <v>434</v>
      </c>
      <c r="E688" s="17">
        <v>2</v>
      </c>
      <c r="F688" s="17">
        <v>9600</v>
      </c>
      <c r="G688" s="17">
        <f t="shared" si="23"/>
        <v>19200</v>
      </c>
      <c r="H688" s="27"/>
      <c r="I688" s="27"/>
      <c r="J688" s="138"/>
      <c r="K688" s="27"/>
      <c r="L688" s="121" t="s">
        <v>893</v>
      </c>
      <c r="M688" s="22"/>
      <c r="N688" s="22"/>
      <c r="O688" s="22"/>
      <c r="P688" s="116"/>
    </row>
    <row r="689" spans="1:16" ht="28" x14ac:dyDescent="0.35">
      <c r="A689" s="22" t="s">
        <v>664</v>
      </c>
      <c r="B689" s="22" t="s">
        <v>665</v>
      </c>
      <c r="C689" s="32" t="s">
        <v>441</v>
      </c>
      <c r="D689" s="2" t="s">
        <v>435</v>
      </c>
      <c r="E689" s="17">
        <v>1</v>
      </c>
      <c r="F689" s="17">
        <v>20000</v>
      </c>
      <c r="G689" s="17">
        <f t="shared" si="23"/>
        <v>20000</v>
      </c>
      <c r="H689" s="130" t="s">
        <v>893</v>
      </c>
      <c r="I689" s="27"/>
      <c r="J689" s="115" t="s">
        <v>893</v>
      </c>
      <c r="K689" s="27"/>
      <c r="L689" s="22"/>
      <c r="M689" s="22"/>
      <c r="N689" s="22"/>
      <c r="O689" s="22"/>
      <c r="P689" s="116"/>
    </row>
    <row r="690" spans="1:16" x14ac:dyDescent="0.35">
      <c r="A690" s="22" t="s">
        <v>664</v>
      </c>
      <c r="B690" s="22" t="s">
        <v>665</v>
      </c>
      <c r="C690" s="32" t="s">
        <v>441</v>
      </c>
      <c r="D690" s="5" t="s">
        <v>436</v>
      </c>
      <c r="E690" s="17">
        <v>5</v>
      </c>
      <c r="F690" s="17">
        <v>100</v>
      </c>
      <c r="G690" s="17">
        <f t="shared" si="23"/>
        <v>500</v>
      </c>
      <c r="H690" s="115" t="s">
        <v>893</v>
      </c>
      <c r="I690" s="115"/>
      <c r="J690" s="138"/>
      <c r="K690" s="27"/>
      <c r="L690" s="22"/>
      <c r="M690" s="22"/>
      <c r="N690" s="22"/>
      <c r="O690" s="22"/>
      <c r="P690" s="116"/>
    </row>
    <row r="691" spans="1:16" x14ac:dyDescent="0.35">
      <c r="A691" s="22" t="s">
        <v>664</v>
      </c>
      <c r="B691" s="22" t="s">
        <v>665</v>
      </c>
      <c r="C691" s="32" t="s">
        <v>441</v>
      </c>
      <c r="D691" s="20" t="s">
        <v>437</v>
      </c>
      <c r="E691" s="17">
        <v>1</v>
      </c>
      <c r="F691" s="17">
        <v>50000</v>
      </c>
      <c r="G691" s="17">
        <f t="shared" si="23"/>
        <v>50000</v>
      </c>
      <c r="H691" s="27"/>
      <c r="I691" s="27"/>
      <c r="J691" s="115" t="s">
        <v>893</v>
      </c>
      <c r="K691" s="27"/>
      <c r="L691" s="22"/>
      <c r="M691" s="22"/>
      <c r="N691" s="22"/>
      <c r="O691" s="130" t="s">
        <v>893</v>
      </c>
      <c r="P691" s="116"/>
    </row>
    <row r="692" spans="1:16" ht="28" x14ac:dyDescent="0.35">
      <c r="A692" s="22" t="s">
        <v>664</v>
      </c>
      <c r="B692" s="22" t="s">
        <v>665</v>
      </c>
      <c r="C692" s="32" t="s">
        <v>441</v>
      </c>
      <c r="D692" s="2" t="s">
        <v>438</v>
      </c>
      <c r="E692" s="17">
        <v>2</v>
      </c>
      <c r="F692" s="17">
        <v>13000</v>
      </c>
      <c r="G692" s="17">
        <f t="shared" si="23"/>
        <v>26000</v>
      </c>
      <c r="H692" s="27"/>
      <c r="I692" s="27"/>
      <c r="J692" s="138"/>
      <c r="K692" s="27"/>
      <c r="L692" s="121" t="s">
        <v>893</v>
      </c>
      <c r="M692" s="22"/>
      <c r="N692" s="22"/>
      <c r="O692" s="22"/>
      <c r="P692" s="116"/>
    </row>
    <row r="693" spans="1:16" ht="28" x14ac:dyDescent="0.35">
      <c r="A693" s="22" t="s">
        <v>664</v>
      </c>
      <c r="B693" s="22" t="s">
        <v>665</v>
      </c>
      <c r="C693" s="32" t="s">
        <v>441</v>
      </c>
      <c r="D693" s="2" t="s">
        <v>439</v>
      </c>
      <c r="E693" s="17">
        <v>2</v>
      </c>
      <c r="F693" s="17">
        <v>2250</v>
      </c>
      <c r="G693" s="17">
        <f t="shared" si="23"/>
        <v>4500</v>
      </c>
      <c r="H693" s="115" t="s">
        <v>893</v>
      </c>
      <c r="I693" s="115"/>
      <c r="J693" s="138"/>
      <c r="K693" s="27"/>
      <c r="L693" s="22"/>
      <c r="M693" s="22"/>
      <c r="N693" s="22"/>
      <c r="O693" s="22"/>
      <c r="P693" s="116"/>
    </row>
    <row r="694" spans="1:16" x14ac:dyDescent="0.35">
      <c r="A694" s="22" t="s">
        <v>664</v>
      </c>
      <c r="B694" s="22" t="s">
        <v>665</v>
      </c>
      <c r="C694" s="32" t="s">
        <v>441</v>
      </c>
      <c r="D694" s="7" t="s">
        <v>440</v>
      </c>
      <c r="E694" s="17">
        <v>2</v>
      </c>
      <c r="F694" s="17">
        <v>10000</v>
      </c>
      <c r="G694" s="17">
        <f t="shared" si="23"/>
        <v>20000</v>
      </c>
      <c r="H694" s="27"/>
      <c r="I694" s="27"/>
      <c r="J694" s="138"/>
      <c r="K694" s="27"/>
      <c r="L694" s="121" t="s">
        <v>893</v>
      </c>
      <c r="M694" s="22"/>
      <c r="N694" s="22"/>
      <c r="O694" s="22"/>
      <c r="P694" s="116"/>
    </row>
    <row r="695" spans="1:16" ht="28" x14ac:dyDescent="0.35">
      <c r="A695" s="22" t="s">
        <v>270</v>
      </c>
      <c r="B695" s="22" t="s">
        <v>271</v>
      </c>
      <c r="C695" s="32" t="s">
        <v>441</v>
      </c>
      <c r="D695" s="20" t="s">
        <v>442</v>
      </c>
      <c r="E695" s="24">
        <v>15</v>
      </c>
      <c r="F695" s="66">
        <v>3600</v>
      </c>
      <c r="G695" s="66">
        <f t="shared" si="23"/>
        <v>54000</v>
      </c>
      <c r="H695" s="115" t="s">
        <v>893</v>
      </c>
      <c r="I695" s="115"/>
      <c r="J695" s="138"/>
      <c r="K695" s="27"/>
      <c r="L695" s="22"/>
      <c r="M695" s="22"/>
      <c r="N695" s="22"/>
      <c r="O695" s="22"/>
      <c r="P695" s="116"/>
    </row>
    <row r="696" spans="1:16" x14ac:dyDescent="0.35">
      <c r="A696" s="176" t="s">
        <v>270</v>
      </c>
      <c r="B696" s="176" t="s">
        <v>271</v>
      </c>
      <c r="C696" s="202" t="s">
        <v>441</v>
      </c>
      <c r="D696" s="223" t="s">
        <v>65</v>
      </c>
      <c r="E696" s="194">
        <v>10</v>
      </c>
      <c r="F696" s="221">
        <v>970</v>
      </c>
      <c r="G696" s="221">
        <f t="shared" si="23"/>
        <v>9700</v>
      </c>
      <c r="H696" s="180" t="s">
        <v>893</v>
      </c>
      <c r="I696" s="115"/>
      <c r="J696" s="138"/>
      <c r="K696" s="27"/>
      <c r="L696" s="22"/>
      <c r="M696" s="22"/>
      <c r="N696" s="22"/>
      <c r="O696" s="22"/>
      <c r="P696" s="116"/>
    </row>
    <row r="697" spans="1:16" x14ac:dyDescent="0.35">
      <c r="A697" s="22" t="s">
        <v>270</v>
      </c>
      <c r="B697" s="22" t="s">
        <v>271</v>
      </c>
      <c r="C697" s="32" t="s">
        <v>441</v>
      </c>
      <c r="D697" s="20" t="s">
        <v>443</v>
      </c>
      <c r="E697" s="24">
        <v>10</v>
      </c>
      <c r="F697" s="66">
        <v>250</v>
      </c>
      <c r="G697" s="66">
        <f t="shared" si="23"/>
        <v>2500</v>
      </c>
      <c r="H697" s="27"/>
      <c r="I697" s="27"/>
      <c r="J697" s="138"/>
      <c r="K697" s="27"/>
      <c r="L697" s="121" t="s">
        <v>893</v>
      </c>
      <c r="M697" s="22"/>
      <c r="N697" s="22"/>
      <c r="O697" s="22"/>
      <c r="P697" s="116"/>
    </row>
    <row r="698" spans="1:16" x14ac:dyDescent="0.35">
      <c r="A698" s="22" t="s">
        <v>270</v>
      </c>
      <c r="B698" s="22" t="s">
        <v>271</v>
      </c>
      <c r="C698" s="32" t="s">
        <v>441</v>
      </c>
      <c r="D698" s="23" t="s">
        <v>431</v>
      </c>
      <c r="E698" s="24">
        <v>20</v>
      </c>
      <c r="F698" s="66">
        <v>250</v>
      </c>
      <c r="G698" s="66">
        <f t="shared" si="23"/>
        <v>5000</v>
      </c>
      <c r="H698" s="115" t="s">
        <v>893</v>
      </c>
      <c r="I698" s="115"/>
      <c r="J698" s="138"/>
      <c r="K698" s="27"/>
      <c r="L698" s="22"/>
      <c r="M698" s="22"/>
      <c r="N698" s="22"/>
      <c r="O698" s="22"/>
      <c r="P698" s="116"/>
    </row>
    <row r="699" spans="1:16" x14ac:dyDescent="0.35">
      <c r="A699" s="22" t="s">
        <v>270</v>
      </c>
      <c r="B699" s="22" t="s">
        <v>271</v>
      </c>
      <c r="C699" s="32" t="s">
        <v>441</v>
      </c>
      <c r="D699" s="20" t="s">
        <v>444</v>
      </c>
      <c r="E699" s="24">
        <v>20</v>
      </c>
      <c r="F699" s="66">
        <v>700</v>
      </c>
      <c r="G699" s="66">
        <f t="shared" si="23"/>
        <v>14000</v>
      </c>
      <c r="H699" s="27"/>
      <c r="I699" s="27"/>
      <c r="J699" s="138"/>
      <c r="K699" s="27"/>
      <c r="L699" s="121" t="s">
        <v>893</v>
      </c>
      <c r="M699" s="22"/>
      <c r="N699" s="22"/>
      <c r="O699" s="22"/>
      <c r="P699" s="116"/>
    </row>
    <row r="700" spans="1:16" x14ac:dyDescent="0.35">
      <c r="A700" s="22" t="s">
        <v>270</v>
      </c>
      <c r="B700" s="22" t="s">
        <v>271</v>
      </c>
      <c r="C700" s="32" t="s">
        <v>441</v>
      </c>
      <c r="D700" s="20" t="s">
        <v>135</v>
      </c>
      <c r="E700" s="24">
        <v>20</v>
      </c>
      <c r="F700" s="66">
        <v>4500</v>
      </c>
      <c r="G700" s="66">
        <f t="shared" si="23"/>
        <v>90000</v>
      </c>
      <c r="H700" s="131" t="s">
        <v>893</v>
      </c>
      <c r="I700" s="27"/>
      <c r="J700" s="138"/>
      <c r="K700" s="27"/>
      <c r="L700" s="121" t="s">
        <v>893</v>
      </c>
      <c r="M700" s="22"/>
      <c r="N700" s="22"/>
      <c r="O700" s="22"/>
      <c r="P700" s="116"/>
    </row>
    <row r="701" spans="1:16" x14ac:dyDescent="0.35">
      <c r="A701" s="22" t="s">
        <v>270</v>
      </c>
      <c r="B701" s="22" t="s">
        <v>271</v>
      </c>
      <c r="C701" s="32" t="s">
        <v>441</v>
      </c>
      <c r="D701" s="149" t="s">
        <v>445</v>
      </c>
      <c r="E701" s="24">
        <v>6</v>
      </c>
      <c r="F701" s="66">
        <v>300</v>
      </c>
      <c r="G701" s="66">
        <f t="shared" si="23"/>
        <v>1800</v>
      </c>
      <c r="H701" s="27"/>
      <c r="I701" s="27"/>
      <c r="J701" s="138"/>
      <c r="K701" s="27"/>
      <c r="L701" s="22"/>
      <c r="M701" s="121" t="s">
        <v>893</v>
      </c>
      <c r="N701" s="131" t="s">
        <v>893</v>
      </c>
      <c r="O701" s="22"/>
      <c r="P701" s="116"/>
    </row>
    <row r="702" spans="1:16" ht="42" x14ac:dyDescent="0.35">
      <c r="A702" s="22" t="s">
        <v>270</v>
      </c>
      <c r="B702" s="22" t="s">
        <v>271</v>
      </c>
      <c r="C702" s="32" t="s">
        <v>441</v>
      </c>
      <c r="D702" s="20" t="s">
        <v>446</v>
      </c>
      <c r="E702" s="24">
        <v>1</v>
      </c>
      <c r="F702" s="66">
        <v>19000</v>
      </c>
      <c r="G702" s="66">
        <f t="shared" si="23"/>
        <v>19000</v>
      </c>
      <c r="H702" s="27"/>
      <c r="I702" s="27"/>
      <c r="J702" s="138"/>
      <c r="K702" s="27"/>
      <c r="L702" s="22"/>
      <c r="M702" s="22"/>
      <c r="N702" s="22"/>
      <c r="O702" s="130" t="s">
        <v>893</v>
      </c>
      <c r="P702" s="122" t="s">
        <v>893</v>
      </c>
    </row>
    <row r="703" spans="1:16" x14ac:dyDescent="0.35">
      <c r="A703" s="22" t="s">
        <v>270</v>
      </c>
      <c r="B703" s="22" t="s">
        <v>271</v>
      </c>
      <c r="C703" s="32" t="s">
        <v>441</v>
      </c>
      <c r="D703" s="20" t="s">
        <v>63</v>
      </c>
      <c r="E703" s="24">
        <v>5</v>
      </c>
      <c r="F703" s="66">
        <v>600</v>
      </c>
      <c r="G703" s="66">
        <f t="shared" si="23"/>
        <v>3000</v>
      </c>
      <c r="H703" s="27"/>
      <c r="I703" s="27"/>
      <c r="J703" s="138"/>
      <c r="K703" s="27"/>
      <c r="L703" s="121" t="s">
        <v>893</v>
      </c>
      <c r="M703" s="22"/>
      <c r="N703" s="22"/>
      <c r="O703" s="22"/>
      <c r="P703" s="116"/>
    </row>
    <row r="704" spans="1:16" x14ac:dyDescent="0.35">
      <c r="A704" s="22" t="s">
        <v>270</v>
      </c>
      <c r="B704" s="22" t="s">
        <v>271</v>
      </c>
      <c r="C704" s="32" t="s">
        <v>441</v>
      </c>
      <c r="D704" s="20" t="s">
        <v>447</v>
      </c>
      <c r="E704" s="24">
        <v>2</v>
      </c>
      <c r="F704" s="66">
        <v>2200</v>
      </c>
      <c r="G704" s="66">
        <f t="shared" si="23"/>
        <v>4400</v>
      </c>
      <c r="H704" s="27"/>
      <c r="I704" s="27"/>
      <c r="J704" s="138"/>
      <c r="K704" s="27"/>
      <c r="L704" s="121" t="s">
        <v>893</v>
      </c>
      <c r="M704" s="22"/>
      <c r="N704" s="22"/>
      <c r="O704" s="22"/>
      <c r="P704" s="116"/>
    </row>
    <row r="705" spans="1:16" x14ac:dyDescent="0.35">
      <c r="A705" s="22" t="s">
        <v>270</v>
      </c>
      <c r="B705" s="22" t="s">
        <v>271</v>
      </c>
      <c r="C705" s="32" t="s">
        <v>441</v>
      </c>
      <c r="D705" s="20" t="s">
        <v>448</v>
      </c>
      <c r="E705" s="24">
        <v>3</v>
      </c>
      <c r="F705" s="66">
        <v>350</v>
      </c>
      <c r="G705" s="66">
        <f t="shared" si="23"/>
        <v>1050</v>
      </c>
      <c r="H705" s="27"/>
      <c r="I705" s="27"/>
      <c r="J705" s="138"/>
      <c r="K705" s="27"/>
      <c r="L705" s="121" t="s">
        <v>893</v>
      </c>
      <c r="M705" s="22"/>
      <c r="N705" s="22"/>
      <c r="O705" s="22"/>
      <c r="P705" s="116"/>
    </row>
    <row r="706" spans="1:16" x14ac:dyDescent="0.35">
      <c r="A706" s="22" t="s">
        <v>270</v>
      </c>
      <c r="B706" s="22" t="s">
        <v>271</v>
      </c>
      <c r="C706" s="32" t="s">
        <v>441</v>
      </c>
      <c r="D706" s="20" t="s">
        <v>100</v>
      </c>
      <c r="E706" s="24">
        <v>9</v>
      </c>
      <c r="F706" s="66">
        <v>380</v>
      </c>
      <c r="G706" s="66">
        <f t="shared" si="23"/>
        <v>3420</v>
      </c>
      <c r="H706" s="27"/>
      <c r="I706" s="27"/>
      <c r="J706" s="138"/>
      <c r="K706" s="27"/>
      <c r="L706" s="22"/>
      <c r="M706" s="121" t="s">
        <v>893</v>
      </c>
      <c r="N706" s="22"/>
      <c r="O706" s="22"/>
      <c r="P706" s="116"/>
    </row>
    <row r="707" spans="1:16" x14ac:dyDescent="0.35">
      <c r="A707" s="22" t="s">
        <v>270</v>
      </c>
      <c r="B707" s="22" t="s">
        <v>271</v>
      </c>
      <c r="C707" s="32" t="s">
        <v>441</v>
      </c>
      <c r="D707" s="20" t="s">
        <v>89</v>
      </c>
      <c r="E707" s="24">
        <v>5</v>
      </c>
      <c r="F707" s="66">
        <v>800</v>
      </c>
      <c r="G707" s="66">
        <f t="shared" si="23"/>
        <v>4000</v>
      </c>
      <c r="H707" s="27"/>
      <c r="I707" s="27"/>
      <c r="J707" s="138"/>
      <c r="K707" s="27"/>
      <c r="L707" s="22"/>
      <c r="M707" s="121" t="s">
        <v>893</v>
      </c>
      <c r="N707" s="22"/>
      <c r="O707" s="22"/>
      <c r="P707" s="116"/>
    </row>
    <row r="708" spans="1:16" x14ac:dyDescent="0.35">
      <c r="A708" s="22" t="s">
        <v>270</v>
      </c>
      <c r="B708" s="22" t="s">
        <v>271</v>
      </c>
      <c r="C708" s="32" t="s">
        <v>441</v>
      </c>
      <c r="D708" s="20" t="s">
        <v>449</v>
      </c>
      <c r="E708" s="24">
        <v>5</v>
      </c>
      <c r="F708" s="66">
        <v>120</v>
      </c>
      <c r="G708" s="66">
        <f t="shared" si="23"/>
        <v>600</v>
      </c>
      <c r="H708" s="27"/>
      <c r="I708" s="27"/>
      <c r="J708" s="138"/>
      <c r="K708" s="27"/>
      <c r="L708" s="121" t="s">
        <v>893</v>
      </c>
      <c r="M708" s="22"/>
      <c r="N708" s="22"/>
      <c r="O708" s="22"/>
      <c r="P708" s="116"/>
    </row>
    <row r="709" spans="1:16" x14ac:dyDescent="0.35">
      <c r="A709" s="22" t="s">
        <v>270</v>
      </c>
      <c r="B709" s="22" t="s">
        <v>271</v>
      </c>
      <c r="C709" s="32" t="s">
        <v>441</v>
      </c>
      <c r="D709" s="20" t="s">
        <v>450</v>
      </c>
      <c r="E709" s="24">
        <v>20</v>
      </c>
      <c r="F709" s="66">
        <v>50</v>
      </c>
      <c r="G709" s="66">
        <f t="shared" si="23"/>
        <v>1000</v>
      </c>
      <c r="H709" s="27"/>
      <c r="I709" s="27"/>
      <c r="J709" s="138"/>
      <c r="K709" s="27"/>
      <c r="L709" s="121" t="s">
        <v>893</v>
      </c>
      <c r="M709" s="22"/>
      <c r="N709" s="22"/>
      <c r="O709" s="22"/>
      <c r="P709" s="116"/>
    </row>
    <row r="710" spans="1:16" ht="42" x14ac:dyDescent="0.35">
      <c r="A710" s="176" t="s">
        <v>270</v>
      </c>
      <c r="B710" s="176" t="s">
        <v>271</v>
      </c>
      <c r="C710" s="202" t="s">
        <v>441</v>
      </c>
      <c r="D710" s="223" t="s">
        <v>286</v>
      </c>
      <c r="E710" s="194">
        <v>6</v>
      </c>
      <c r="F710" s="221">
        <v>1500</v>
      </c>
      <c r="G710" s="221">
        <f t="shared" si="23"/>
        <v>9000</v>
      </c>
      <c r="H710" s="180" t="s">
        <v>893</v>
      </c>
      <c r="I710" s="115"/>
      <c r="J710" s="138"/>
      <c r="K710" s="27"/>
      <c r="L710" s="22"/>
      <c r="M710" s="22"/>
      <c r="N710" s="22"/>
      <c r="O710" s="22"/>
      <c r="P710" s="116"/>
    </row>
    <row r="711" spans="1:16" ht="42" x14ac:dyDescent="0.35">
      <c r="A711" s="22" t="s">
        <v>270</v>
      </c>
      <c r="B711" s="22" t="s">
        <v>271</v>
      </c>
      <c r="C711" s="32" t="s">
        <v>441</v>
      </c>
      <c r="D711" s="20" t="s">
        <v>827</v>
      </c>
      <c r="E711" s="24">
        <v>5</v>
      </c>
      <c r="F711" s="3">
        <f>4093*1.21</f>
        <v>4952.53</v>
      </c>
      <c r="G711" s="66">
        <f>E711*F711</f>
        <v>24762.649999999998</v>
      </c>
      <c r="H711" s="115" t="s">
        <v>893</v>
      </c>
      <c r="I711" s="115"/>
      <c r="J711" s="130" t="s">
        <v>893</v>
      </c>
      <c r="K711" s="27"/>
      <c r="L711" s="22"/>
      <c r="M711" s="22"/>
      <c r="N711" s="22"/>
      <c r="O711" s="22"/>
      <c r="P711" s="116"/>
    </row>
    <row r="712" spans="1:16" ht="42" x14ac:dyDescent="0.35">
      <c r="A712" s="22" t="s">
        <v>270</v>
      </c>
      <c r="B712" s="22" t="s">
        <v>271</v>
      </c>
      <c r="C712" s="32" t="s">
        <v>441</v>
      </c>
      <c r="D712" s="20" t="s">
        <v>287</v>
      </c>
      <c r="E712" s="24">
        <v>1</v>
      </c>
      <c r="F712" s="3">
        <f>3089*1.21</f>
        <v>3737.69</v>
      </c>
      <c r="G712" s="66">
        <f>E712*F712</f>
        <v>3737.69</v>
      </c>
      <c r="H712" s="115" t="s">
        <v>893</v>
      </c>
      <c r="I712" s="115"/>
      <c r="J712" s="130" t="s">
        <v>893</v>
      </c>
      <c r="K712" s="27"/>
      <c r="L712" s="22"/>
      <c r="M712" s="22"/>
      <c r="N712" s="22"/>
      <c r="O712" s="22"/>
      <c r="P712" s="116"/>
    </row>
    <row r="713" spans="1:16" x14ac:dyDescent="0.35">
      <c r="A713" s="22" t="s">
        <v>262</v>
      </c>
      <c r="B713" s="22" t="s">
        <v>261</v>
      </c>
      <c r="C713" s="32" t="s">
        <v>441</v>
      </c>
      <c r="D713" s="22" t="s">
        <v>451</v>
      </c>
      <c r="E713" s="8">
        <v>1</v>
      </c>
      <c r="F713" s="27">
        <v>22783.73</v>
      </c>
      <c r="G713" s="27">
        <f>E713*F713</f>
        <v>22783.73</v>
      </c>
      <c r="H713" s="115" t="s">
        <v>893</v>
      </c>
      <c r="I713" s="115"/>
      <c r="J713" s="138"/>
      <c r="K713" s="27"/>
      <c r="L713" s="22"/>
      <c r="M713" s="22"/>
      <c r="N713" s="22"/>
      <c r="O713" s="22"/>
      <c r="P713" s="116"/>
    </row>
    <row r="714" spans="1:16" ht="28.5" x14ac:dyDescent="0.35">
      <c r="A714" s="72" t="s">
        <v>262</v>
      </c>
      <c r="B714" s="22" t="s">
        <v>261</v>
      </c>
      <c r="C714" s="32" t="s">
        <v>441</v>
      </c>
      <c r="D714" s="31" t="s">
        <v>7</v>
      </c>
      <c r="E714" s="8">
        <v>1</v>
      </c>
      <c r="F714" s="27">
        <v>11482.36</v>
      </c>
      <c r="G714" s="27">
        <f t="shared" ref="G714:G722" si="24">E714*F714</f>
        <v>11482.36</v>
      </c>
      <c r="H714" s="130" t="s">
        <v>893</v>
      </c>
      <c r="I714" s="27"/>
      <c r="J714" s="138"/>
      <c r="K714" s="27"/>
      <c r="L714" s="22"/>
      <c r="M714" s="121" t="s">
        <v>893</v>
      </c>
      <c r="N714" s="22"/>
      <c r="O714" s="22"/>
      <c r="P714" s="116"/>
    </row>
    <row r="715" spans="1:16" x14ac:dyDescent="0.35">
      <c r="A715" s="176" t="s">
        <v>262</v>
      </c>
      <c r="B715" s="176" t="s">
        <v>261</v>
      </c>
      <c r="C715" s="202" t="s">
        <v>441</v>
      </c>
      <c r="D715" s="176" t="s">
        <v>10</v>
      </c>
      <c r="E715" s="204">
        <v>1</v>
      </c>
      <c r="F715" s="199">
        <v>25000</v>
      </c>
      <c r="G715" s="199">
        <f t="shared" si="24"/>
        <v>25000</v>
      </c>
      <c r="H715" s="180" t="s">
        <v>893</v>
      </c>
      <c r="I715" s="115"/>
      <c r="J715" s="138"/>
      <c r="K715" s="27"/>
      <c r="L715" s="22"/>
      <c r="M715" s="22"/>
      <c r="N715" s="22"/>
      <c r="O715" s="22"/>
      <c r="P715" s="116"/>
    </row>
    <row r="716" spans="1:16" x14ac:dyDescent="0.35">
      <c r="A716" s="72" t="s">
        <v>262</v>
      </c>
      <c r="B716" s="22" t="s">
        <v>261</v>
      </c>
      <c r="C716" s="32" t="s">
        <v>441</v>
      </c>
      <c r="D716" s="34" t="s">
        <v>12</v>
      </c>
      <c r="E716" s="8">
        <v>8</v>
      </c>
      <c r="F716" s="27">
        <v>7600</v>
      </c>
      <c r="G716" s="27">
        <f t="shared" si="24"/>
        <v>60800</v>
      </c>
      <c r="H716" s="131" t="s">
        <v>893</v>
      </c>
      <c r="I716" s="27"/>
      <c r="J716" s="138"/>
      <c r="K716" s="27"/>
      <c r="L716" s="121" t="s">
        <v>893</v>
      </c>
      <c r="M716" s="22"/>
      <c r="N716" s="22"/>
      <c r="O716" s="22"/>
      <c r="P716" s="116"/>
    </row>
    <row r="717" spans="1:16" x14ac:dyDescent="0.35">
      <c r="A717" s="22" t="s">
        <v>262</v>
      </c>
      <c r="B717" s="22" t="s">
        <v>261</v>
      </c>
      <c r="C717" s="32" t="s">
        <v>441</v>
      </c>
      <c r="D717" s="31" t="s">
        <v>14</v>
      </c>
      <c r="E717" s="8">
        <v>8</v>
      </c>
      <c r="F717" s="27">
        <v>2638</v>
      </c>
      <c r="G717" s="27">
        <f t="shared" si="24"/>
        <v>21104</v>
      </c>
      <c r="H717" s="131" t="s">
        <v>893</v>
      </c>
      <c r="I717" s="27"/>
      <c r="J717" s="138"/>
      <c r="K717" s="27"/>
      <c r="L717" s="121" t="s">
        <v>893</v>
      </c>
      <c r="M717" s="22"/>
      <c r="N717" s="22"/>
      <c r="O717" s="22"/>
      <c r="P717" s="116"/>
    </row>
    <row r="718" spans="1:16" x14ac:dyDescent="0.35">
      <c r="A718" s="72" t="s">
        <v>262</v>
      </c>
      <c r="B718" s="22" t="s">
        <v>261</v>
      </c>
      <c r="C718" s="32" t="s">
        <v>441</v>
      </c>
      <c r="D718" s="78" t="s">
        <v>45</v>
      </c>
      <c r="E718" s="8">
        <v>1</v>
      </c>
      <c r="F718" s="27">
        <v>2000</v>
      </c>
      <c r="G718" s="27">
        <f t="shared" si="24"/>
        <v>2000</v>
      </c>
      <c r="H718" s="27"/>
      <c r="I718" s="27"/>
      <c r="J718" s="115" t="s">
        <v>893</v>
      </c>
      <c r="K718" s="27"/>
      <c r="L718" s="22"/>
      <c r="M718" s="22"/>
      <c r="N718" s="22"/>
      <c r="O718" s="22"/>
      <c r="P718" s="116"/>
    </row>
    <row r="719" spans="1:16" x14ac:dyDescent="0.35">
      <c r="A719" s="22" t="s">
        <v>262</v>
      </c>
      <c r="B719" s="22" t="s">
        <v>261</v>
      </c>
      <c r="C719" s="32" t="s">
        <v>441</v>
      </c>
      <c r="D719" s="34" t="s">
        <v>17</v>
      </c>
      <c r="E719" s="8">
        <v>8</v>
      </c>
      <c r="F719" s="27">
        <v>1300</v>
      </c>
      <c r="G719" s="27">
        <f t="shared" si="24"/>
        <v>10400</v>
      </c>
      <c r="H719" s="27"/>
      <c r="I719" s="27"/>
      <c r="J719" s="138"/>
      <c r="K719" s="27"/>
      <c r="L719" s="121" t="s">
        <v>893</v>
      </c>
      <c r="M719" s="22"/>
      <c r="N719" s="22"/>
      <c r="O719" s="22"/>
      <c r="P719" s="116"/>
    </row>
    <row r="720" spans="1:16" x14ac:dyDescent="0.35">
      <c r="A720" s="72" t="s">
        <v>262</v>
      </c>
      <c r="B720" s="22" t="s">
        <v>261</v>
      </c>
      <c r="C720" s="32" t="s">
        <v>441</v>
      </c>
      <c r="D720" s="34" t="s">
        <v>19</v>
      </c>
      <c r="E720" s="8">
        <v>4</v>
      </c>
      <c r="F720" s="27">
        <v>672</v>
      </c>
      <c r="G720" s="27">
        <f t="shared" si="24"/>
        <v>2688</v>
      </c>
      <c r="H720" s="27"/>
      <c r="I720" s="27"/>
      <c r="J720" s="138"/>
      <c r="K720" s="27"/>
      <c r="L720" s="22"/>
      <c r="M720" s="121" t="s">
        <v>893</v>
      </c>
      <c r="N720" s="131" t="s">
        <v>893</v>
      </c>
      <c r="O720" s="22"/>
      <c r="P720" s="116"/>
    </row>
    <row r="721" spans="1:16" x14ac:dyDescent="0.35">
      <c r="A721" s="22" t="s">
        <v>262</v>
      </c>
      <c r="B721" s="22" t="s">
        <v>261</v>
      </c>
      <c r="C721" s="32" t="s">
        <v>441</v>
      </c>
      <c r="D721" s="34" t="s">
        <v>25</v>
      </c>
      <c r="E721" s="8">
        <v>8</v>
      </c>
      <c r="F721" s="27">
        <v>2068</v>
      </c>
      <c r="G721" s="27">
        <f t="shared" si="24"/>
        <v>16544</v>
      </c>
      <c r="H721" s="27"/>
      <c r="I721" s="27"/>
      <c r="J721" s="138"/>
      <c r="K721" s="27"/>
      <c r="L721" s="121" t="s">
        <v>893</v>
      </c>
      <c r="M721" s="22"/>
      <c r="N721" s="22"/>
      <c r="O721" s="22"/>
      <c r="P721" s="116"/>
    </row>
    <row r="722" spans="1:16" x14ac:dyDescent="0.35">
      <c r="A722" s="72" t="s">
        <v>262</v>
      </c>
      <c r="B722" s="22" t="s">
        <v>261</v>
      </c>
      <c r="C722" s="32" t="s">
        <v>441</v>
      </c>
      <c r="D722" s="34" t="s">
        <v>27</v>
      </c>
      <c r="E722" s="8">
        <v>4</v>
      </c>
      <c r="F722" s="27">
        <v>1100</v>
      </c>
      <c r="G722" s="27">
        <f t="shared" si="24"/>
        <v>4400</v>
      </c>
      <c r="H722" s="115" t="s">
        <v>893</v>
      </c>
      <c r="I722" s="115"/>
      <c r="J722" s="138"/>
      <c r="K722" s="27"/>
      <c r="L722" s="22"/>
      <c r="M722" s="22"/>
      <c r="N722" s="22"/>
      <c r="O722" s="22"/>
      <c r="P722" s="116"/>
    </row>
    <row r="723" spans="1:16" x14ac:dyDescent="0.35">
      <c r="A723" s="22" t="s">
        <v>262</v>
      </c>
      <c r="B723" s="22" t="s">
        <v>261</v>
      </c>
      <c r="C723" s="32" t="s">
        <v>441</v>
      </c>
      <c r="D723" s="77" t="s">
        <v>452</v>
      </c>
      <c r="E723" s="24">
        <v>1</v>
      </c>
      <c r="F723" s="33">
        <v>726000</v>
      </c>
      <c r="G723" s="33">
        <f>E723*F723</f>
        <v>726000</v>
      </c>
      <c r="H723" s="115" t="s">
        <v>893</v>
      </c>
      <c r="I723" s="115"/>
      <c r="J723" s="138"/>
      <c r="K723" s="27"/>
      <c r="L723" s="22"/>
      <c r="M723" s="22"/>
      <c r="N723" s="22"/>
      <c r="O723" s="22"/>
      <c r="P723" s="116"/>
    </row>
    <row r="724" spans="1:16" ht="28" x14ac:dyDescent="0.35">
      <c r="A724" s="72" t="s">
        <v>262</v>
      </c>
      <c r="B724" s="22" t="s">
        <v>261</v>
      </c>
      <c r="C724" s="32" t="s">
        <v>441</v>
      </c>
      <c r="D724" s="77" t="s">
        <v>453</v>
      </c>
      <c r="E724" s="8">
        <v>1</v>
      </c>
      <c r="F724" s="33">
        <v>60500</v>
      </c>
      <c r="G724" s="33">
        <f t="shared" ref="G724:G763" si="25">E724*F724</f>
        <v>60500</v>
      </c>
      <c r="H724" s="27"/>
      <c r="I724" s="27"/>
      <c r="J724" s="138"/>
      <c r="K724" s="27"/>
      <c r="L724" s="22"/>
      <c r="M724" s="22"/>
      <c r="N724" s="22"/>
      <c r="O724" s="154" t="s">
        <v>893</v>
      </c>
      <c r="P724" s="122" t="s">
        <v>893</v>
      </c>
    </row>
    <row r="725" spans="1:16" ht="56" x14ac:dyDescent="0.35">
      <c r="A725" s="22" t="s">
        <v>262</v>
      </c>
      <c r="B725" s="22" t="s">
        <v>261</v>
      </c>
      <c r="C725" s="32" t="s">
        <v>441</v>
      </c>
      <c r="D725" s="77" t="s">
        <v>454</v>
      </c>
      <c r="E725" s="8">
        <v>1</v>
      </c>
      <c r="F725" s="33">
        <v>85000</v>
      </c>
      <c r="G725" s="33">
        <f t="shared" si="25"/>
        <v>85000</v>
      </c>
      <c r="H725" s="27"/>
      <c r="I725" s="27"/>
      <c r="J725" s="138"/>
      <c r="K725" s="27"/>
      <c r="L725" s="22"/>
      <c r="M725" s="22"/>
      <c r="N725" s="22"/>
      <c r="O725" s="130" t="s">
        <v>893</v>
      </c>
      <c r="P725" s="122" t="s">
        <v>893</v>
      </c>
    </row>
    <row r="726" spans="1:16" ht="28" x14ac:dyDescent="0.35">
      <c r="A726" s="228" t="s">
        <v>262</v>
      </c>
      <c r="B726" s="176" t="s">
        <v>261</v>
      </c>
      <c r="C726" s="202" t="s">
        <v>441</v>
      </c>
      <c r="D726" s="232" t="s">
        <v>455</v>
      </c>
      <c r="E726" s="204">
        <v>1</v>
      </c>
      <c r="F726" s="203">
        <v>21780</v>
      </c>
      <c r="G726" s="203">
        <f t="shared" si="25"/>
        <v>21780</v>
      </c>
      <c r="H726" s="180" t="s">
        <v>893</v>
      </c>
      <c r="I726" s="115"/>
      <c r="J726" s="138"/>
      <c r="K726" s="27"/>
      <c r="L726" s="22"/>
      <c r="M726" s="22"/>
      <c r="N726" s="22"/>
      <c r="O726" s="22"/>
      <c r="P726" s="116"/>
    </row>
    <row r="727" spans="1:16" x14ac:dyDescent="0.35">
      <c r="A727" s="22" t="s">
        <v>262</v>
      </c>
      <c r="B727" s="22" t="s">
        <v>261</v>
      </c>
      <c r="C727" s="32" t="s">
        <v>441</v>
      </c>
      <c r="D727" s="77" t="s">
        <v>437</v>
      </c>
      <c r="E727" s="8">
        <v>1</v>
      </c>
      <c r="F727" s="33">
        <v>60500</v>
      </c>
      <c r="G727" s="33">
        <f t="shared" si="25"/>
        <v>60500</v>
      </c>
      <c r="H727" s="27"/>
      <c r="I727" s="27"/>
      <c r="J727" s="115" t="s">
        <v>893</v>
      </c>
      <c r="K727" s="27"/>
      <c r="L727" s="22"/>
      <c r="M727" s="22"/>
      <c r="N727" s="22"/>
      <c r="O727" s="130" t="s">
        <v>893</v>
      </c>
      <c r="P727" s="116"/>
    </row>
    <row r="728" spans="1:16" x14ac:dyDescent="0.35">
      <c r="A728" s="72" t="s">
        <v>262</v>
      </c>
      <c r="B728" s="22" t="s">
        <v>261</v>
      </c>
      <c r="C728" s="32" t="s">
        <v>441</v>
      </c>
      <c r="D728" s="77" t="s">
        <v>456</v>
      </c>
      <c r="E728" s="8">
        <v>3</v>
      </c>
      <c r="F728" s="33">
        <v>3700</v>
      </c>
      <c r="G728" s="33">
        <f t="shared" si="25"/>
        <v>11100</v>
      </c>
      <c r="H728" s="130" t="s">
        <v>893</v>
      </c>
      <c r="I728" s="27"/>
      <c r="J728" s="115" t="s">
        <v>893</v>
      </c>
      <c r="K728" s="27"/>
      <c r="L728" s="22"/>
      <c r="M728" s="22"/>
      <c r="N728" s="22"/>
      <c r="O728" s="22"/>
      <c r="P728" s="116"/>
    </row>
    <row r="729" spans="1:16" x14ac:dyDescent="0.35">
      <c r="A729" s="22" t="s">
        <v>262</v>
      </c>
      <c r="B729" s="22" t="s">
        <v>261</v>
      </c>
      <c r="C729" s="32" t="s">
        <v>441</v>
      </c>
      <c r="D729" s="77" t="s">
        <v>457</v>
      </c>
      <c r="E729" s="8">
        <v>8</v>
      </c>
      <c r="F729" s="33">
        <v>9000</v>
      </c>
      <c r="G729" s="33">
        <f t="shared" si="25"/>
        <v>72000</v>
      </c>
      <c r="H729" s="27"/>
      <c r="I729" s="27"/>
      <c r="J729" s="138" t="s">
        <v>893</v>
      </c>
      <c r="K729" s="27"/>
      <c r="L729" s="22"/>
      <c r="M729" s="22"/>
      <c r="N729" s="22"/>
      <c r="O729" s="22"/>
      <c r="P729" s="116"/>
    </row>
    <row r="730" spans="1:16" ht="28.5" x14ac:dyDescent="0.35">
      <c r="A730" s="72" t="s">
        <v>262</v>
      </c>
      <c r="B730" s="22" t="s">
        <v>261</v>
      </c>
      <c r="C730" s="32" t="s">
        <v>441</v>
      </c>
      <c r="D730" s="67" t="s">
        <v>458</v>
      </c>
      <c r="E730" s="8">
        <v>5</v>
      </c>
      <c r="F730" s="33">
        <v>4952.53</v>
      </c>
      <c r="G730" s="33">
        <f>E730*F730</f>
        <v>24762.649999999998</v>
      </c>
      <c r="H730" s="115" t="s">
        <v>893</v>
      </c>
      <c r="I730" s="115"/>
      <c r="J730" s="130" t="s">
        <v>893</v>
      </c>
      <c r="K730" s="27"/>
      <c r="L730" s="22"/>
      <c r="M730" s="22"/>
      <c r="N730" s="22"/>
      <c r="O730" s="22"/>
      <c r="P730" s="116"/>
    </row>
    <row r="731" spans="1:16" ht="28.5" x14ac:dyDescent="0.35">
      <c r="A731" s="22" t="s">
        <v>262</v>
      </c>
      <c r="B731" s="22" t="s">
        <v>261</v>
      </c>
      <c r="C731" s="32" t="s">
        <v>441</v>
      </c>
      <c r="D731" s="67" t="s">
        <v>459</v>
      </c>
      <c r="E731" s="8">
        <v>1</v>
      </c>
      <c r="F731" s="33">
        <v>3737.69</v>
      </c>
      <c r="G731" s="33">
        <f>E731*F731</f>
        <v>3737.69</v>
      </c>
      <c r="H731" s="115" t="s">
        <v>893</v>
      </c>
      <c r="I731" s="115"/>
      <c r="J731" s="130" t="s">
        <v>893</v>
      </c>
      <c r="K731" s="27"/>
      <c r="L731" s="22"/>
      <c r="M731" s="22"/>
      <c r="N731" s="22"/>
      <c r="O731" s="22"/>
      <c r="P731" s="116"/>
    </row>
    <row r="732" spans="1:16" ht="42.5" x14ac:dyDescent="0.35">
      <c r="A732" s="72" t="s">
        <v>262</v>
      </c>
      <c r="B732" s="22" t="s">
        <v>261</v>
      </c>
      <c r="C732" s="32" t="s">
        <v>441</v>
      </c>
      <c r="D732" s="79" t="s">
        <v>74</v>
      </c>
      <c r="E732" s="8">
        <v>4</v>
      </c>
      <c r="F732" s="33">
        <v>7200</v>
      </c>
      <c r="G732" s="33">
        <f t="shared" si="25"/>
        <v>28800</v>
      </c>
      <c r="H732" s="115" t="s">
        <v>893</v>
      </c>
      <c r="I732" s="115"/>
      <c r="J732" s="138"/>
      <c r="K732" s="27"/>
      <c r="L732" s="22"/>
      <c r="M732" s="22"/>
      <c r="N732" s="22"/>
      <c r="O732" s="22"/>
      <c r="P732" s="116"/>
    </row>
    <row r="733" spans="1:16" x14ac:dyDescent="0.35">
      <c r="A733" s="22" t="s">
        <v>262</v>
      </c>
      <c r="B733" s="22" t="s">
        <v>261</v>
      </c>
      <c r="C733" s="32" t="s">
        <v>441</v>
      </c>
      <c r="D733" s="77" t="s">
        <v>460</v>
      </c>
      <c r="E733" s="8">
        <v>40</v>
      </c>
      <c r="F733" s="33">
        <v>4300</v>
      </c>
      <c r="G733" s="33">
        <f t="shared" si="25"/>
        <v>172000</v>
      </c>
      <c r="H733" s="131" t="s">
        <v>893</v>
      </c>
      <c r="I733" s="27"/>
      <c r="J733" s="138"/>
      <c r="K733" s="27"/>
      <c r="L733" s="121" t="s">
        <v>893</v>
      </c>
      <c r="M733" s="22"/>
      <c r="N733" s="22"/>
      <c r="O733" s="22"/>
      <c r="P733" s="116"/>
    </row>
    <row r="734" spans="1:16" x14ac:dyDescent="0.35">
      <c r="A734" s="22" t="s">
        <v>270</v>
      </c>
      <c r="B734" s="22" t="s">
        <v>271</v>
      </c>
      <c r="C734" s="32" t="s">
        <v>123</v>
      </c>
      <c r="D734" s="20" t="s">
        <v>882</v>
      </c>
      <c r="E734" s="75">
        <v>10</v>
      </c>
      <c r="F734" s="76">
        <v>1951.73</v>
      </c>
      <c r="G734" s="66">
        <f t="shared" si="25"/>
        <v>19517.3</v>
      </c>
      <c r="H734" s="131" t="s">
        <v>893</v>
      </c>
      <c r="I734" s="27"/>
      <c r="J734" s="138"/>
      <c r="K734" s="27"/>
      <c r="L734" s="121" t="s">
        <v>893</v>
      </c>
      <c r="M734" s="22"/>
      <c r="N734" s="22"/>
      <c r="O734" s="22"/>
      <c r="P734" s="116"/>
    </row>
    <row r="735" spans="1:16" ht="28" x14ac:dyDescent="0.35">
      <c r="A735" s="22" t="s">
        <v>270</v>
      </c>
      <c r="B735" s="22" t="s">
        <v>271</v>
      </c>
      <c r="C735" s="32" t="s">
        <v>123</v>
      </c>
      <c r="D735" s="20" t="s">
        <v>883</v>
      </c>
      <c r="E735" s="75">
        <v>10</v>
      </c>
      <c r="F735" s="76">
        <v>556.6</v>
      </c>
      <c r="G735" s="66">
        <f t="shared" si="25"/>
        <v>5566</v>
      </c>
      <c r="H735" s="27"/>
      <c r="I735" s="27"/>
      <c r="J735" s="138"/>
      <c r="K735" s="27"/>
      <c r="L735" s="121" t="s">
        <v>893</v>
      </c>
      <c r="M735" s="22"/>
      <c r="N735" s="22"/>
      <c r="O735" s="22"/>
      <c r="P735" s="116"/>
    </row>
    <row r="736" spans="1:16" ht="28" x14ac:dyDescent="0.35">
      <c r="A736" s="22" t="s">
        <v>270</v>
      </c>
      <c r="B736" s="22" t="s">
        <v>271</v>
      </c>
      <c r="C736" s="32" t="s">
        <v>123</v>
      </c>
      <c r="D736" s="20" t="s">
        <v>884</v>
      </c>
      <c r="E736" s="75">
        <v>20</v>
      </c>
      <c r="F736" s="76">
        <v>266.2</v>
      </c>
      <c r="G736" s="66">
        <f t="shared" si="25"/>
        <v>5324</v>
      </c>
      <c r="H736" s="27"/>
      <c r="I736" s="27"/>
      <c r="J736" s="138"/>
      <c r="K736" s="27"/>
      <c r="L736" s="121" t="s">
        <v>893</v>
      </c>
      <c r="M736" s="22"/>
      <c r="N736" s="22"/>
      <c r="O736" s="22"/>
      <c r="P736" s="116"/>
    </row>
    <row r="737" spans="1:16" ht="72" x14ac:dyDescent="0.35">
      <c r="A737" s="22" t="s">
        <v>270</v>
      </c>
      <c r="B737" s="22" t="s">
        <v>271</v>
      </c>
      <c r="C737" s="32" t="s">
        <v>123</v>
      </c>
      <c r="D737" s="20" t="s">
        <v>890</v>
      </c>
      <c r="E737" s="75">
        <v>1</v>
      </c>
      <c r="F737" s="76">
        <v>2499</v>
      </c>
      <c r="G737" s="66">
        <f t="shared" si="25"/>
        <v>2499</v>
      </c>
      <c r="H737" s="27"/>
      <c r="I737" s="27"/>
      <c r="J737" s="138"/>
      <c r="K737" s="27"/>
      <c r="L737" s="22"/>
      <c r="M737" s="121" t="s">
        <v>893</v>
      </c>
      <c r="N737" s="22"/>
      <c r="O737" s="22"/>
      <c r="P737" s="116"/>
    </row>
    <row r="738" spans="1:16" x14ac:dyDescent="0.35">
      <c r="A738" s="22" t="s">
        <v>270</v>
      </c>
      <c r="B738" s="22" t="s">
        <v>271</v>
      </c>
      <c r="C738" s="32" t="s">
        <v>123</v>
      </c>
      <c r="D738" s="20" t="s">
        <v>885</v>
      </c>
      <c r="E738" s="75">
        <v>1</v>
      </c>
      <c r="F738" s="76">
        <v>5150</v>
      </c>
      <c r="G738" s="66">
        <f t="shared" si="25"/>
        <v>5150</v>
      </c>
      <c r="H738" s="27"/>
      <c r="I738" s="27"/>
      <c r="J738" s="138"/>
      <c r="K738" s="27"/>
      <c r="L738" s="22"/>
      <c r="M738" s="121" t="s">
        <v>893</v>
      </c>
      <c r="N738" s="22"/>
      <c r="O738" s="22"/>
      <c r="P738" s="116"/>
    </row>
    <row r="739" spans="1:16" x14ac:dyDescent="0.35">
      <c r="A739" s="176" t="s">
        <v>270</v>
      </c>
      <c r="B739" s="176" t="s">
        <v>271</v>
      </c>
      <c r="C739" s="202" t="s">
        <v>123</v>
      </c>
      <c r="D739" s="223" t="s">
        <v>886</v>
      </c>
      <c r="E739" s="230">
        <v>5</v>
      </c>
      <c r="F739" s="231">
        <v>4762.5600000000004</v>
      </c>
      <c r="G739" s="221">
        <f t="shared" si="25"/>
        <v>23812.800000000003</v>
      </c>
      <c r="H739" s="180" t="s">
        <v>893</v>
      </c>
      <c r="I739" s="115"/>
      <c r="J739" s="138"/>
      <c r="K739" s="27"/>
      <c r="L739" s="22"/>
      <c r="M739" s="22"/>
      <c r="N739" s="22"/>
      <c r="O739" s="22"/>
      <c r="P739" s="116"/>
    </row>
    <row r="740" spans="1:16" x14ac:dyDescent="0.35">
      <c r="A740" s="22" t="s">
        <v>270</v>
      </c>
      <c r="B740" s="22" t="s">
        <v>271</v>
      </c>
      <c r="C740" s="32" t="s">
        <v>123</v>
      </c>
      <c r="D740" s="20" t="s">
        <v>461</v>
      </c>
      <c r="E740" s="75">
        <v>2</v>
      </c>
      <c r="F740" s="76">
        <v>1210</v>
      </c>
      <c r="G740" s="66">
        <f t="shared" si="25"/>
        <v>2420</v>
      </c>
      <c r="H740" s="115" t="s">
        <v>893</v>
      </c>
      <c r="I740" s="115"/>
      <c r="J740" s="138"/>
      <c r="K740" s="27"/>
      <c r="L740" s="22"/>
      <c r="M740" s="22"/>
      <c r="N740" s="22"/>
      <c r="O740" s="22"/>
      <c r="P740" s="116"/>
    </row>
    <row r="741" spans="1:16" x14ac:dyDescent="0.35">
      <c r="A741" s="22" t="s">
        <v>270</v>
      </c>
      <c r="B741" s="22" t="s">
        <v>271</v>
      </c>
      <c r="C741" s="32" t="s">
        <v>123</v>
      </c>
      <c r="D741" s="20" t="s">
        <v>887</v>
      </c>
      <c r="E741" s="75">
        <v>5</v>
      </c>
      <c r="F741" s="76">
        <v>54.449999999999996</v>
      </c>
      <c r="G741" s="66">
        <f t="shared" si="25"/>
        <v>272.25</v>
      </c>
      <c r="H741" s="115" t="s">
        <v>893</v>
      </c>
      <c r="I741" s="115"/>
      <c r="J741" s="138"/>
      <c r="K741" s="27"/>
      <c r="L741" s="22"/>
      <c r="M741" s="22"/>
      <c r="N741" s="22"/>
      <c r="O741" s="22"/>
      <c r="P741" s="116"/>
    </row>
    <row r="742" spans="1:16" x14ac:dyDescent="0.35">
      <c r="A742" s="176" t="s">
        <v>270</v>
      </c>
      <c r="B742" s="176" t="s">
        <v>271</v>
      </c>
      <c r="C742" s="202" t="s">
        <v>123</v>
      </c>
      <c r="D742" s="223" t="s">
        <v>888</v>
      </c>
      <c r="E742" s="230">
        <v>1</v>
      </c>
      <c r="F742" s="231">
        <v>373.23297000000002</v>
      </c>
      <c r="G742" s="221">
        <f t="shared" si="25"/>
        <v>373.23297000000002</v>
      </c>
      <c r="H742" s="180" t="s">
        <v>893</v>
      </c>
      <c r="I742" s="115"/>
      <c r="J742" s="138"/>
      <c r="K742" s="27"/>
      <c r="L742" s="22"/>
      <c r="M742" s="22"/>
      <c r="N742" s="22"/>
      <c r="O742" s="22"/>
      <c r="P742" s="116"/>
    </row>
    <row r="743" spans="1:16" ht="70" x14ac:dyDescent="0.35">
      <c r="A743" s="176" t="s">
        <v>270</v>
      </c>
      <c r="B743" s="176" t="s">
        <v>271</v>
      </c>
      <c r="C743" s="202" t="s">
        <v>123</v>
      </c>
      <c r="D743" s="223" t="s">
        <v>889</v>
      </c>
      <c r="E743" s="230">
        <v>1</v>
      </c>
      <c r="F743" s="231">
        <v>11029.15</v>
      </c>
      <c r="G743" s="221">
        <f t="shared" si="25"/>
        <v>11029.15</v>
      </c>
      <c r="H743" s="180" t="s">
        <v>893</v>
      </c>
      <c r="I743" s="115"/>
      <c r="J743" s="138"/>
      <c r="K743" s="27"/>
      <c r="L743" s="22"/>
      <c r="M743" s="22"/>
      <c r="N743" s="22"/>
      <c r="O743" s="22"/>
      <c r="P743" s="116"/>
    </row>
    <row r="744" spans="1:16" ht="112" x14ac:dyDescent="0.35">
      <c r="A744" s="22" t="s">
        <v>270</v>
      </c>
      <c r="B744" s="22" t="s">
        <v>271</v>
      </c>
      <c r="C744" s="32" t="s">
        <v>123</v>
      </c>
      <c r="D744" s="20" t="s">
        <v>891</v>
      </c>
      <c r="E744" s="75">
        <v>1</v>
      </c>
      <c r="F744" s="76">
        <v>5477.3099999999995</v>
      </c>
      <c r="G744" s="66">
        <f t="shared" si="25"/>
        <v>5477.3099999999995</v>
      </c>
      <c r="H744" s="115" t="s">
        <v>893</v>
      </c>
      <c r="I744" s="115"/>
      <c r="J744" s="138"/>
      <c r="K744" s="27"/>
      <c r="L744" s="22"/>
      <c r="M744" s="22"/>
      <c r="N744" s="22"/>
      <c r="O744" s="22"/>
      <c r="P744" s="116"/>
    </row>
    <row r="745" spans="1:16" ht="107.5" x14ac:dyDescent="0.35">
      <c r="A745" s="22" t="s">
        <v>270</v>
      </c>
      <c r="B745" s="22" t="s">
        <v>271</v>
      </c>
      <c r="C745" s="32" t="s">
        <v>123</v>
      </c>
      <c r="D745" s="20" t="s">
        <v>892</v>
      </c>
      <c r="E745" s="75">
        <v>1</v>
      </c>
      <c r="F745" s="76">
        <v>21828.400000000001</v>
      </c>
      <c r="G745" s="66">
        <f t="shared" si="25"/>
        <v>21828.400000000001</v>
      </c>
      <c r="H745" s="115" t="s">
        <v>893</v>
      </c>
      <c r="I745" s="130" t="s">
        <v>893</v>
      </c>
      <c r="J745" s="138"/>
      <c r="K745" s="27"/>
      <c r="L745" s="22"/>
      <c r="M745" s="22"/>
      <c r="N745" s="22"/>
      <c r="O745" s="22"/>
      <c r="P745" s="116"/>
    </row>
    <row r="746" spans="1:16" x14ac:dyDescent="0.35">
      <c r="A746" s="22" t="s">
        <v>270</v>
      </c>
      <c r="B746" s="22" t="s">
        <v>271</v>
      </c>
      <c r="C746" s="32" t="s">
        <v>123</v>
      </c>
      <c r="D746" s="20" t="s">
        <v>462</v>
      </c>
      <c r="E746" s="75">
        <v>2</v>
      </c>
      <c r="F746" s="76">
        <v>54.449999999999996</v>
      </c>
      <c r="G746" s="66">
        <f t="shared" si="25"/>
        <v>108.89999999999999</v>
      </c>
      <c r="H746" s="115" t="s">
        <v>893</v>
      </c>
      <c r="I746" s="115"/>
      <c r="J746" s="138"/>
      <c r="K746" s="27"/>
      <c r="L746" s="22"/>
      <c r="M746" s="22"/>
      <c r="N746" s="22"/>
      <c r="O746" s="22"/>
      <c r="P746" s="116"/>
    </row>
    <row r="747" spans="1:16" ht="28" x14ac:dyDescent="0.35">
      <c r="A747" s="22" t="s">
        <v>270</v>
      </c>
      <c r="B747" s="22" t="s">
        <v>271</v>
      </c>
      <c r="C747" s="32" t="s">
        <v>123</v>
      </c>
      <c r="D747" s="20" t="s">
        <v>463</v>
      </c>
      <c r="E747" s="75">
        <v>1</v>
      </c>
      <c r="F747" s="76">
        <v>4397.4787999999999</v>
      </c>
      <c r="G747" s="66">
        <f t="shared" si="25"/>
        <v>4397.4787999999999</v>
      </c>
      <c r="H747" s="27"/>
      <c r="I747" s="27"/>
      <c r="J747" s="138"/>
      <c r="K747" s="27"/>
      <c r="L747" s="22"/>
      <c r="M747" s="121" t="s">
        <v>893</v>
      </c>
      <c r="N747" s="22"/>
      <c r="O747" s="22"/>
      <c r="P747" s="116"/>
    </row>
    <row r="748" spans="1:16" ht="28" x14ac:dyDescent="0.35">
      <c r="A748" s="22" t="s">
        <v>270</v>
      </c>
      <c r="B748" s="22" t="s">
        <v>271</v>
      </c>
      <c r="C748" s="32" t="s">
        <v>123</v>
      </c>
      <c r="D748" s="20" t="s">
        <v>442</v>
      </c>
      <c r="E748" s="24">
        <v>15</v>
      </c>
      <c r="F748" s="66">
        <v>3600</v>
      </c>
      <c r="G748" s="66">
        <f t="shared" si="25"/>
        <v>54000</v>
      </c>
      <c r="H748" s="115" t="s">
        <v>893</v>
      </c>
      <c r="I748" s="115"/>
      <c r="J748" s="138"/>
      <c r="K748" s="27"/>
      <c r="L748" s="22"/>
      <c r="M748" s="22"/>
      <c r="N748" s="22"/>
      <c r="O748" s="22"/>
      <c r="P748" s="116"/>
    </row>
    <row r="749" spans="1:16" x14ac:dyDescent="0.35">
      <c r="A749" s="176" t="s">
        <v>270</v>
      </c>
      <c r="B749" s="176" t="s">
        <v>271</v>
      </c>
      <c r="C749" s="202" t="s">
        <v>123</v>
      </c>
      <c r="D749" s="223" t="s">
        <v>65</v>
      </c>
      <c r="E749" s="194">
        <v>10</v>
      </c>
      <c r="F749" s="221">
        <v>970</v>
      </c>
      <c r="G749" s="221">
        <f t="shared" si="25"/>
        <v>9700</v>
      </c>
      <c r="H749" s="180" t="s">
        <v>893</v>
      </c>
      <c r="I749" s="115"/>
      <c r="J749" s="138"/>
      <c r="K749" s="27"/>
      <c r="L749" s="22"/>
      <c r="M749" s="22"/>
      <c r="N749" s="22"/>
      <c r="O749" s="22"/>
      <c r="P749" s="116"/>
    </row>
    <row r="750" spans="1:16" x14ac:dyDescent="0.35">
      <c r="A750" s="22" t="s">
        <v>270</v>
      </c>
      <c r="B750" s="22" t="s">
        <v>271</v>
      </c>
      <c r="C750" s="32" t="s">
        <v>123</v>
      </c>
      <c r="D750" s="20" t="s">
        <v>443</v>
      </c>
      <c r="E750" s="24">
        <v>10</v>
      </c>
      <c r="F750" s="66">
        <v>250</v>
      </c>
      <c r="G750" s="66">
        <f t="shared" si="25"/>
        <v>2500</v>
      </c>
      <c r="H750" s="27"/>
      <c r="I750" s="27"/>
      <c r="J750" s="138"/>
      <c r="K750" s="27"/>
      <c r="L750" s="121" t="s">
        <v>893</v>
      </c>
      <c r="M750" s="22"/>
      <c r="N750" s="22"/>
      <c r="O750" s="22"/>
      <c r="P750" s="116"/>
    </row>
    <row r="751" spans="1:16" x14ac:dyDescent="0.35">
      <c r="A751" s="22" t="s">
        <v>270</v>
      </c>
      <c r="B751" s="22" t="s">
        <v>271</v>
      </c>
      <c r="C751" s="32" t="s">
        <v>123</v>
      </c>
      <c r="D751" s="23" t="s">
        <v>431</v>
      </c>
      <c r="E751" s="24">
        <v>20</v>
      </c>
      <c r="F751" s="66">
        <v>250</v>
      </c>
      <c r="G751" s="66">
        <f t="shared" si="25"/>
        <v>5000</v>
      </c>
      <c r="H751" s="115" t="s">
        <v>893</v>
      </c>
      <c r="I751" s="115"/>
      <c r="J751" s="138"/>
      <c r="K751" s="27"/>
      <c r="L751" s="22"/>
      <c r="M751" s="22"/>
      <c r="N751" s="22"/>
      <c r="O751" s="22"/>
      <c r="P751" s="116"/>
    </row>
    <row r="752" spans="1:16" x14ac:dyDescent="0.35">
      <c r="A752" s="22" t="s">
        <v>270</v>
      </c>
      <c r="B752" s="22" t="s">
        <v>271</v>
      </c>
      <c r="C752" s="32" t="s">
        <v>123</v>
      </c>
      <c r="D752" s="20" t="s">
        <v>444</v>
      </c>
      <c r="E752" s="24">
        <v>20</v>
      </c>
      <c r="F752" s="66">
        <v>700</v>
      </c>
      <c r="G752" s="66">
        <f t="shared" si="25"/>
        <v>14000</v>
      </c>
      <c r="H752" s="27"/>
      <c r="I752" s="27"/>
      <c r="J752" s="138"/>
      <c r="K752" s="27"/>
      <c r="L752" s="121" t="s">
        <v>893</v>
      </c>
      <c r="M752" s="22"/>
      <c r="N752" s="22"/>
      <c r="O752" s="22"/>
      <c r="P752" s="116"/>
    </row>
    <row r="753" spans="1:16" x14ac:dyDescent="0.35">
      <c r="A753" s="22" t="s">
        <v>270</v>
      </c>
      <c r="B753" s="22" t="s">
        <v>271</v>
      </c>
      <c r="C753" s="32" t="s">
        <v>123</v>
      </c>
      <c r="D753" s="20" t="s">
        <v>135</v>
      </c>
      <c r="E753" s="24">
        <v>20</v>
      </c>
      <c r="F753" s="66">
        <v>4500</v>
      </c>
      <c r="G753" s="66">
        <f t="shared" si="25"/>
        <v>90000</v>
      </c>
      <c r="H753" s="131" t="s">
        <v>893</v>
      </c>
      <c r="I753" s="27"/>
      <c r="J753" s="138"/>
      <c r="K753" s="27"/>
      <c r="L753" s="121" t="s">
        <v>893</v>
      </c>
      <c r="M753" s="22"/>
      <c r="N753" s="22"/>
      <c r="O753" s="22"/>
      <c r="P753" s="116"/>
    </row>
    <row r="754" spans="1:16" x14ac:dyDescent="0.35">
      <c r="A754" s="22" t="s">
        <v>270</v>
      </c>
      <c r="B754" s="22" t="s">
        <v>271</v>
      </c>
      <c r="C754" s="32" t="s">
        <v>123</v>
      </c>
      <c r="D754" s="149" t="s">
        <v>445</v>
      </c>
      <c r="E754" s="24">
        <v>6</v>
      </c>
      <c r="F754" s="66">
        <v>300</v>
      </c>
      <c r="G754" s="66">
        <f t="shared" si="25"/>
        <v>1800</v>
      </c>
      <c r="H754" s="27"/>
      <c r="I754" s="27"/>
      <c r="J754" s="138"/>
      <c r="K754" s="27"/>
      <c r="L754" s="22"/>
      <c r="M754" s="121" t="s">
        <v>893</v>
      </c>
      <c r="N754" s="131" t="s">
        <v>893</v>
      </c>
      <c r="O754" s="22"/>
      <c r="P754" s="116"/>
    </row>
    <row r="755" spans="1:16" ht="42" x14ac:dyDescent="0.35">
      <c r="A755" s="22" t="s">
        <v>270</v>
      </c>
      <c r="B755" s="22" t="s">
        <v>271</v>
      </c>
      <c r="C755" s="32" t="s">
        <v>123</v>
      </c>
      <c r="D755" s="20" t="s">
        <v>446</v>
      </c>
      <c r="E755" s="24">
        <v>1</v>
      </c>
      <c r="F755" s="66">
        <v>19000</v>
      </c>
      <c r="G755" s="66">
        <f t="shared" si="25"/>
        <v>19000</v>
      </c>
      <c r="H755" s="27"/>
      <c r="I755" s="27"/>
      <c r="J755" s="138"/>
      <c r="K755" s="27"/>
      <c r="L755" s="22"/>
      <c r="M755" s="22"/>
      <c r="N755" s="22"/>
      <c r="O755" s="130" t="s">
        <v>893</v>
      </c>
      <c r="P755" s="122" t="s">
        <v>893</v>
      </c>
    </row>
    <row r="756" spans="1:16" x14ac:dyDescent="0.35">
      <c r="A756" s="22" t="s">
        <v>270</v>
      </c>
      <c r="B756" s="22" t="s">
        <v>271</v>
      </c>
      <c r="C756" s="32" t="s">
        <v>123</v>
      </c>
      <c r="D756" s="20" t="s">
        <v>63</v>
      </c>
      <c r="E756" s="24">
        <v>5</v>
      </c>
      <c r="F756" s="66">
        <v>600</v>
      </c>
      <c r="G756" s="66">
        <f t="shared" si="25"/>
        <v>3000</v>
      </c>
      <c r="H756" s="27"/>
      <c r="I756" s="27"/>
      <c r="J756" s="138"/>
      <c r="K756" s="27"/>
      <c r="L756" s="121" t="s">
        <v>893</v>
      </c>
      <c r="M756" s="22"/>
      <c r="N756" s="22"/>
      <c r="O756" s="22"/>
      <c r="P756" s="116"/>
    </row>
    <row r="757" spans="1:16" x14ac:dyDescent="0.35">
      <c r="A757" s="22" t="s">
        <v>270</v>
      </c>
      <c r="B757" s="22" t="s">
        <v>271</v>
      </c>
      <c r="C757" s="32" t="s">
        <v>123</v>
      </c>
      <c r="D757" s="20" t="s">
        <v>447</v>
      </c>
      <c r="E757" s="24">
        <v>2</v>
      </c>
      <c r="F757" s="66">
        <v>2200</v>
      </c>
      <c r="G757" s="66">
        <f t="shared" si="25"/>
        <v>4400</v>
      </c>
      <c r="H757" s="27"/>
      <c r="I757" s="27"/>
      <c r="J757" s="138"/>
      <c r="K757" s="27"/>
      <c r="L757" s="121" t="s">
        <v>893</v>
      </c>
      <c r="M757" s="22"/>
      <c r="N757" s="22"/>
      <c r="O757" s="22"/>
      <c r="P757" s="116"/>
    </row>
    <row r="758" spans="1:16" x14ac:dyDescent="0.35">
      <c r="A758" s="22" t="s">
        <v>270</v>
      </c>
      <c r="B758" s="22" t="s">
        <v>271</v>
      </c>
      <c r="C758" s="32" t="s">
        <v>123</v>
      </c>
      <c r="D758" s="20" t="s">
        <v>448</v>
      </c>
      <c r="E758" s="24">
        <v>3</v>
      </c>
      <c r="F758" s="66">
        <v>350</v>
      </c>
      <c r="G758" s="66">
        <f t="shared" si="25"/>
        <v>1050</v>
      </c>
      <c r="H758" s="27"/>
      <c r="I758" s="27"/>
      <c r="J758" s="138"/>
      <c r="K758" s="27"/>
      <c r="L758" s="121" t="s">
        <v>893</v>
      </c>
      <c r="M758" s="22"/>
      <c r="N758" s="22"/>
      <c r="O758" s="22"/>
      <c r="P758" s="116"/>
    </row>
    <row r="759" spans="1:16" x14ac:dyDescent="0.35">
      <c r="A759" s="22" t="s">
        <v>270</v>
      </c>
      <c r="B759" s="22" t="s">
        <v>271</v>
      </c>
      <c r="C759" s="32" t="s">
        <v>123</v>
      </c>
      <c r="D759" s="20" t="s">
        <v>100</v>
      </c>
      <c r="E759" s="24">
        <v>9</v>
      </c>
      <c r="F759" s="66">
        <v>380</v>
      </c>
      <c r="G759" s="66">
        <f t="shared" si="25"/>
        <v>3420</v>
      </c>
      <c r="H759" s="27"/>
      <c r="I759" s="27"/>
      <c r="J759" s="138"/>
      <c r="K759" s="27"/>
      <c r="L759" s="22"/>
      <c r="M759" s="121" t="s">
        <v>893</v>
      </c>
      <c r="N759" s="22"/>
      <c r="O759" s="22"/>
      <c r="P759" s="116"/>
    </row>
    <row r="760" spans="1:16" x14ac:dyDescent="0.35">
      <c r="A760" s="22" t="s">
        <v>270</v>
      </c>
      <c r="B760" s="22" t="s">
        <v>271</v>
      </c>
      <c r="C760" s="32" t="s">
        <v>123</v>
      </c>
      <c r="D760" s="20" t="s">
        <v>89</v>
      </c>
      <c r="E760" s="24">
        <v>5</v>
      </c>
      <c r="F760" s="66">
        <v>800</v>
      </c>
      <c r="G760" s="66">
        <f t="shared" si="25"/>
        <v>4000</v>
      </c>
      <c r="H760" s="27"/>
      <c r="I760" s="27"/>
      <c r="J760" s="138"/>
      <c r="K760" s="27"/>
      <c r="L760" s="22"/>
      <c r="M760" s="121" t="s">
        <v>893</v>
      </c>
      <c r="N760" s="22"/>
      <c r="O760" s="22"/>
      <c r="P760" s="116"/>
    </row>
    <row r="761" spans="1:16" x14ac:dyDescent="0.35">
      <c r="A761" s="22" t="s">
        <v>270</v>
      </c>
      <c r="B761" s="22" t="s">
        <v>271</v>
      </c>
      <c r="C761" s="32" t="s">
        <v>123</v>
      </c>
      <c r="D761" s="20" t="s">
        <v>449</v>
      </c>
      <c r="E761" s="24">
        <v>5</v>
      </c>
      <c r="F761" s="66">
        <v>120</v>
      </c>
      <c r="G761" s="66">
        <f t="shared" si="25"/>
        <v>600</v>
      </c>
      <c r="H761" s="27"/>
      <c r="I761" s="27"/>
      <c r="J761" s="138"/>
      <c r="K761" s="27"/>
      <c r="L761" s="121" t="s">
        <v>893</v>
      </c>
      <c r="M761" s="22"/>
      <c r="N761" s="22"/>
      <c r="O761" s="22"/>
      <c r="P761" s="116"/>
    </row>
    <row r="762" spans="1:16" x14ac:dyDescent="0.35">
      <c r="A762" s="22" t="s">
        <v>270</v>
      </c>
      <c r="B762" s="22" t="s">
        <v>271</v>
      </c>
      <c r="C762" s="32" t="s">
        <v>123</v>
      </c>
      <c r="D762" s="20" t="s">
        <v>450</v>
      </c>
      <c r="E762" s="24">
        <v>20</v>
      </c>
      <c r="F762" s="66">
        <v>50</v>
      </c>
      <c r="G762" s="66">
        <f t="shared" si="25"/>
        <v>1000</v>
      </c>
      <c r="H762" s="27"/>
      <c r="I762" s="27"/>
      <c r="J762" s="138"/>
      <c r="K762" s="27"/>
      <c r="L762" s="121" t="s">
        <v>893</v>
      </c>
      <c r="M762" s="22"/>
      <c r="N762" s="22"/>
      <c r="O762" s="22"/>
      <c r="P762" s="116"/>
    </row>
    <row r="763" spans="1:16" ht="42" x14ac:dyDescent="0.35">
      <c r="A763" s="176" t="s">
        <v>270</v>
      </c>
      <c r="B763" s="176" t="s">
        <v>271</v>
      </c>
      <c r="C763" s="202" t="s">
        <v>123</v>
      </c>
      <c r="D763" s="223" t="s">
        <v>286</v>
      </c>
      <c r="E763" s="194">
        <v>6</v>
      </c>
      <c r="F763" s="221">
        <v>1500</v>
      </c>
      <c r="G763" s="221">
        <f t="shared" si="25"/>
        <v>9000</v>
      </c>
      <c r="H763" s="180" t="s">
        <v>893</v>
      </c>
      <c r="I763" s="115"/>
      <c r="J763" s="138"/>
      <c r="K763" s="27"/>
      <c r="L763" s="22"/>
      <c r="M763" s="22"/>
      <c r="N763" s="22"/>
      <c r="O763" s="22"/>
      <c r="P763" s="116"/>
    </row>
    <row r="764" spans="1:16" ht="42" x14ac:dyDescent="0.35">
      <c r="A764" s="22" t="s">
        <v>270</v>
      </c>
      <c r="B764" s="22" t="s">
        <v>271</v>
      </c>
      <c r="C764" s="32" t="s">
        <v>123</v>
      </c>
      <c r="D764" s="20" t="s">
        <v>827</v>
      </c>
      <c r="E764" s="24">
        <v>5</v>
      </c>
      <c r="F764" s="3">
        <f>4093*1.21</f>
        <v>4952.53</v>
      </c>
      <c r="G764" s="66">
        <f>E764*F764</f>
        <v>24762.649999999998</v>
      </c>
      <c r="H764" s="115" t="s">
        <v>893</v>
      </c>
      <c r="I764" s="115"/>
      <c r="J764" s="130" t="s">
        <v>893</v>
      </c>
      <c r="K764" s="27"/>
      <c r="L764" s="22"/>
      <c r="M764" s="22"/>
      <c r="N764" s="22"/>
      <c r="O764" s="22"/>
      <c r="P764" s="116"/>
    </row>
    <row r="765" spans="1:16" ht="42" x14ac:dyDescent="0.35">
      <c r="A765" s="22" t="s">
        <v>270</v>
      </c>
      <c r="B765" s="22" t="s">
        <v>271</v>
      </c>
      <c r="C765" s="32" t="s">
        <v>123</v>
      </c>
      <c r="D765" s="20" t="s">
        <v>287</v>
      </c>
      <c r="E765" s="24">
        <v>1</v>
      </c>
      <c r="F765" s="3">
        <f>3089*1.21</f>
        <v>3737.69</v>
      </c>
      <c r="G765" s="66">
        <f>E765*F765</f>
        <v>3737.69</v>
      </c>
      <c r="H765" s="115" t="s">
        <v>893</v>
      </c>
      <c r="I765" s="115"/>
      <c r="J765" s="130" t="s">
        <v>893</v>
      </c>
      <c r="K765" s="27"/>
      <c r="L765" s="22"/>
      <c r="M765" s="22"/>
      <c r="N765" s="22"/>
      <c r="O765" s="22"/>
      <c r="P765" s="116"/>
    </row>
    <row r="766" spans="1:16" x14ac:dyDescent="0.35">
      <c r="A766" s="22" t="s">
        <v>270</v>
      </c>
      <c r="B766" s="22" t="s">
        <v>271</v>
      </c>
      <c r="C766" s="32" t="s">
        <v>230</v>
      </c>
      <c r="D766" s="20" t="s">
        <v>882</v>
      </c>
      <c r="E766" s="75">
        <v>10</v>
      </c>
      <c r="F766" s="76">
        <v>1951.73</v>
      </c>
      <c r="G766" s="66">
        <f t="shared" ref="G766:G789" si="26">E766*F766</f>
        <v>19517.3</v>
      </c>
      <c r="H766" s="131" t="s">
        <v>893</v>
      </c>
      <c r="I766" s="27"/>
      <c r="J766" s="138"/>
      <c r="K766" s="27"/>
      <c r="L766" s="121" t="s">
        <v>893</v>
      </c>
      <c r="M766" s="22"/>
      <c r="N766" s="22"/>
      <c r="O766" s="22"/>
      <c r="P766" s="116"/>
    </row>
    <row r="767" spans="1:16" ht="28" x14ac:dyDescent="0.35">
      <c r="A767" s="22" t="s">
        <v>270</v>
      </c>
      <c r="B767" s="22" t="s">
        <v>271</v>
      </c>
      <c r="C767" s="32" t="s">
        <v>230</v>
      </c>
      <c r="D767" s="20" t="s">
        <v>883</v>
      </c>
      <c r="E767" s="75">
        <v>10</v>
      </c>
      <c r="F767" s="76">
        <v>556.6</v>
      </c>
      <c r="G767" s="66">
        <f t="shared" si="26"/>
        <v>5566</v>
      </c>
      <c r="H767" s="27"/>
      <c r="I767" s="27"/>
      <c r="J767" s="138"/>
      <c r="K767" s="27"/>
      <c r="L767" s="121" t="s">
        <v>893</v>
      </c>
      <c r="M767" s="22"/>
      <c r="N767" s="22"/>
      <c r="O767" s="22"/>
      <c r="P767" s="116"/>
    </row>
    <row r="768" spans="1:16" ht="28" x14ac:dyDescent="0.35">
      <c r="A768" s="22" t="s">
        <v>270</v>
      </c>
      <c r="B768" s="22" t="s">
        <v>271</v>
      </c>
      <c r="C768" s="32" t="s">
        <v>230</v>
      </c>
      <c r="D768" s="20" t="s">
        <v>884</v>
      </c>
      <c r="E768" s="75">
        <v>20</v>
      </c>
      <c r="F768" s="76">
        <v>266.2</v>
      </c>
      <c r="G768" s="66">
        <f t="shared" si="26"/>
        <v>5324</v>
      </c>
      <c r="H768" s="27"/>
      <c r="I768" s="27"/>
      <c r="J768" s="138"/>
      <c r="K768" s="27"/>
      <c r="L768" s="121" t="s">
        <v>893</v>
      </c>
      <c r="M768" s="22"/>
      <c r="N768" s="22"/>
      <c r="O768" s="22"/>
      <c r="P768" s="116"/>
    </row>
    <row r="769" spans="1:16" ht="72" x14ac:dyDescent="0.35">
      <c r="A769" s="22" t="s">
        <v>270</v>
      </c>
      <c r="B769" s="22" t="s">
        <v>271</v>
      </c>
      <c r="C769" s="32" t="s">
        <v>230</v>
      </c>
      <c r="D769" s="20" t="s">
        <v>890</v>
      </c>
      <c r="E769" s="75">
        <v>1</v>
      </c>
      <c r="F769" s="76">
        <v>2499</v>
      </c>
      <c r="G769" s="66">
        <f t="shared" si="26"/>
        <v>2499</v>
      </c>
      <c r="H769" s="27"/>
      <c r="I769" s="27"/>
      <c r="J769" s="138"/>
      <c r="K769" s="27"/>
      <c r="L769" s="22"/>
      <c r="M769" s="121" t="s">
        <v>893</v>
      </c>
      <c r="N769" s="22"/>
      <c r="O769" s="22"/>
      <c r="P769" s="116"/>
    </row>
    <row r="770" spans="1:16" x14ac:dyDescent="0.35">
      <c r="A770" s="22" t="s">
        <v>270</v>
      </c>
      <c r="B770" s="22" t="s">
        <v>271</v>
      </c>
      <c r="C770" s="32" t="s">
        <v>230</v>
      </c>
      <c r="D770" s="20" t="s">
        <v>885</v>
      </c>
      <c r="E770" s="75">
        <v>1</v>
      </c>
      <c r="F770" s="76">
        <v>5150</v>
      </c>
      <c r="G770" s="66">
        <f t="shared" si="26"/>
        <v>5150</v>
      </c>
      <c r="H770" s="27"/>
      <c r="I770" s="27"/>
      <c r="J770" s="138"/>
      <c r="K770" s="27"/>
      <c r="L770" s="22"/>
      <c r="M770" s="121" t="s">
        <v>893</v>
      </c>
      <c r="N770" s="22"/>
      <c r="O770" s="22"/>
      <c r="P770" s="116"/>
    </row>
    <row r="771" spans="1:16" x14ac:dyDescent="0.35">
      <c r="A771" s="176" t="s">
        <v>270</v>
      </c>
      <c r="B771" s="176" t="s">
        <v>271</v>
      </c>
      <c r="C771" s="202" t="s">
        <v>230</v>
      </c>
      <c r="D771" s="223" t="s">
        <v>886</v>
      </c>
      <c r="E771" s="230">
        <v>5</v>
      </c>
      <c r="F771" s="231">
        <v>4762.5600000000004</v>
      </c>
      <c r="G771" s="221">
        <f t="shared" si="26"/>
        <v>23812.800000000003</v>
      </c>
      <c r="H771" s="180" t="s">
        <v>893</v>
      </c>
      <c r="I771" s="115"/>
      <c r="J771" s="138"/>
      <c r="K771" s="27"/>
      <c r="L771" s="22"/>
      <c r="M771" s="22"/>
      <c r="N771" s="22"/>
      <c r="O771" s="22"/>
      <c r="P771" s="116"/>
    </row>
    <row r="772" spans="1:16" x14ac:dyDescent="0.35">
      <c r="A772" s="22" t="s">
        <v>270</v>
      </c>
      <c r="B772" s="22" t="s">
        <v>271</v>
      </c>
      <c r="C772" s="32" t="s">
        <v>230</v>
      </c>
      <c r="D772" s="20" t="s">
        <v>461</v>
      </c>
      <c r="E772" s="75">
        <v>2</v>
      </c>
      <c r="F772" s="76">
        <v>1210</v>
      </c>
      <c r="G772" s="66">
        <f t="shared" si="26"/>
        <v>2420</v>
      </c>
      <c r="H772" s="115" t="s">
        <v>893</v>
      </c>
      <c r="I772" s="115"/>
      <c r="J772" s="138"/>
      <c r="K772" s="27"/>
      <c r="L772" s="22"/>
      <c r="M772" s="22"/>
      <c r="N772" s="22"/>
      <c r="O772" s="22"/>
      <c r="P772" s="116"/>
    </row>
    <row r="773" spans="1:16" x14ac:dyDescent="0.35">
      <c r="A773" s="22" t="s">
        <v>270</v>
      </c>
      <c r="B773" s="22" t="s">
        <v>271</v>
      </c>
      <c r="C773" s="32" t="s">
        <v>230</v>
      </c>
      <c r="D773" s="20" t="s">
        <v>887</v>
      </c>
      <c r="E773" s="75">
        <v>5</v>
      </c>
      <c r="F773" s="76">
        <v>54.449999999999996</v>
      </c>
      <c r="G773" s="66">
        <f t="shared" si="26"/>
        <v>272.25</v>
      </c>
      <c r="H773" s="115" t="s">
        <v>893</v>
      </c>
      <c r="I773" s="115"/>
      <c r="J773" s="138"/>
      <c r="K773" s="27"/>
      <c r="L773" s="22"/>
      <c r="M773" s="22"/>
      <c r="N773" s="22"/>
      <c r="O773" s="22"/>
      <c r="P773" s="116"/>
    </row>
    <row r="774" spans="1:16" x14ac:dyDescent="0.35">
      <c r="A774" s="176" t="s">
        <v>270</v>
      </c>
      <c r="B774" s="176" t="s">
        <v>271</v>
      </c>
      <c r="C774" s="202" t="s">
        <v>230</v>
      </c>
      <c r="D774" s="223" t="s">
        <v>888</v>
      </c>
      <c r="E774" s="230">
        <v>1</v>
      </c>
      <c r="F774" s="231">
        <v>373.23297000000002</v>
      </c>
      <c r="G774" s="221">
        <f t="shared" si="26"/>
        <v>373.23297000000002</v>
      </c>
      <c r="H774" s="180" t="s">
        <v>893</v>
      </c>
      <c r="I774" s="115"/>
      <c r="J774" s="138"/>
      <c r="K774" s="27"/>
      <c r="L774" s="22"/>
      <c r="M774" s="22"/>
      <c r="N774" s="22"/>
      <c r="O774" s="22"/>
      <c r="P774" s="116"/>
    </row>
    <row r="775" spans="1:16" ht="70" x14ac:dyDescent="0.35">
      <c r="A775" s="176" t="s">
        <v>270</v>
      </c>
      <c r="B775" s="176" t="s">
        <v>271</v>
      </c>
      <c r="C775" s="202" t="s">
        <v>230</v>
      </c>
      <c r="D775" s="223" t="s">
        <v>889</v>
      </c>
      <c r="E775" s="230">
        <v>1</v>
      </c>
      <c r="F775" s="231">
        <v>11029.15</v>
      </c>
      <c r="G775" s="221">
        <f t="shared" si="26"/>
        <v>11029.15</v>
      </c>
      <c r="H775" s="180" t="s">
        <v>893</v>
      </c>
      <c r="I775" s="115"/>
      <c r="J775" s="138"/>
      <c r="K775" s="27"/>
      <c r="L775" s="22"/>
      <c r="M775" s="22"/>
      <c r="N775" s="22"/>
      <c r="O775" s="22"/>
      <c r="P775" s="116"/>
    </row>
    <row r="776" spans="1:16" ht="112" x14ac:dyDescent="0.35">
      <c r="A776" s="22" t="s">
        <v>270</v>
      </c>
      <c r="B776" s="22" t="s">
        <v>271</v>
      </c>
      <c r="C776" s="32" t="s">
        <v>230</v>
      </c>
      <c r="D776" s="20" t="s">
        <v>891</v>
      </c>
      <c r="E776" s="75">
        <v>1</v>
      </c>
      <c r="F776" s="76">
        <v>5477.3099999999995</v>
      </c>
      <c r="G776" s="66">
        <f t="shared" si="26"/>
        <v>5477.3099999999995</v>
      </c>
      <c r="H776" s="115" t="s">
        <v>893</v>
      </c>
      <c r="I776" s="115"/>
      <c r="J776" s="138"/>
      <c r="K776" s="27"/>
      <c r="L776" s="22"/>
      <c r="M776" s="22"/>
      <c r="N776" s="22"/>
      <c r="O776" s="22"/>
      <c r="P776" s="116"/>
    </row>
    <row r="777" spans="1:16" ht="107.5" x14ac:dyDescent="0.35">
      <c r="A777" s="22" t="s">
        <v>270</v>
      </c>
      <c r="B777" s="22" t="s">
        <v>271</v>
      </c>
      <c r="C777" s="32" t="s">
        <v>230</v>
      </c>
      <c r="D777" s="20" t="s">
        <v>892</v>
      </c>
      <c r="E777" s="75">
        <v>1</v>
      </c>
      <c r="F777" s="76">
        <v>21828.400000000001</v>
      </c>
      <c r="G777" s="66">
        <f t="shared" si="26"/>
        <v>21828.400000000001</v>
      </c>
      <c r="H777" s="115" t="s">
        <v>893</v>
      </c>
      <c r="I777" s="130" t="s">
        <v>893</v>
      </c>
      <c r="J777" s="138"/>
      <c r="K777" s="27"/>
      <c r="L777" s="22"/>
      <c r="M777" s="22"/>
      <c r="N777" s="22"/>
      <c r="O777" s="22"/>
      <c r="P777" s="116"/>
    </row>
    <row r="778" spans="1:16" x14ac:dyDescent="0.35">
      <c r="A778" s="22" t="s">
        <v>270</v>
      </c>
      <c r="B778" s="22" t="s">
        <v>271</v>
      </c>
      <c r="C778" s="32" t="s">
        <v>230</v>
      </c>
      <c r="D778" s="20" t="s">
        <v>462</v>
      </c>
      <c r="E778" s="75">
        <v>2</v>
      </c>
      <c r="F778" s="76">
        <v>54.449999999999996</v>
      </c>
      <c r="G778" s="66">
        <f t="shared" si="26"/>
        <v>108.89999999999999</v>
      </c>
      <c r="H778" s="115" t="s">
        <v>893</v>
      </c>
      <c r="I778" s="115"/>
      <c r="J778" s="138"/>
      <c r="K778" s="27"/>
      <c r="L778" s="22"/>
      <c r="M778" s="22"/>
      <c r="N778" s="22"/>
      <c r="O778" s="22"/>
      <c r="P778" s="116"/>
    </row>
    <row r="779" spans="1:16" ht="28" x14ac:dyDescent="0.35">
      <c r="A779" s="22" t="s">
        <v>270</v>
      </c>
      <c r="B779" s="22" t="s">
        <v>271</v>
      </c>
      <c r="C779" s="32" t="s">
        <v>230</v>
      </c>
      <c r="D779" s="20" t="s">
        <v>463</v>
      </c>
      <c r="E779" s="75">
        <v>1</v>
      </c>
      <c r="F779" s="76">
        <v>4397.4787999999999</v>
      </c>
      <c r="G779" s="66">
        <f t="shared" si="26"/>
        <v>4397.4787999999999</v>
      </c>
      <c r="H779" s="27"/>
      <c r="I779" s="27"/>
      <c r="J779" s="138"/>
      <c r="K779" s="27"/>
      <c r="L779" s="22"/>
      <c r="M779" s="121" t="s">
        <v>893</v>
      </c>
      <c r="N779" s="22"/>
      <c r="O779" s="22"/>
      <c r="P779" s="116"/>
    </row>
    <row r="780" spans="1:16" x14ac:dyDescent="0.35">
      <c r="A780" s="22" t="s">
        <v>270</v>
      </c>
      <c r="B780" s="22" t="s">
        <v>271</v>
      </c>
      <c r="C780" s="32" t="s">
        <v>472</v>
      </c>
      <c r="D780" s="23" t="s">
        <v>464</v>
      </c>
      <c r="E780" s="24">
        <v>1</v>
      </c>
      <c r="F780" s="73">
        <v>115000</v>
      </c>
      <c r="G780" s="73">
        <f t="shared" si="26"/>
        <v>115000</v>
      </c>
      <c r="H780" s="115" t="s">
        <v>893</v>
      </c>
      <c r="I780" s="115"/>
      <c r="J780" s="138"/>
      <c r="K780" s="27"/>
      <c r="L780" s="22"/>
      <c r="M780" s="22"/>
      <c r="N780" s="22"/>
      <c r="O780" s="22"/>
      <c r="P780" s="116"/>
    </row>
    <row r="781" spans="1:16" ht="28" x14ac:dyDescent="0.35">
      <c r="A781" s="22" t="s">
        <v>270</v>
      </c>
      <c r="B781" s="22" t="s">
        <v>271</v>
      </c>
      <c r="C781" s="32" t="s">
        <v>472</v>
      </c>
      <c r="D781" s="70" t="s">
        <v>465</v>
      </c>
      <c r="E781" s="24">
        <v>5</v>
      </c>
      <c r="F781" s="73">
        <v>4800</v>
      </c>
      <c r="G781" s="73">
        <f t="shared" si="26"/>
        <v>24000</v>
      </c>
      <c r="H781" s="115" t="s">
        <v>893</v>
      </c>
      <c r="I781" s="115"/>
      <c r="J781" s="138"/>
      <c r="K781" s="27"/>
      <c r="L781" s="22"/>
      <c r="M781" s="22"/>
      <c r="N781" s="22"/>
      <c r="O781" s="22"/>
      <c r="P781" s="116"/>
    </row>
    <row r="782" spans="1:16" ht="28" x14ac:dyDescent="0.35">
      <c r="A782" s="22" t="s">
        <v>270</v>
      </c>
      <c r="B782" s="22" t="s">
        <v>271</v>
      </c>
      <c r="C782" s="32" t="s">
        <v>472</v>
      </c>
      <c r="D782" s="20" t="s">
        <v>466</v>
      </c>
      <c r="E782" s="24">
        <v>30</v>
      </c>
      <c r="F782" s="73">
        <v>50</v>
      </c>
      <c r="G782" s="73">
        <f t="shared" si="26"/>
        <v>1500</v>
      </c>
      <c r="H782" s="27"/>
      <c r="I782" s="27"/>
      <c r="J782" s="138"/>
      <c r="K782" s="27"/>
      <c r="L782" s="22"/>
      <c r="M782" s="22"/>
      <c r="N782" s="22"/>
      <c r="O782" s="22"/>
      <c r="P782" s="122" t="s">
        <v>893</v>
      </c>
    </row>
    <row r="783" spans="1:16" x14ac:dyDescent="0.35">
      <c r="A783" s="176" t="s">
        <v>270</v>
      </c>
      <c r="B783" s="176" t="s">
        <v>271</v>
      </c>
      <c r="C783" s="202" t="s">
        <v>472</v>
      </c>
      <c r="D783" s="193" t="s">
        <v>355</v>
      </c>
      <c r="E783" s="194">
        <v>5</v>
      </c>
      <c r="F783" s="229">
        <v>720</v>
      </c>
      <c r="G783" s="229">
        <f t="shared" si="26"/>
        <v>3600</v>
      </c>
      <c r="H783" s="180" t="s">
        <v>893</v>
      </c>
      <c r="I783" s="115"/>
      <c r="J783" s="138"/>
      <c r="K783" s="27"/>
      <c r="L783" s="22"/>
      <c r="M783" s="22"/>
      <c r="N783" s="22"/>
      <c r="O783" s="22"/>
      <c r="P783" s="116"/>
    </row>
    <row r="784" spans="1:16" x14ac:dyDescent="0.35">
      <c r="A784" s="22" t="s">
        <v>270</v>
      </c>
      <c r="B784" s="22" t="s">
        <v>271</v>
      </c>
      <c r="C784" s="32" t="s">
        <v>472</v>
      </c>
      <c r="D784" s="20" t="s">
        <v>467</v>
      </c>
      <c r="E784" s="24">
        <v>5</v>
      </c>
      <c r="F784" s="73">
        <v>750</v>
      </c>
      <c r="G784" s="73">
        <f t="shared" si="26"/>
        <v>3750</v>
      </c>
      <c r="H784" s="115" t="s">
        <v>893</v>
      </c>
      <c r="I784" s="115"/>
      <c r="J784" s="138"/>
      <c r="K784" s="27"/>
      <c r="L784" s="22"/>
      <c r="M784" s="22"/>
      <c r="N784" s="22"/>
      <c r="O784" s="22"/>
      <c r="P784" s="116"/>
    </row>
    <row r="785" spans="1:16" ht="28" x14ac:dyDescent="0.35">
      <c r="A785" s="176" t="s">
        <v>270</v>
      </c>
      <c r="B785" s="176" t="s">
        <v>271</v>
      </c>
      <c r="C785" s="202" t="s">
        <v>472</v>
      </c>
      <c r="D785" s="226" t="s">
        <v>468</v>
      </c>
      <c r="E785" s="194">
        <v>1</v>
      </c>
      <c r="F785" s="229">
        <v>12100</v>
      </c>
      <c r="G785" s="229">
        <f t="shared" si="26"/>
        <v>12100</v>
      </c>
      <c r="H785" s="180" t="s">
        <v>893</v>
      </c>
      <c r="I785" s="115"/>
      <c r="J785" s="138"/>
      <c r="K785" s="27"/>
      <c r="L785" s="22"/>
      <c r="M785" s="22"/>
      <c r="N785" s="22"/>
      <c r="O785" s="22"/>
      <c r="P785" s="116"/>
    </row>
    <row r="786" spans="1:16" x14ac:dyDescent="0.35">
      <c r="A786" s="22" t="s">
        <v>270</v>
      </c>
      <c r="B786" s="22" t="s">
        <v>271</v>
      </c>
      <c r="C786" s="32" t="s">
        <v>472</v>
      </c>
      <c r="D786" s="70" t="s">
        <v>115</v>
      </c>
      <c r="E786" s="24">
        <v>7</v>
      </c>
      <c r="F786" s="73">
        <v>3000</v>
      </c>
      <c r="G786" s="73">
        <f t="shared" si="26"/>
        <v>21000</v>
      </c>
      <c r="H786" s="27"/>
      <c r="I786" s="27"/>
      <c r="J786" s="138"/>
      <c r="K786" s="27"/>
      <c r="L786" s="121" t="s">
        <v>893</v>
      </c>
      <c r="M786" s="22"/>
      <c r="N786" s="22"/>
      <c r="O786" s="22"/>
      <c r="P786" s="116"/>
    </row>
    <row r="787" spans="1:16" ht="28" x14ac:dyDescent="0.35">
      <c r="A787" s="22" t="s">
        <v>270</v>
      </c>
      <c r="B787" s="22" t="s">
        <v>271</v>
      </c>
      <c r="C787" s="32" t="s">
        <v>472</v>
      </c>
      <c r="D787" s="70" t="s">
        <v>469</v>
      </c>
      <c r="E787" s="24">
        <v>1</v>
      </c>
      <c r="F787" s="73">
        <v>10800</v>
      </c>
      <c r="G787" s="73">
        <f t="shared" si="26"/>
        <v>10800</v>
      </c>
      <c r="H787" s="115" t="s">
        <v>893</v>
      </c>
      <c r="I787" s="115"/>
      <c r="J787" s="138"/>
      <c r="K787" s="27"/>
      <c r="L787" s="22"/>
      <c r="M787" s="22"/>
      <c r="N787" s="22"/>
      <c r="O787" s="22"/>
      <c r="P787" s="116"/>
    </row>
    <row r="788" spans="1:16" x14ac:dyDescent="0.35">
      <c r="A788" s="22" t="s">
        <v>270</v>
      </c>
      <c r="B788" s="22" t="s">
        <v>271</v>
      </c>
      <c r="C788" s="32" t="s">
        <v>472</v>
      </c>
      <c r="D788" s="70" t="s">
        <v>470</v>
      </c>
      <c r="E788" s="24">
        <v>2</v>
      </c>
      <c r="F788" s="73">
        <v>5200</v>
      </c>
      <c r="G788" s="73">
        <f t="shared" si="26"/>
        <v>10400</v>
      </c>
      <c r="H788" s="27"/>
      <c r="I788" s="27"/>
      <c r="J788" s="138"/>
      <c r="K788" s="27"/>
      <c r="L788" s="22"/>
      <c r="M788" s="121" t="s">
        <v>893</v>
      </c>
      <c r="N788" s="22"/>
      <c r="O788" s="22"/>
      <c r="P788" s="116"/>
    </row>
    <row r="789" spans="1:16" x14ac:dyDescent="0.35">
      <c r="A789" s="22" t="s">
        <v>270</v>
      </c>
      <c r="B789" s="22" t="s">
        <v>271</v>
      </c>
      <c r="C789" s="32" t="s">
        <v>472</v>
      </c>
      <c r="D789" s="70" t="s">
        <v>471</v>
      </c>
      <c r="E789" s="24">
        <v>2</v>
      </c>
      <c r="F789" s="73">
        <v>2800</v>
      </c>
      <c r="G789" s="73">
        <f t="shared" si="26"/>
        <v>5600</v>
      </c>
      <c r="H789" s="27"/>
      <c r="I789" s="27"/>
      <c r="J789" s="138"/>
      <c r="K789" s="27"/>
      <c r="L789" s="121" t="s">
        <v>893</v>
      </c>
      <c r="M789" s="22"/>
      <c r="N789" s="22"/>
      <c r="O789" s="22"/>
      <c r="P789" s="116"/>
    </row>
    <row r="790" spans="1:16" x14ac:dyDescent="0.35">
      <c r="A790" s="228" t="s">
        <v>262</v>
      </c>
      <c r="B790" s="176" t="s">
        <v>261</v>
      </c>
      <c r="C790" s="202" t="s">
        <v>473</v>
      </c>
      <c r="D790" s="176" t="s">
        <v>0</v>
      </c>
      <c r="E790" s="203">
        <v>2</v>
      </c>
      <c r="F790" s="220">
        <v>43557.58</v>
      </c>
      <c r="G790" s="203">
        <f>E790*F790</f>
        <v>87115.16</v>
      </c>
      <c r="H790" s="180" t="s">
        <v>893</v>
      </c>
      <c r="I790" s="115"/>
      <c r="J790" s="138"/>
      <c r="K790" s="27"/>
      <c r="L790" s="22"/>
      <c r="M790" s="22"/>
      <c r="N790" s="22"/>
      <c r="O790" s="22"/>
      <c r="P790" s="116"/>
    </row>
    <row r="791" spans="1:16" x14ac:dyDescent="0.35">
      <c r="A791" s="22" t="s">
        <v>262</v>
      </c>
      <c r="B791" s="22" t="s">
        <v>261</v>
      </c>
      <c r="C791" s="32" t="s">
        <v>473</v>
      </c>
      <c r="D791" s="31" t="s">
        <v>2</v>
      </c>
      <c r="E791" s="33">
        <v>4</v>
      </c>
      <c r="F791" s="6">
        <v>22476.639999999999</v>
      </c>
      <c r="G791" s="33">
        <f t="shared" ref="G791:G818" si="27">E791*F791</f>
        <v>89906.559999999998</v>
      </c>
      <c r="H791" s="115" t="s">
        <v>893</v>
      </c>
      <c r="I791" s="115"/>
      <c r="J791" s="138"/>
      <c r="K791" s="27"/>
      <c r="L791" s="22"/>
      <c r="M791" s="22"/>
      <c r="N791" s="22"/>
      <c r="O791" s="22"/>
      <c r="P791" s="116"/>
    </row>
    <row r="792" spans="1:16" x14ac:dyDescent="0.35">
      <c r="A792" s="72" t="s">
        <v>262</v>
      </c>
      <c r="B792" s="22" t="s">
        <v>261</v>
      </c>
      <c r="C792" s="32" t="s">
        <v>473</v>
      </c>
      <c r="D792" s="22" t="s">
        <v>3</v>
      </c>
      <c r="E792" s="33">
        <v>2</v>
      </c>
      <c r="F792" s="6">
        <v>18910</v>
      </c>
      <c r="G792" s="33">
        <f t="shared" si="27"/>
        <v>37820</v>
      </c>
      <c r="H792" s="115" t="s">
        <v>893</v>
      </c>
      <c r="I792" s="115"/>
      <c r="J792" s="138"/>
      <c r="K792" s="27"/>
      <c r="L792" s="22"/>
      <c r="M792" s="22"/>
      <c r="N792" s="22"/>
      <c r="O792" s="22"/>
      <c r="P792" s="116"/>
    </row>
    <row r="793" spans="1:16" x14ac:dyDescent="0.35">
      <c r="A793" s="22" t="s">
        <v>262</v>
      </c>
      <c r="B793" s="22" t="s">
        <v>261</v>
      </c>
      <c r="C793" s="32" t="s">
        <v>473</v>
      </c>
      <c r="D793" s="22" t="s">
        <v>5</v>
      </c>
      <c r="E793" s="33">
        <v>1</v>
      </c>
      <c r="F793" s="6">
        <v>11952.12</v>
      </c>
      <c r="G793" s="33">
        <f t="shared" si="27"/>
        <v>11952.12</v>
      </c>
      <c r="H793" s="115" t="s">
        <v>893</v>
      </c>
      <c r="I793" s="115"/>
      <c r="J793" s="138"/>
      <c r="K793" s="27"/>
      <c r="L793" s="22"/>
      <c r="M793" s="22"/>
      <c r="N793" s="22"/>
      <c r="O793" s="22"/>
      <c r="P793" s="116"/>
    </row>
    <row r="794" spans="1:16" x14ac:dyDescent="0.35">
      <c r="A794" s="228" t="s">
        <v>262</v>
      </c>
      <c r="B794" s="176" t="s">
        <v>261</v>
      </c>
      <c r="C794" s="202" t="s">
        <v>473</v>
      </c>
      <c r="D794" s="176" t="s">
        <v>6</v>
      </c>
      <c r="E794" s="203">
        <v>4</v>
      </c>
      <c r="F794" s="220">
        <v>11935.69</v>
      </c>
      <c r="G794" s="203">
        <f t="shared" si="27"/>
        <v>47742.76</v>
      </c>
      <c r="H794" s="180" t="s">
        <v>893</v>
      </c>
      <c r="I794" s="115"/>
      <c r="J794" s="138"/>
      <c r="K794" s="27"/>
      <c r="L794" s="22"/>
      <c r="M794" s="22"/>
      <c r="N794" s="22"/>
      <c r="O794" s="22"/>
      <c r="P794" s="116"/>
    </row>
    <row r="795" spans="1:16" x14ac:dyDescent="0.35">
      <c r="A795" s="176" t="s">
        <v>262</v>
      </c>
      <c r="B795" s="176" t="s">
        <v>261</v>
      </c>
      <c r="C795" s="202" t="s">
        <v>473</v>
      </c>
      <c r="D795" s="176" t="s">
        <v>10</v>
      </c>
      <c r="E795" s="203">
        <v>1</v>
      </c>
      <c r="F795" s="220">
        <v>6402.92</v>
      </c>
      <c r="G795" s="203">
        <f t="shared" si="27"/>
        <v>6402.92</v>
      </c>
      <c r="H795" s="180" t="s">
        <v>893</v>
      </c>
      <c r="I795" s="115"/>
      <c r="J795" s="138"/>
      <c r="K795" s="27"/>
      <c r="L795" s="22"/>
      <c r="M795" s="22"/>
      <c r="N795" s="22"/>
      <c r="O795" s="22"/>
      <c r="P795" s="116"/>
    </row>
    <row r="796" spans="1:16" x14ac:dyDescent="0.35">
      <c r="A796" s="72" t="s">
        <v>262</v>
      </c>
      <c r="B796" s="22" t="s">
        <v>261</v>
      </c>
      <c r="C796" s="32" t="s">
        <v>473</v>
      </c>
      <c r="D796" s="22" t="s">
        <v>11</v>
      </c>
      <c r="E796" s="33">
        <v>2</v>
      </c>
      <c r="F796" s="6">
        <v>5497.98</v>
      </c>
      <c r="G796" s="33">
        <f t="shared" si="27"/>
        <v>10995.96</v>
      </c>
      <c r="H796" s="115" t="s">
        <v>893</v>
      </c>
      <c r="I796" s="115"/>
      <c r="J796" s="138"/>
      <c r="K796" s="27"/>
      <c r="L796" s="22"/>
      <c r="M796" s="22"/>
      <c r="N796" s="22"/>
      <c r="O796" s="22"/>
      <c r="P796" s="116"/>
    </row>
    <row r="797" spans="1:16" x14ac:dyDescent="0.35">
      <c r="A797" s="22" t="s">
        <v>262</v>
      </c>
      <c r="B797" s="22" t="s">
        <v>261</v>
      </c>
      <c r="C797" s="32" t="s">
        <v>473</v>
      </c>
      <c r="D797" s="34" t="s">
        <v>12</v>
      </c>
      <c r="E797" s="33">
        <v>4</v>
      </c>
      <c r="F797" s="6">
        <v>4500</v>
      </c>
      <c r="G797" s="33">
        <f t="shared" si="27"/>
        <v>18000</v>
      </c>
      <c r="H797" s="131" t="s">
        <v>893</v>
      </c>
      <c r="I797" s="27"/>
      <c r="J797" s="138"/>
      <c r="K797" s="27"/>
      <c r="L797" s="121" t="s">
        <v>893</v>
      </c>
      <c r="M797" s="22"/>
      <c r="N797" s="22"/>
      <c r="O797" s="22"/>
      <c r="P797" s="116"/>
    </row>
    <row r="798" spans="1:16" x14ac:dyDescent="0.35">
      <c r="A798" s="72" t="s">
        <v>262</v>
      </c>
      <c r="B798" s="22" t="s">
        <v>261</v>
      </c>
      <c r="C798" s="32" t="s">
        <v>473</v>
      </c>
      <c r="D798" s="22" t="s">
        <v>13</v>
      </c>
      <c r="E798" s="33">
        <v>2</v>
      </c>
      <c r="F798" s="6">
        <v>3126.05</v>
      </c>
      <c r="G798" s="33">
        <f t="shared" si="27"/>
        <v>6252.1</v>
      </c>
      <c r="H798" s="130" t="s">
        <v>893</v>
      </c>
      <c r="I798" s="27"/>
      <c r="J798" s="115" t="s">
        <v>893</v>
      </c>
      <c r="K798" s="27"/>
      <c r="L798" s="22"/>
      <c r="M798" s="22"/>
      <c r="N798" s="22"/>
      <c r="O798" s="22"/>
      <c r="P798" s="116"/>
    </row>
    <row r="799" spans="1:16" x14ac:dyDescent="0.35">
      <c r="A799" s="22" t="s">
        <v>262</v>
      </c>
      <c r="B799" s="22" t="s">
        <v>261</v>
      </c>
      <c r="C799" s="32" t="s">
        <v>473</v>
      </c>
      <c r="D799" s="31" t="s">
        <v>14</v>
      </c>
      <c r="E799" s="33">
        <v>4</v>
      </c>
      <c r="F799" s="6">
        <v>2637.8</v>
      </c>
      <c r="G799" s="33">
        <f t="shared" si="27"/>
        <v>10551.2</v>
      </c>
      <c r="H799" s="131" t="s">
        <v>893</v>
      </c>
      <c r="I799" s="27"/>
      <c r="J799" s="138"/>
      <c r="K799" s="27"/>
      <c r="L799" s="121" t="s">
        <v>893</v>
      </c>
      <c r="M799" s="22"/>
      <c r="N799" s="22"/>
      <c r="O799" s="22"/>
      <c r="P799" s="116"/>
    </row>
    <row r="800" spans="1:16" x14ac:dyDescent="0.35">
      <c r="A800" s="228" t="s">
        <v>262</v>
      </c>
      <c r="B800" s="176" t="s">
        <v>261</v>
      </c>
      <c r="C800" s="202" t="s">
        <v>473</v>
      </c>
      <c r="D800" s="176" t="s">
        <v>15</v>
      </c>
      <c r="E800" s="203">
        <v>4</v>
      </c>
      <c r="F800" s="220">
        <v>1492.52</v>
      </c>
      <c r="G800" s="203">
        <f t="shared" si="27"/>
        <v>5970.08</v>
      </c>
      <c r="H800" s="180" t="s">
        <v>893</v>
      </c>
      <c r="I800" s="115"/>
      <c r="J800" s="138"/>
      <c r="K800" s="27"/>
      <c r="L800" s="22"/>
      <c r="M800" s="22"/>
      <c r="N800" s="22"/>
      <c r="O800" s="22"/>
      <c r="P800" s="116"/>
    </row>
    <row r="801" spans="1:16" x14ac:dyDescent="0.35">
      <c r="A801" s="22" t="s">
        <v>262</v>
      </c>
      <c r="B801" s="22" t="s">
        <v>261</v>
      </c>
      <c r="C801" s="32" t="s">
        <v>473</v>
      </c>
      <c r="D801" s="148" t="s">
        <v>16</v>
      </c>
      <c r="E801" s="33">
        <v>1</v>
      </c>
      <c r="F801" s="6">
        <v>1369.72</v>
      </c>
      <c r="G801" s="33">
        <f t="shared" si="27"/>
        <v>1369.72</v>
      </c>
      <c r="H801" s="27"/>
      <c r="I801" s="27"/>
      <c r="J801" s="138"/>
      <c r="K801" s="27"/>
      <c r="L801" s="22"/>
      <c r="M801" s="121"/>
      <c r="N801" s="131" t="s">
        <v>893</v>
      </c>
      <c r="O801" s="22"/>
      <c r="P801" s="116"/>
    </row>
    <row r="802" spans="1:16" x14ac:dyDescent="0.35">
      <c r="A802" s="72" t="s">
        <v>262</v>
      </c>
      <c r="B802" s="22" t="s">
        <v>261</v>
      </c>
      <c r="C802" s="32" t="s">
        <v>473</v>
      </c>
      <c r="D802" s="78" t="s">
        <v>45</v>
      </c>
      <c r="E802" s="33">
        <v>1</v>
      </c>
      <c r="F802" s="6">
        <v>1300</v>
      </c>
      <c r="G802" s="33">
        <f t="shared" si="27"/>
        <v>1300</v>
      </c>
      <c r="H802" s="27"/>
      <c r="I802" s="27"/>
      <c r="J802" s="115" t="s">
        <v>893</v>
      </c>
      <c r="K802" s="27"/>
      <c r="L802" s="22"/>
      <c r="M802" s="22"/>
      <c r="N802" s="22"/>
      <c r="O802" s="22"/>
      <c r="P802" s="116"/>
    </row>
    <row r="803" spans="1:16" x14ac:dyDescent="0.35">
      <c r="A803" s="22" t="s">
        <v>262</v>
      </c>
      <c r="B803" s="22" t="s">
        <v>261</v>
      </c>
      <c r="C803" s="32" t="s">
        <v>473</v>
      </c>
      <c r="D803" s="34" t="s">
        <v>17</v>
      </c>
      <c r="E803" s="33">
        <v>4</v>
      </c>
      <c r="F803" s="6">
        <v>1299.79</v>
      </c>
      <c r="G803" s="33">
        <f t="shared" si="27"/>
        <v>5199.16</v>
      </c>
      <c r="H803" s="27"/>
      <c r="I803" s="27"/>
      <c r="J803" s="138"/>
      <c r="K803" s="27"/>
      <c r="L803" s="121" t="s">
        <v>893</v>
      </c>
      <c r="M803" s="22"/>
      <c r="N803" s="22"/>
      <c r="O803" s="22"/>
      <c r="P803" s="116"/>
    </row>
    <row r="804" spans="1:16" x14ac:dyDescent="0.35">
      <c r="A804" s="72" t="s">
        <v>262</v>
      </c>
      <c r="B804" s="22" t="s">
        <v>261</v>
      </c>
      <c r="C804" s="32" t="s">
        <v>473</v>
      </c>
      <c r="D804" s="22" t="s">
        <v>36</v>
      </c>
      <c r="E804" s="33">
        <v>4</v>
      </c>
      <c r="F804" s="6">
        <v>1195.21</v>
      </c>
      <c r="G804" s="33">
        <f t="shared" si="27"/>
        <v>4780.84</v>
      </c>
      <c r="H804" s="115" t="s">
        <v>893</v>
      </c>
      <c r="I804" s="115"/>
      <c r="J804" s="138"/>
      <c r="K804" s="27"/>
      <c r="L804" s="22"/>
      <c r="M804" s="22"/>
      <c r="N804" s="22"/>
      <c r="O804" s="22"/>
      <c r="P804" s="116"/>
    </row>
    <row r="805" spans="1:16" x14ac:dyDescent="0.35">
      <c r="A805" s="22" t="s">
        <v>262</v>
      </c>
      <c r="B805" s="22" t="s">
        <v>261</v>
      </c>
      <c r="C805" s="32" t="s">
        <v>473</v>
      </c>
      <c r="D805" s="22" t="s">
        <v>46</v>
      </c>
      <c r="E805" s="33">
        <v>1</v>
      </c>
      <c r="F805" s="6">
        <v>1165.33</v>
      </c>
      <c r="G805" s="33">
        <f t="shared" si="27"/>
        <v>1165.33</v>
      </c>
      <c r="H805" s="27"/>
      <c r="I805" s="27"/>
      <c r="J805" s="115" t="s">
        <v>893</v>
      </c>
      <c r="K805" s="27"/>
      <c r="L805" s="22"/>
      <c r="M805" s="22"/>
      <c r="N805" s="22"/>
      <c r="O805" s="22"/>
      <c r="P805" s="116"/>
    </row>
    <row r="806" spans="1:16" ht="28.5" x14ac:dyDescent="0.35">
      <c r="A806" s="72" t="s">
        <v>262</v>
      </c>
      <c r="B806" s="22" t="s">
        <v>261</v>
      </c>
      <c r="C806" s="32" t="s">
        <v>473</v>
      </c>
      <c r="D806" s="31" t="s">
        <v>18</v>
      </c>
      <c r="E806" s="33">
        <v>4</v>
      </c>
      <c r="F806" s="6">
        <v>2211.14</v>
      </c>
      <c r="G806" s="33">
        <f t="shared" si="27"/>
        <v>8844.56</v>
      </c>
      <c r="H806" s="115" t="s">
        <v>893</v>
      </c>
      <c r="I806" s="115"/>
      <c r="J806" s="138"/>
      <c r="K806" s="27"/>
      <c r="L806" s="22"/>
      <c r="M806" s="22"/>
      <c r="N806" s="22"/>
      <c r="O806" s="22"/>
      <c r="P806" s="116"/>
    </row>
    <row r="807" spans="1:16" x14ac:dyDescent="0.35">
      <c r="A807" s="176" t="s">
        <v>262</v>
      </c>
      <c r="B807" s="176" t="s">
        <v>261</v>
      </c>
      <c r="C807" s="202" t="s">
        <v>473</v>
      </c>
      <c r="D807" s="176" t="s">
        <v>20</v>
      </c>
      <c r="E807" s="203">
        <v>4</v>
      </c>
      <c r="F807" s="220">
        <v>611.04999999999995</v>
      </c>
      <c r="G807" s="203">
        <f t="shared" si="27"/>
        <v>2444.1999999999998</v>
      </c>
      <c r="H807" s="180" t="s">
        <v>893</v>
      </c>
      <c r="I807" s="115"/>
      <c r="J807" s="138"/>
      <c r="K807" s="27"/>
      <c r="L807" s="22"/>
      <c r="M807" s="22"/>
      <c r="N807" s="22"/>
      <c r="O807" s="22"/>
      <c r="P807" s="116"/>
    </row>
    <row r="808" spans="1:16" x14ac:dyDescent="0.35">
      <c r="A808" s="228" t="s">
        <v>262</v>
      </c>
      <c r="B808" s="176" t="s">
        <v>261</v>
      </c>
      <c r="C808" s="202" t="s">
        <v>473</v>
      </c>
      <c r="D808" s="205" t="s">
        <v>21</v>
      </c>
      <c r="E808" s="203">
        <v>4</v>
      </c>
      <c r="F808" s="220">
        <v>15687.16</v>
      </c>
      <c r="G808" s="203">
        <f t="shared" si="27"/>
        <v>62748.639999999999</v>
      </c>
      <c r="H808" s="180" t="s">
        <v>893</v>
      </c>
      <c r="I808" s="115"/>
      <c r="J808" s="138"/>
      <c r="K808" s="27"/>
      <c r="L808" s="22"/>
      <c r="M808" s="22"/>
      <c r="N808" s="22"/>
      <c r="O808" s="22"/>
      <c r="P808" s="116"/>
    </row>
    <row r="809" spans="1:16" x14ac:dyDescent="0.35">
      <c r="A809" s="22" t="s">
        <v>262</v>
      </c>
      <c r="B809" s="22" t="s">
        <v>261</v>
      </c>
      <c r="C809" s="32" t="s">
        <v>473</v>
      </c>
      <c r="D809" s="34" t="s">
        <v>39</v>
      </c>
      <c r="E809" s="33">
        <v>1</v>
      </c>
      <c r="F809" s="6">
        <v>13876.42</v>
      </c>
      <c r="G809" s="33">
        <f t="shared" si="27"/>
        <v>13876.42</v>
      </c>
      <c r="H809" s="130" t="s">
        <v>893</v>
      </c>
      <c r="I809" s="27"/>
      <c r="J809" s="138"/>
      <c r="K809" s="27"/>
      <c r="L809" s="22"/>
      <c r="M809" s="121" t="s">
        <v>893</v>
      </c>
      <c r="N809" s="22"/>
      <c r="O809" s="22"/>
      <c r="P809" s="116"/>
    </row>
    <row r="810" spans="1:16" x14ac:dyDescent="0.35">
      <c r="A810" s="72" t="s">
        <v>262</v>
      </c>
      <c r="B810" s="22" t="s">
        <v>261</v>
      </c>
      <c r="C810" s="32" t="s">
        <v>473</v>
      </c>
      <c r="D810" s="34" t="s">
        <v>5</v>
      </c>
      <c r="E810" s="33">
        <v>1</v>
      </c>
      <c r="F810" s="6">
        <v>11952.12</v>
      </c>
      <c r="G810" s="33">
        <f t="shared" si="27"/>
        <v>11952.12</v>
      </c>
      <c r="H810" s="115" t="s">
        <v>893</v>
      </c>
      <c r="I810" s="115"/>
      <c r="J810" s="138"/>
      <c r="K810" s="27"/>
      <c r="L810" s="22"/>
      <c r="M810" s="22"/>
      <c r="N810" s="22"/>
      <c r="O810" s="22"/>
      <c r="P810" s="116"/>
    </row>
    <row r="811" spans="1:16" x14ac:dyDescent="0.35">
      <c r="A811" s="176" t="s">
        <v>262</v>
      </c>
      <c r="B811" s="176" t="s">
        <v>261</v>
      </c>
      <c r="C811" s="202" t="s">
        <v>473</v>
      </c>
      <c r="D811" s="205" t="s">
        <v>47</v>
      </c>
      <c r="E811" s="203">
        <v>1</v>
      </c>
      <c r="F811" s="220">
        <v>9489.83</v>
      </c>
      <c r="G811" s="203">
        <f t="shared" si="27"/>
        <v>9489.83</v>
      </c>
      <c r="H811" s="180" t="s">
        <v>893</v>
      </c>
      <c r="I811" s="115"/>
      <c r="J811" s="138"/>
      <c r="K811" s="27"/>
      <c r="L811" s="22"/>
      <c r="M811" s="22"/>
      <c r="N811" s="22"/>
      <c r="O811" s="22"/>
      <c r="P811" s="116"/>
    </row>
    <row r="812" spans="1:16" x14ac:dyDescent="0.35">
      <c r="A812" s="72" t="s">
        <v>262</v>
      </c>
      <c r="B812" s="22" t="s">
        <v>261</v>
      </c>
      <c r="C812" s="32" t="s">
        <v>473</v>
      </c>
      <c r="D812" s="34" t="s">
        <v>23</v>
      </c>
      <c r="E812" s="33">
        <v>4</v>
      </c>
      <c r="F812" s="6">
        <v>2637.8</v>
      </c>
      <c r="G812" s="33">
        <f t="shared" si="27"/>
        <v>10551.2</v>
      </c>
      <c r="H812" s="131" t="s">
        <v>893</v>
      </c>
      <c r="I812" s="27"/>
      <c r="J812" s="138"/>
      <c r="K812" s="27"/>
      <c r="L812" s="121" t="s">
        <v>893</v>
      </c>
      <c r="M812" s="22"/>
      <c r="N812" s="22"/>
      <c r="O812" s="22"/>
      <c r="P812" s="116"/>
    </row>
    <row r="813" spans="1:16" x14ac:dyDescent="0.35">
      <c r="A813" s="22" t="s">
        <v>262</v>
      </c>
      <c r="B813" s="22" t="s">
        <v>261</v>
      </c>
      <c r="C813" s="32" t="s">
        <v>473</v>
      </c>
      <c r="D813" s="34" t="s">
        <v>40</v>
      </c>
      <c r="E813" s="33">
        <v>4</v>
      </c>
      <c r="F813" s="6">
        <v>2539.83</v>
      </c>
      <c r="G813" s="33">
        <f t="shared" si="27"/>
        <v>10159.32</v>
      </c>
      <c r="H813" s="131" t="s">
        <v>893</v>
      </c>
      <c r="I813" s="27"/>
      <c r="J813" s="138"/>
      <c r="K813" s="27"/>
      <c r="L813" s="121" t="s">
        <v>893</v>
      </c>
      <c r="M813" s="22"/>
      <c r="N813" s="22"/>
      <c r="O813" s="22"/>
      <c r="P813" s="116"/>
    </row>
    <row r="814" spans="1:16" x14ac:dyDescent="0.35">
      <c r="A814" s="228" t="s">
        <v>262</v>
      </c>
      <c r="B814" s="176" t="s">
        <v>261</v>
      </c>
      <c r="C814" s="202" t="s">
        <v>473</v>
      </c>
      <c r="D814" s="205" t="s">
        <v>24</v>
      </c>
      <c r="E814" s="203">
        <v>4</v>
      </c>
      <c r="F814" s="220">
        <v>4210.62</v>
      </c>
      <c r="G814" s="203">
        <f t="shared" si="27"/>
        <v>16842.48</v>
      </c>
      <c r="H814" s="180" t="s">
        <v>893</v>
      </c>
      <c r="I814" s="115"/>
      <c r="J814" s="138"/>
      <c r="K814" s="27"/>
      <c r="L814" s="22"/>
      <c r="M814" s="22"/>
      <c r="N814" s="22"/>
      <c r="O814" s="22"/>
      <c r="P814" s="116"/>
    </row>
    <row r="815" spans="1:16" x14ac:dyDescent="0.35">
      <c r="A815" s="22" t="s">
        <v>262</v>
      </c>
      <c r="B815" s="22" t="s">
        <v>261</v>
      </c>
      <c r="C815" s="32" t="s">
        <v>473</v>
      </c>
      <c r="D815" s="34" t="s">
        <v>25</v>
      </c>
      <c r="E815" s="33">
        <v>2</v>
      </c>
      <c r="F815" s="6">
        <v>2068.16</v>
      </c>
      <c r="G815" s="33">
        <f t="shared" si="27"/>
        <v>4136.32</v>
      </c>
      <c r="H815" s="27"/>
      <c r="I815" s="27"/>
      <c r="J815" s="138"/>
      <c r="K815" s="27"/>
      <c r="L815" s="121" t="s">
        <v>893</v>
      </c>
      <c r="M815" s="22"/>
      <c r="N815" s="22"/>
      <c r="O815" s="22"/>
      <c r="P815" s="116"/>
    </row>
    <row r="816" spans="1:16" x14ac:dyDescent="0.35">
      <c r="A816" s="72" t="s">
        <v>262</v>
      </c>
      <c r="B816" s="22" t="s">
        <v>261</v>
      </c>
      <c r="C816" s="32" t="s">
        <v>473</v>
      </c>
      <c r="D816" s="34" t="s">
        <v>48</v>
      </c>
      <c r="E816" s="33">
        <v>1</v>
      </c>
      <c r="F816" s="6">
        <v>1486.55</v>
      </c>
      <c r="G816" s="33">
        <f t="shared" si="27"/>
        <v>1486.55</v>
      </c>
      <c r="H816" s="27"/>
      <c r="I816" s="27"/>
      <c r="J816" s="115" t="s">
        <v>893</v>
      </c>
      <c r="K816" s="27"/>
      <c r="L816" s="22"/>
      <c r="M816" s="22"/>
      <c r="N816" s="22"/>
      <c r="O816" s="22"/>
      <c r="P816" s="116"/>
    </row>
    <row r="817" spans="1:16" x14ac:dyDescent="0.35">
      <c r="A817" s="22" t="s">
        <v>262</v>
      </c>
      <c r="B817" s="22" t="s">
        <v>261</v>
      </c>
      <c r="C817" s="32" t="s">
        <v>473</v>
      </c>
      <c r="D817" s="148" t="s">
        <v>16</v>
      </c>
      <c r="E817" s="33">
        <v>1</v>
      </c>
      <c r="F817" s="6">
        <v>1369.72</v>
      </c>
      <c r="G817" s="33">
        <f t="shared" si="27"/>
        <v>1369.72</v>
      </c>
      <c r="H817" s="27"/>
      <c r="I817" s="27"/>
      <c r="J817" s="138"/>
      <c r="K817" s="27"/>
      <c r="L817" s="22"/>
      <c r="M817" s="121"/>
      <c r="N817" s="131" t="s">
        <v>893</v>
      </c>
      <c r="O817" s="22"/>
      <c r="P817" s="116"/>
    </row>
    <row r="818" spans="1:16" x14ac:dyDescent="0.35">
      <c r="A818" s="72" t="s">
        <v>262</v>
      </c>
      <c r="B818" s="22" t="s">
        <v>261</v>
      </c>
      <c r="C818" s="32" t="s">
        <v>473</v>
      </c>
      <c r="D818" s="34" t="s">
        <v>26</v>
      </c>
      <c r="E818" s="33">
        <v>4</v>
      </c>
      <c r="F818" s="6">
        <v>1161.5999999999999</v>
      </c>
      <c r="G818" s="33">
        <f t="shared" si="27"/>
        <v>4646.3999999999996</v>
      </c>
      <c r="H818" s="115" t="s">
        <v>893</v>
      </c>
      <c r="I818" s="115"/>
      <c r="J818" s="138"/>
      <c r="K818" s="27"/>
      <c r="L818" s="22"/>
      <c r="M818" s="22"/>
      <c r="N818" s="22"/>
      <c r="O818" s="22"/>
      <c r="P818" s="116"/>
    </row>
    <row r="819" spans="1:16" x14ac:dyDescent="0.35">
      <c r="A819" s="22" t="s">
        <v>270</v>
      </c>
      <c r="B819" s="22" t="s">
        <v>271</v>
      </c>
      <c r="C819" s="32" t="s">
        <v>496</v>
      </c>
      <c r="D819" s="59" t="s">
        <v>474</v>
      </c>
      <c r="E819" s="71">
        <v>1</v>
      </c>
      <c r="F819" s="71">
        <v>800</v>
      </c>
      <c r="G819" s="71">
        <f>E819*F819</f>
        <v>800</v>
      </c>
      <c r="H819" s="27"/>
      <c r="I819" s="27"/>
      <c r="J819" s="138"/>
      <c r="K819" s="27"/>
      <c r="L819" s="22"/>
      <c r="M819" s="22"/>
      <c r="N819" s="123" t="s">
        <v>893</v>
      </c>
      <c r="O819" s="123"/>
      <c r="P819" s="116"/>
    </row>
    <row r="820" spans="1:16" x14ac:dyDescent="0.35">
      <c r="A820" s="22" t="s">
        <v>270</v>
      </c>
      <c r="B820" s="22" t="s">
        <v>271</v>
      </c>
      <c r="C820" s="32" t="s">
        <v>496</v>
      </c>
      <c r="D820" s="59" t="s">
        <v>475</v>
      </c>
      <c r="E820" s="71">
        <v>3</v>
      </c>
      <c r="F820" s="71">
        <v>300</v>
      </c>
      <c r="G820" s="71">
        <f t="shared" ref="G820:G846" si="28">E820*F820</f>
        <v>900</v>
      </c>
      <c r="H820" s="27"/>
      <c r="I820" s="27"/>
      <c r="J820" s="138"/>
      <c r="K820" s="27"/>
      <c r="L820" s="22"/>
      <c r="M820" s="121" t="s">
        <v>893</v>
      </c>
      <c r="N820" s="22"/>
      <c r="O820" s="22"/>
      <c r="P820" s="116"/>
    </row>
    <row r="821" spans="1:16" ht="28" x14ac:dyDescent="0.35">
      <c r="A821" s="22" t="s">
        <v>270</v>
      </c>
      <c r="B821" s="22" t="s">
        <v>271</v>
      </c>
      <c r="C821" s="32" t="s">
        <v>496</v>
      </c>
      <c r="D821" s="59" t="s">
        <v>476</v>
      </c>
      <c r="E821" s="71">
        <v>1</v>
      </c>
      <c r="F821" s="71">
        <v>200</v>
      </c>
      <c r="G821" s="71">
        <f t="shared" si="28"/>
        <v>200</v>
      </c>
      <c r="H821" s="27"/>
      <c r="I821" s="27"/>
      <c r="J821" s="138"/>
      <c r="K821" s="27"/>
      <c r="L821" s="22"/>
      <c r="M821" s="121" t="s">
        <v>893</v>
      </c>
      <c r="N821" s="22"/>
      <c r="O821" s="22"/>
      <c r="P821" s="116"/>
    </row>
    <row r="822" spans="1:16" ht="28" x14ac:dyDescent="0.35">
      <c r="A822" s="22" t="s">
        <v>270</v>
      </c>
      <c r="B822" s="22" t="s">
        <v>271</v>
      </c>
      <c r="C822" s="32" t="s">
        <v>496</v>
      </c>
      <c r="D822" s="59" t="s">
        <v>477</v>
      </c>
      <c r="E822" s="71">
        <v>1000</v>
      </c>
      <c r="F822" s="71">
        <v>1</v>
      </c>
      <c r="G822" s="71">
        <f t="shared" si="28"/>
        <v>1000</v>
      </c>
      <c r="H822" s="27"/>
      <c r="I822" s="27"/>
      <c r="J822" s="138"/>
      <c r="K822" s="27"/>
      <c r="L822" s="22"/>
      <c r="M822" s="121" t="s">
        <v>893</v>
      </c>
      <c r="N822" s="22"/>
      <c r="O822" s="22"/>
      <c r="P822" s="116"/>
    </row>
    <row r="823" spans="1:16" x14ac:dyDescent="0.35">
      <c r="A823" s="22" t="s">
        <v>270</v>
      </c>
      <c r="B823" s="22" t="s">
        <v>271</v>
      </c>
      <c r="C823" s="32" t="s">
        <v>496</v>
      </c>
      <c r="D823" s="59" t="s">
        <v>478</v>
      </c>
      <c r="E823" s="71">
        <v>10</v>
      </c>
      <c r="F823" s="71">
        <v>30</v>
      </c>
      <c r="G823" s="71">
        <f t="shared" si="28"/>
        <v>300</v>
      </c>
      <c r="H823" s="27"/>
      <c r="I823" s="27"/>
      <c r="J823" s="138"/>
      <c r="K823" s="27"/>
      <c r="L823" s="22"/>
      <c r="M823" s="121" t="s">
        <v>893</v>
      </c>
      <c r="N823" s="22"/>
      <c r="O823" s="22"/>
      <c r="P823" s="116"/>
    </row>
    <row r="824" spans="1:16" x14ac:dyDescent="0.35">
      <c r="A824" s="22" t="s">
        <v>270</v>
      </c>
      <c r="B824" s="22" t="s">
        <v>271</v>
      </c>
      <c r="C824" s="32" t="s">
        <v>496</v>
      </c>
      <c r="D824" s="59" t="s">
        <v>479</v>
      </c>
      <c r="E824" s="71">
        <v>50</v>
      </c>
      <c r="F824" s="71">
        <v>15</v>
      </c>
      <c r="G824" s="71">
        <f t="shared" si="28"/>
        <v>750</v>
      </c>
      <c r="H824" s="27"/>
      <c r="I824" s="27"/>
      <c r="J824" s="138"/>
      <c r="K824" s="27"/>
      <c r="L824" s="121" t="s">
        <v>893</v>
      </c>
      <c r="M824" s="22"/>
      <c r="N824" s="22"/>
      <c r="O824" s="22"/>
      <c r="P824" s="116"/>
    </row>
    <row r="825" spans="1:16" x14ac:dyDescent="0.35">
      <c r="A825" s="22" t="s">
        <v>270</v>
      </c>
      <c r="B825" s="22" t="s">
        <v>271</v>
      </c>
      <c r="C825" s="32" t="s">
        <v>496</v>
      </c>
      <c r="D825" s="151" t="s">
        <v>59</v>
      </c>
      <c r="E825" s="71">
        <v>2</v>
      </c>
      <c r="F825" s="71">
        <v>1200</v>
      </c>
      <c r="G825" s="71">
        <f t="shared" si="28"/>
        <v>2400</v>
      </c>
      <c r="H825" s="27"/>
      <c r="I825" s="27"/>
      <c r="J825" s="138"/>
      <c r="K825" s="27"/>
      <c r="L825" s="121" t="s">
        <v>893</v>
      </c>
      <c r="M825" s="22"/>
      <c r="N825" s="22"/>
      <c r="O825" s="22"/>
      <c r="P825" s="116"/>
    </row>
    <row r="826" spans="1:16" ht="42" x14ac:dyDescent="0.35">
      <c r="A826" s="176" t="s">
        <v>270</v>
      </c>
      <c r="B826" s="176" t="s">
        <v>271</v>
      </c>
      <c r="C826" s="202" t="s">
        <v>496</v>
      </c>
      <c r="D826" s="233" t="s">
        <v>497</v>
      </c>
      <c r="E826" s="227">
        <v>2</v>
      </c>
      <c r="F826" s="227">
        <v>27000</v>
      </c>
      <c r="G826" s="227">
        <f t="shared" si="28"/>
        <v>54000</v>
      </c>
      <c r="H826" s="180" t="s">
        <v>893</v>
      </c>
      <c r="I826" s="115"/>
      <c r="J826" s="138"/>
      <c r="K826" s="27"/>
      <c r="L826" s="22"/>
      <c r="M826" s="22"/>
      <c r="N826" s="22"/>
      <c r="O826" s="22"/>
      <c r="P826" s="116"/>
    </row>
    <row r="827" spans="1:16" x14ac:dyDescent="0.35">
      <c r="A827" s="176" t="s">
        <v>270</v>
      </c>
      <c r="B827" s="176" t="s">
        <v>271</v>
      </c>
      <c r="C827" s="202" t="s">
        <v>496</v>
      </c>
      <c r="D827" s="233" t="s">
        <v>480</v>
      </c>
      <c r="E827" s="227">
        <v>1</v>
      </c>
      <c r="F827" s="227">
        <v>22000</v>
      </c>
      <c r="G827" s="227">
        <f t="shared" si="28"/>
        <v>22000</v>
      </c>
      <c r="H827" s="180" t="s">
        <v>893</v>
      </c>
      <c r="I827" s="115"/>
      <c r="J827" s="138"/>
      <c r="K827" s="27"/>
      <c r="L827" s="22"/>
      <c r="M827" s="22"/>
      <c r="N827" s="22"/>
      <c r="O827" s="22"/>
      <c r="P827" s="116"/>
    </row>
    <row r="828" spans="1:16" x14ac:dyDescent="0.35">
      <c r="A828" s="176" t="s">
        <v>270</v>
      </c>
      <c r="B828" s="176" t="s">
        <v>271</v>
      </c>
      <c r="C828" s="202" t="s">
        <v>496</v>
      </c>
      <c r="D828" s="233" t="s">
        <v>481</v>
      </c>
      <c r="E828" s="227">
        <v>8</v>
      </c>
      <c r="F828" s="227">
        <v>4000</v>
      </c>
      <c r="G828" s="227">
        <f t="shared" si="28"/>
        <v>32000</v>
      </c>
      <c r="H828" s="180" t="s">
        <v>893</v>
      </c>
      <c r="I828" s="115"/>
      <c r="J828" s="138"/>
      <c r="K828" s="27"/>
      <c r="L828" s="22"/>
      <c r="M828" s="22"/>
      <c r="N828" s="22"/>
      <c r="O828" s="22"/>
      <c r="P828" s="116"/>
    </row>
    <row r="829" spans="1:16" x14ac:dyDescent="0.35">
      <c r="A829" s="22" t="s">
        <v>270</v>
      </c>
      <c r="B829" s="22" t="s">
        <v>271</v>
      </c>
      <c r="C829" s="32" t="s">
        <v>496</v>
      </c>
      <c r="D829" s="59" t="s">
        <v>279</v>
      </c>
      <c r="E829" s="71">
        <v>2</v>
      </c>
      <c r="F829" s="71">
        <v>5000</v>
      </c>
      <c r="G829" s="71">
        <f t="shared" si="28"/>
        <v>10000</v>
      </c>
      <c r="H829" s="115" t="s">
        <v>893</v>
      </c>
      <c r="I829" s="115"/>
      <c r="J829" s="138"/>
      <c r="K829" s="27"/>
      <c r="L829" s="22"/>
      <c r="M829" s="22"/>
      <c r="N829" s="22"/>
      <c r="O829" s="22"/>
      <c r="P829" s="116"/>
    </row>
    <row r="830" spans="1:16" x14ac:dyDescent="0.35">
      <c r="A830" s="22" t="s">
        <v>270</v>
      </c>
      <c r="B830" s="22" t="s">
        <v>271</v>
      </c>
      <c r="C830" s="32" t="s">
        <v>496</v>
      </c>
      <c r="D830" s="59" t="s">
        <v>482</v>
      </c>
      <c r="E830" s="71">
        <v>24</v>
      </c>
      <c r="F830" s="71">
        <v>1200</v>
      </c>
      <c r="G830" s="71">
        <f t="shared" si="28"/>
        <v>28800</v>
      </c>
      <c r="H830" s="115" t="s">
        <v>893</v>
      </c>
      <c r="I830" s="115"/>
      <c r="J830" s="138"/>
      <c r="K830" s="27"/>
      <c r="L830" s="22"/>
      <c r="M830" s="22"/>
      <c r="N830" s="22"/>
      <c r="O830" s="22"/>
      <c r="P830" s="116"/>
    </row>
    <row r="831" spans="1:16" x14ac:dyDescent="0.35">
      <c r="A831" s="176" t="s">
        <v>270</v>
      </c>
      <c r="B831" s="176" t="s">
        <v>271</v>
      </c>
      <c r="C831" s="202" t="s">
        <v>496</v>
      </c>
      <c r="D831" s="233" t="s">
        <v>192</v>
      </c>
      <c r="E831" s="227">
        <v>14</v>
      </c>
      <c r="F831" s="227">
        <v>1200</v>
      </c>
      <c r="G831" s="227">
        <f t="shared" si="28"/>
        <v>16800</v>
      </c>
      <c r="H831" s="180" t="s">
        <v>893</v>
      </c>
      <c r="I831" s="115"/>
      <c r="J831" s="138"/>
      <c r="K831" s="27"/>
      <c r="L831" s="22"/>
      <c r="M831" s="22"/>
      <c r="N831" s="22"/>
      <c r="O831" s="22"/>
      <c r="P831" s="116"/>
    </row>
    <row r="832" spans="1:16" x14ac:dyDescent="0.35">
      <c r="A832" s="22" t="s">
        <v>270</v>
      </c>
      <c r="B832" s="22" t="s">
        <v>271</v>
      </c>
      <c r="C832" s="32" t="s">
        <v>496</v>
      </c>
      <c r="D832" s="59" t="s">
        <v>483</v>
      </c>
      <c r="E832" s="71">
        <v>6</v>
      </c>
      <c r="F832" s="71">
        <v>1200</v>
      </c>
      <c r="G832" s="71">
        <f t="shared" si="28"/>
        <v>7200</v>
      </c>
      <c r="H832" s="115" t="s">
        <v>893</v>
      </c>
      <c r="I832" s="115"/>
      <c r="J832" s="138"/>
      <c r="K832" s="27"/>
      <c r="L832" s="22"/>
      <c r="M832" s="22"/>
      <c r="N832" s="22"/>
      <c r="O832" s="22"/>
      <c r="P832" s="116"/>
    </row>
    <row r="833" spans="1:16" x14ac:dyDescent="0.35">
      <c r="A833" s="22" t="s">
        <v>270</v>
      </c>
      <c r="B833" s="22" t="s">
        <v>271</v>
      </c>
      <c r="C833" s="32" t="s">
        <v>496</v>
      </c>
      <c r="D833" s="59" t="s">
        <v>223</v>
      </c>
      <c r="E833" s="71">
        <v>30</v>
      </c>
      <c r="F833" s="71">
        <v>50</v>
      </c>
      <c r="G833" s="71">
        <f t="shared" si="28"/>
        <v>1500</v>
      </c>
      <c r="H833" s="27"/>
      <c r="I833" s="27"/>
      <c r="J833" s="115" t="s">
        <v>893</v>
      </c>
      <c r="K833" s="27"/>
      <c r="L833" s="22"/>
      <c r="M833" s="22"/>
      <c r="N833" s="22"/>
      <c r="O833" s="22"/>
      <c r="P833" s="116"/>
    </row>
    <row r="834" spans="1:16" x14ac:dyDescent="0.35">
      <c r="A834" s="22" t="s">
        <v>270</v>
      </c>
      <c r="B834" s="22" t="s">
        <v>271</v>
      </c>
      <c r="C834" s="32" t="s">
        <v>496</v>
      </c>
      <c r="D834" s="59" t="s">
        <v>127</v>
      </c>
      <c r="E834" s="71">
        <v>12</v>
      </c>
      <c r="F834" s="71">
        <v>240</v>
      </c>
      <c r="G834" s="71">
        <f t="shared" si="28"/>
        <v>2880</v>
      </c>
      <c r="H834" s="115" t="s">
        <v>893</v>
      </c>
      <c r="I834" s="115"/>
      <c r="J834" s="138"/>
      <c r="K834" s="27"/>
      <c r="L834" s="22"/>
      <c r="M834" s="22"/>
      <c r="N834" s="22"/>
      <c r="O834" s="22"/>
      <c r="P834" s="116"/>
    </row>
    <row r="835" spans="1:16" x14ac:dyDescent="0.35">
      <c r="A835" s="176" t="s">
        <v>270</v>
      </c>
      <c r="B835" s="176" t="s">
        <v>271</v>
      </c>
      <c r="C835" s="202" t="s">
        <v>496</v>
      </c>
      <c r="D835" s="233" t="s">
        <v>484</v>
      </c>
      <c r="E835" s="227">
        <v>2</v>
      </c>
      <c r="F835" s="227">
        <v>700</v>
      </c>
      <c r="G835" s="227">
        <f t="shared" si="28"/>
        <v>1400</v>
      </c>
      <c r="H835" s="180" t="s">
        <v>893</v>
      </c>
      <c r="I835" s="115"/>
      <c r="J835" s="138"/>
      <c r="K835" s="27"/>
      <c r="L835" s="22"/>
      <c r="M835" s="22"/>
      <c r="N835" s="22"/>
      <c r="O835" s="22"/>
      <c r="P835" s="116"/>
    </row>
    <row r="836" spans="1:16" x14ac:dyDescent="0.35">
      <c r="A836" s="22" t="s">
        <v>270</v>
      </c>
      <c r="B836" s="22" t="s">
        <v>271</v>
      </c>
      <c r="C836" s="32" t="s">
        <v>496</v>
      </c>
      <c r="D836" s="59" t="s">
        <v>485</v>
      </c>
      <c r="E836" s="71">
        <v>1</v>
      </c>
      <c r="F836" s="71">
        <v>3300</v>
      </c>
      <c r="G836" s="71">
        <f t="shared" si="28"/>
        <v>3300</v>
      </c>
      <c r="H836" s="115" t="s">
        <v>893</v>
      </c>
      <c r="I836" s="115"/>
      <c r="J836" s="138"/>
      <c r="K836" s="27"/>
      <c r="L836" s="22"/>
      <c r="M836" s="22"/>
      <c r="N836" s="22"/>
      <c r="O836" s="22"/>
      <c r="P836" s="116"/>
    </row>
    <row r="837" spans="1:16" x14ac:dyDescent="0.35">
      <c r="A837" s="22" t="s">
        <v>270</v>
      </c>
      <c r="B837" s="22" t="s">
        <v>271</v>
      </c>
      <c r="C837" s="32" t="s">
        <v>496</v>
      </c>
      <c r="D837" s="59" t="s">
        <v>357</v>
      </c>
      <c r="E837" s="71">
        <v>1</v>
      </c>
      <c r="F837" s="71">
        <v>30000</v>
      </c>
      <c r="G837" s="71">
        <f t="shared" si="28"/>
        <v>30000</v>
      </c>
      <c r="H837" s="115" t="s">
        <v>893</v>
      </c>
      <c r="I837" s="115"/>
      <c r="J837" s="138"/>
      <c r="K837" s="27"/>
      <c r="L837" s="22"/>
      <c r="M837" s="22"/>
      <c r="N837" s="22"/>
      <c r="O837" s="22"/>
      <c r="P837" s="116"/>
    </row>
    <row r="838" spans="1:16" x14ac:dyDescent="0.35">
      <c r="A838" s="176" t="s">
        <v>270</v>
      </c>
      <c r="B838" s="176" t="s">
        <v>271</v>
      </c>
      <c r="C838" s="202" t="s">
        <v>496</v>
      </c>
      <c r="D838" s="233" t="s">
        <v>486</v>
      </c>
      <c r="E838" s="227">
        <v>1</v>
      </c>
      <c r="F838" s="227">
        <v>100000</v>
      </c>
      <c r="G838" s="227">
        <f t="shared" si="28"/>
        <v>100000</v>
      </c>
      <c r="H838" s="180" t="s">
        <v>893</v>
      </c>
      <c r="I838" s="115"/>
      <c r="J838" s="138"/>
      <c r="K838" s="27"/>
      <c r="L838" s="22"/>
      <c r="M838" s="22"/>
      <c r="N838" s="22"/>
      <c r="O838" s="22"/>
      <c r="P838" s="116"/>
    </row>
    <row r="839" spans="1:16" x14ac:dyDescent="0.35">
      <c r="A839" s="176" t="s">
        <v>270</v>
      </c>
      <c r="B839" s="176" t="s">
        <v>271</v>
      </c>
      <c r="C839" s="202" t="s">
        <v>496</v>
      </c>
      <c r="D839" s="233" t="s">
        <v>487</v>
      </c>
      <c r="E839" s="227">
        <v>50</v>
      </c>
      <c r="F839" s="227">
        <v>70</v>
      </c>
      <c r="G839" s="227">
        <f t="shared" si="28"/>
        <v>3500</v>
      </c>
      <c r="H839" s="180" t="s">
        <v>893</v>
      </c>
      <c r="I839" s="115"/>
      <c r="J839" s="138"/>
      <c r="K839" s="27"/>
      <c r="L839" s="22"/>
      <c r="M839" s="22"/>
      <c r="N839" s="22"/>
      <c r="O839" s="22"/>
      <c r="P839" s="116"/>
    </row>
    <row r="840" spans="1:16" x14ac:dyDescent="0.35">
      <c r="A840" s="22" t="s">
        <v>270</v>
      </c>
      <c r="B840" s="22" t="s">
        <v>271</v>
      </c>
      <c r="C840" s="32" t="s">
        <v>496</v>
      </c>
      <c r="D840" s="59" t="s">
        <v>488</v>
      </c>
      <c r="E840" s="71">
        <v>2</v>
      </c>
      <c r="F840" s="71">
        <v>1700</v>
      </c>
      <c r="G840" s="71">
        <f t="shared" si="28"/>
        <v>3400</v>
      </c>
      <c r="H840" s="27"/>
      <c r="I840" s="27"/>
      <c r="J840" s="115" t="s">
        <v>893</v>
      </c>
      <c r="K840" s="27"/>
      <c r="L840" s="22"/>
      <c r="M840" s="22"/>
      <c r="N840" s="22"/>
      <c r="O840" s="22"/>
      <c r="P840" s="116"/>
    </row>
    <row r="841" spans="1:16" x14ac:dyDescent="0.35">
      <c r="A841" s="22" t="s">
        <v>270</v>
      </c>
      <c r="B841" s="22" t="s">
        <v>271</v>
      </c>
      <c r="C841" s="32" t="s">
        <v>496</v>
      </c>
      <c r="D841" s="80" t="s">
        <v>489</v>
      </c>
      <c r="E841" s="71">
        <v>2</v>
      </c>
      <c r="F841" s="71">
        <v>7000</v>
      </c>
      <c r="G841" s="71">
        <f t="shared" si="28"/>
        <v>14000</v>
      </c>
      <c r="H841" s="115" t="s">
        <v>893</v>
      </c>
      <c r="I841" s="130" t="s">
        <v>893</v>
      </c>
      <c r="J841" s="138"/>
      <c r="K841" s="27"/>
      <c r="L841" s="22"/>
      <c r="M841" s="22"/>
      <c r="N841" s="22"/>
      <c r="O841" s="22"/>
      <c r="P841" s="116"/>
    </row>
    <row r="842" spans="1:16" x14ac:dyDescent="0.35">
      <c r="A842" s="22" t="s">
        <v>270</v>
      </c>
      <c r="B842" s="22" t="s">
        <v>271</v>
      </c>
      <c r="C842" s="32" t="s">
        <v>496</v>
      </c>
      <c r="D842" s="80" t="s">
        <v>490</v>
      </c>
      <c r="E842" s="71">
        <v>1</v>
      </c>
      <c r="F842" s="71">
        <v>2500</v>
      </c>
      <c r="G842" s="71">
        <f t="shared" si="28"/>
        <v>2500</v>
      </c>
      <c r="H842" s="27"/>
      <c r="I842" s="27"/>
      <c r="J842" s="138"/>
      <c r="K842" s="27"/>
      <c r="L842" s="22"/>
      <c r="M842" s="22"/>
      <c r="N842" s="22"/>
      <c r="O842" s="22"/>
      <c r="P842" s="122" t="s">
        <v>893</v>
      </c>
    </row>
    <row r="843" spans="1:16" x14ac:dyDescent="0.35">
      <c r="A843" s="22" t="s">
        <v>270</v>
      </c>
      <c r="B843" s="22" t="s">
        <v>271</v>
      </c>
      <c r="C843" s="32" t="s">
        <v>496</v>
      </c>
      <c r="D843" s="80" t="s">
        <v>491</v>
      </c>
      <c r="E843" s="71">
        <v>1</v>
      </c>
      <c r="F843" s="71">
        <v>15000</v>
      </c>
      <c r="G843" s="71">
        <f t="shared" si="28"/>
        <v>15000</v>
      </c>
      <c r="H843" s="27"/>
      <c r="I843" s="27"/>
      <c r="J843" s="138"/>
      <c r="K843" s="27"/>
      <c r="L843" s="22"/>
      <c r="M843" s="22"/>
      <c r="N843" s="22"/>
      <c r="O843" s="22"/>
      <c r="P843" s="122" t="s">
        <v>893</v>
      </c>
    </row>
    <row r="844" spans="1:16" x14ac:dyDescent="0.35">
      <c r="A844" s="22" t="s">
        <v>270</v>
      </c>
      <c r="B844" s="22" t="s">
        <v>271</v>
      </c>
      <c r="C844" s="32" t="s">
        <v>496</v>
      </c>
      <c r="D844" s="80" t="s">
        <v>492</v>
      </c>
      <c r="E844" s="71">
        <v>2</v>
      </c>
      <c r="F844" s="71">
        <v>2000</v>
      </c>
      <c r="G844" s="71">
        <f t="shared" si="28"/>
        <v>4000</v>
      </c>
      <c r="H844" s="27"/>
      <c r="I844" s="27"/>
      <c r="J844" s="138"/>
      <c r="K844" s="27"/>
      <c r="L844" s="121" t="s">
        <v>893</v>
      </c>
      <c r="M844" s="22"/>
      <c r="N844" s="22"/>
      <c r="O844" s="22"/>
      <c r="P844" s="116"/>
    </row>
    <row r="845" spans="1:16" x14ac:dyDescent="0.35">
      <c r="A845" s="22" t="s">
        <v>270</v>
      </c>
      <c r="B845" s="22" t="s">
        <v>271</v>
      </c>
      <c r="C845" s="32" t="s">
        <v>496</v>
      </c>
      <c r="D845" s="80" t="s">
        <v>493</v>
      </c>
      <c r="E845" s="71">
        <v>2</v>
      </c>
      <c r="F845" s="71">
        <v>250</v>
      </c>
      <c r="G845" s="71">
        <f t="shared" si="28"/>
        <v>500</v>
      </c>
      <c r="H845" s="27"/>
      <c r="I845" s="27"/>
      <c r="J845" s="138"/>
      <c r="K845" s="27"/>
      <c r="L845" s="121" t="s">
        <v>893</v>
      </c>
      <c r="M845" s="22"/>
      <c r="N845" s="22"/>
      <c r="O845" s="22"/>
      <c r="P845" s="116"/>
    </row>
    <row r="846" spans="1:16" x14ac:dyDescent="0.35">
      <c r="A846" s="22" t="s">
        <v>270</v>
      </c>
      <c r="B846" s="22" t="s">
        <v>271</v>
      </c>
      <c r="C846" s="32" t="s">
        <v>496</v>
      </c>
      <c r="D846" s="80" t="s">
        <v>494</v>
      </c>
      <c r="E846" s="71">
        <v>1</v>
      </c>
      <c r="F846" s="71">
        <v>15000</v>
      </c>
      <c r="G846" s="71">
        <f t="shared" si="28"/>
        <v>15000</v>
      </c>
      <c r="H846" s="27"/>
      <c r="I846" s="27"/>
      <c r="J846" s="138"/>
      <c r="K846" s="27"/>
      <c r="L846" s="22"/>
      <c r="M846" s="123" t="s">
        <v>893</v>
      </c>
      <c r="N846" s="22"/>
      <c r="O846" s="22"/>
      <c r="P846" s="116"/>
    </row>
    <row r="847" spans="1:16" ht="28.5" x14ac:dyDescent="0.35">
      <c r="A847" s="22" t="s">
        <v>270</v>
      </c>
      <c r="B847" s="22" t="s">
        <v>271</v>
      </c>
      <c r="C847" s="32" t="s">
        <v>496</v>
      </c>
      <c r="D847" s="81" t="s">
        <v>495</v>
      </c>
      <c r="E847" s="71">
        <v>1</v>
      </c>
      <c r="F847" s="71">
        <v>15000</v>
      </c>
      <c r="G847" s="71">
        <f>E847*F847</f>
        <v>15000</v>
      </c>
      <c r="H847" s="115" t="s">
        <v>893</v>
      </c>
      <c r="I847" s="115"/>
      <c r="J847" s="138"/>
      <c r="K847" s="27"/>
      <c r="L847" s="22"/>
      <c r="M847" s="22"/>
      <c r="N847" s="22"/>
      <c r="O847" s="22"/>
      <c r="P847" s="116"/>
    </row>
    <row r="848" spans="1:16" x14ac:dyDescent="0.35">
      <c r="A848" s="72" t="s">
        <v>262</v>
      </c>
      <c r="B848" s="22" t="s">
        <v>261</v>
      </c>
      <c r="C848" s="32" t="s">
        <v>496</v>
      </c>
      <c r="D848" s="147" t="s">
        <v>474</v>
      </c>
      <c r="E848" s="8">
        <v>1</v>
      </c>
      <c r="F848" s="27">
        <v>652</v>
      </c>
      <c r="G848" s="27">
        <v>652</v>
      </c>
      <c r="H848" s="27"/>
      <c r="I848" s="27"/>
      <c r="J848" s="138"/>
      <c r="K848" s="27"/>
      <c r="L848" s="22"/>
      <c r="M848" s="22"/>
      <c r="N848" s="123" t="s">
        <v>893</v>
      </c>
      <c r="O848" s="123"/>
      <c r="P848" s="116"/>
    </row>
    <row r="849" spans="1:16" x14ac:dyDescent="0.35">
      <c r="A849" s="22" t="s">
        <v>262</v>
      </c>
      <c r="B849" s="22" t="s">
        <v>261</v>
      </c>
      <c r="C849" s="32" t="s">
        <v>496</v>
      </c>
      <c r="D849" s="81" t="s">
        <v>475</v>
      </c>
      <c r="E849" s="8">
        <v>3</v>
      </c>
      <c r="F849" s="27">
        <v>63</v>
      </c>
      <c r="G849" s="27">
        <v>189</v>
      </c>
      <c r="H849" s="27"/>
      <c r="I849" s="27"/>
      <c r="J849" s="138"/>
      <c r="K849" s="27"/>
      <c r="L849" s="22"/>
      <c r="M849" s="121" t="s">
        <v>893</v>
      </c>
      <c r="N849" s="22"/>
      <c r="O849" s="22"/>
      <c r="P849" s="116"/>
    </row>
    <row r="850" spans="1:16" ht="28.5" x14ac:dyDescent="0.35">
      <c r="A850" s="72" t="s">
        <v>262</v>
      </c>
      <c r="B850" s="22" t="s">
        <v>261</v>
      </c>
      <c r="C850" s="32" t="s">
        <v>496</v>
      </c>
      <c r="D850" s="81" t="s">
        <v>476</v>
      </c>
      <c r="E850" s="8">
        <v>1</v>
      </c>
      <c r="F850" s="27">
        <v>42</v>
      </c>
      <c r="G850" s="27">
        <v>42</v>
      </c>
      <c r="H850" s="27"/>
      <c r="I850" s="27"/>
      <c r="J850" s="138"/>
      <c r="K850" s="27"/>
      <c r="L850" s="22"/>
      <c r="M850" s="121" t="s">
        <v>893</v>
      </c>
      <c r="N850" s="22"/>
      <c r="O850" s="22"/>
      <c r="P850" s="116"/>
    </row>
    <row r="851" spans="1:16" ht="28.5" x14ac:dyDescent="0.35">
      <c r="A851" s="22" t="s">
        <v>262</v>
      </c>
      <c r="B851" s="22" t="s">
        <v>261</v>
      </c>
      <c r="C851" s="32" t="s">
        <v>496</v>
      </c>
      <c r="D851" s="81" t="s">
        <v>477</v>
      </c>
      <c r="E851" s="8">
        <v>1000</v>
      </c>
      <c r="F851" s="82">
        <v>0.21</v>
      </c>
      <c r="G851" s="27">
        <v>210</v>
      </c>
      <c r="H851" s="27"/>
      <c r="I851" s="27"/>
      <c r="J851" s="138"/>
      <c r="K851" s="27"/>
      <c r="L851" s="22"/>
      <c r="M851" s="121" t="s">
        <v>893</v>
      </c>
      <c r="N851" s="22"/>
      <c r="O851" s="22"/>
      <c r="P851" s="116"/>
    </row>
    <row r="852" spans="1:16" x14ac:dyDescent="0.35">
      <c r="A852" s="72" t="s">
        <v>262</v>
      </c>
      <c r="B852" s="22" t="s">
        <v>261</v>
      </c>
      <c r="C852" s="32" t="s">
        <v>496</v>
      </c>
      <c r="D852" s="81" t="s">
        <v>478</v>
      </c>
      <c r="E852" s="8">
        <v>10</v>
      </c>
      <c r="F852" s="27">
        <v>6.3</v>
      </c>
      <c r="G852" s="27">
        <v>63</v>
      </c>
      <c r="H852" s="27"/>
      <c r="I852" s="27"/>
      <c r="J852" s="138"/>
      <c r="K852" s="27"/>
      <c r="L852" s="22"/>
      <c r="M852" s="121" t="s">
        <v>893</v>
      </c>
      <c r="N852" s="22"/>
      <c r="O852" s="22"/>
      <c r="P852" s="116"/>
    </row>
    <row r="853" spans="1:16" x14ac:dyDescent="0.35">
      <c r="A853" s="22" t="s">
        <v>262</v>
      </c>
      <c r="B853" s="22" t="s">
        <v>261</v>
      </c>
      <c r="C853" s="32" t="s">
        <v>496</v>
      </c>
      <c r="D853" s="81" t="s">
        <v>479</v>
      </c>
      <c r="E853" s="8">
        <v>50</v>
      </c>
      <c r="F853" s="27">
        <v>3.15</v>
      </c>
      <c r="G853" s="27">
        <v>157.5</v>
      </c>
      <c r="H853" s="27"/>
      <c r="I853" s="27"/>
      <c r="J853" s="138"/>
      <c r="K853" s="27"/>
      <c r="L853" s="121" t="s">
        <v>893</v>
      </c>
      <c r="M853" s="22"/>
      <c r="N853" s="22"/>
      <c r="O853" s="22"/>
      <c r="P853" s="116"/>
    </row>
    <row r="854" spans="1:16" x14ac:dyDescent="0.35">
      <c r="A854" s="72" t="s">
        <v>262</v>
      </c>
      <c r="B854" s="22" t="s">
        <v>261</v>
      </c>
      <c r="C854" s="32" t="s">
        <v>496</v>
      </c>
      <c r="D854" s="147" t="s">
        <v>59</v>
      </c>
      <c r="E854" s="8">
        <v>2</v>
      </c>
      <c r="F854" s="27">
        <v>252</v>
      </c>
      <c r="G854" s="27">
        <v>504</v>
      </c>
      <c r="H854" s="27"/>
      <c r="I854" s="27"/>
      <c r="J854" s="138"/>
      <c r="K854" s="27"/>
      <c r="L854" s="121" t="s">
        <v>893</v>
      </c>
      <c r="M854" s="22"/>
      <c r="N854" s="22"/>
      <c r="O854" s="22"/>
      <c r="P854" s="116"/>
    </row>
    <row r="855" spans="1:16" ht="42.5" x14ac:dyDescent="0.35">
      <c r="A855" s="176" t="s">
        <v>262</v>
      </c>
      <c r="B855" s="176" t="s">
        <v>261</v>
      </c>
      <c r="C855" s="202" t="s">
        <v>496</v>
      </c>
      <c r="D855" s="234" t="s">
        <v>497</v>
      </c>
      <c r="E855" s="204">
        <v>2</v>
      </c>
      <c r="F855" s="199">
        <v>5670</v>
      </c>
      <c r="G855" s="199">
        <v>11340</v>
      </c>
      <c r="H855" s="180" t="s">
        <v>893</v>
      </c>
      <c r="I855" s="115"/>
      <c r="J855" s="138"/>
      <c r="K855" s="27"/>
      <c r="L855" s="22"/>
      <c r="M855" s="22"/>
      <c r="N855" s="22"/>
      <c r="O855" s="22"/>
      <c r="P855" s="116"/>
    </row>
    <row r="856" spans="1:16" x14ac:dyDescent="0.35">
      <c r="A856" s="228" t="s">
        <v>262</v>
      </c>
      <c r="B856" s="176" t="s">
        <v>261</v>
      </c>
      <c r="C856" s="202" t="s">
        <v>496</v>
      </c>
      <c r="D856" s="234" t="s">
        <v>480</v>
      </c>
      <c r="E856" s="204">
        <v>1</v>
      </c>
      <c r="F856" s="199">
        <v>4620</v>
      </c>
      <c r="G856" s="199">
        <v>4620</v>
      </c>
      <c r="H856" s="180" t="s">
        <v>893</v>
      </c>
      <c r="I856" s="115"/>
      <c r="J856" s="138"/>
      <c r="K856" s="27"/>
      <c r="L856" s="22"/>
      <c r="M856" s="22"/>
      <c r="N856" s="22"/>
      <c r="O856" s="22"/>
      <c r="P856" s="116"/>
    </row>
    <row r="857" spans="1:16" x14ac:dyDescent="0.35">
      <c r="A857" s="176" t="s">
        <v>262</v>
      </c>
      <c r="B857" s="176" t="s">
        <v>261</v>
      </c>
      <c r="C857" s="202" t="s">
        <v>496</v>
      </c>
      <c r="D857" s="234" t="s">
        <v>481</v>
      </c>
      <c r="E857" s="204">
        <v>8</v>
      </c>
      <c r="F857" s="199">
        <v>840</v>
      </c>
      <c r="G857" s="199">
        <v>6720</v>
      </c>
      <c r="H857" s="180" t="s">
        <v>893</v>
      </c>
      <c r="I857" s="115"/>
      <c r="J857" s="138"/>
      <c r="K857" s="27"/>
      <c r="L857" s="22"/>
      <c r="M857" s="22"/>
      <c r="N857" s="22"/>
      <c r="O857" s="22"/>
      <c r="P857" s="116"/>
    </row>
    <row r="858" spans="1:16" x14ac:dyDescent="0.35">
      <c r="A858" s="72" t="s">
        <v>262</v>
      </c>
      <c r="B858" s="22" t="s">
        <v>261</v>
      </c>
      <c r="C858" s="32" t="s">
        <v>496</v>
      </c>
      <c r="D858" s="81" t="s">
        <v>279</v>
      </c>
      <c r="E858" s="8">
        <v>2</v>
      </c>
      <c r="F858" s="27">
        <v>1050</v>
      </c>
      <c r="G858" s="27">
        <v>2100</v>
      </c>
      <c r="H858" s="115" t="s">
        <v>893</v>
      </c>
      <c r="I858" s="115"/>
      <c r="J858" s="138"/>
      <c r="K858" s="27"/>
      <c r="L858" s="22"/>
      <c r="M858" s="22"/>
      <c r="N858" s="22"/>
      <c r="O858" s="22"/>
      <c r="P858" s="116"/>
    </row>
    <row r="859" spans="1:16" x14ac:dyDescent="0.35">
      <c r="A859" s="22" t="s">
        <v>262</v>
      </c>
      <c r="B859" s="22" t="s">
        <v>261</v>
      </c>
      <c r="C859" s="32" t="s">
        <v>496</v>
      </c>
      <c r="D859" s="81" t="s">
        <v>482</v>
      </c>
      <c r="E859" s="8">
        <v>24</v>
      </c>
      <c r="F859" s="27">
        <v>252</v>
      </c>
      <c r="G859" s="27">
        <v>6048</v>
      </c>
      <c r="H859" s="115" t="s">
        <v>893</v>
      </c>
      <c r="I859" s="115"/>
      <c r="J859" s="138"/>
      <c r="K859" s="27"/>
      <c r="L859" s="22"/>
      <c r="M859" s="22"/>
      <c r="N859" s="22"/>
      <c r="O859" s="22"/>
      <c r="P859" s="116"/>
    </row>
    <row r="860" spans="1:16" x14ac:dyDescent="0.35">
      <c r="A860" s="228" t="s">
        <v>262</v>
      </c>
      <c r="B860" s="176" t="s">
        <v>261</v>
      </c>
      <c r="C860" s="202" t="s">
        <v>496</v>
      </c>
      <c r="D860" s="234" t="s">
        <v>192</v>
      </c>
      <c r="E860" s="204">
        <v>14</v>
      </c>
      <c r="F860" s="199">
        <v>252</v>
      </c>
      <c r="G860" s="199">
        <v>3528</v>
      </c>
      <c r="H860" s="180" t="s">
        <v>893</v>
      </c>
      <c r="I860" s="115"/>
      <c r="J860" s="138"/>
      <c r="K860" s="27"/>
      <c r="L860" s="22"/>
      <c r="M860" s="22"/>
      <c r="N860" s="22"/>
      <c r="O860" s="22"/>
      <c r="P860" s="116"/>
    </row>
    <row r="861" spans="1:16" x14ac:dyDescent="0.35">
      <c r="A861" s="22" t="s">
        <v>262</v>
      </c>
      <c r="B861" s="22" t="s">
        <v>261</v>
      </c>
      <c r="C861" s="32" t="s">
        <v>496</v>
      </c>
      <c r="D861" s="81" t="s">
        <v>483</v>
      </c>
      <c r="E861" s="8">
        <v>6</v>
      </c>
      <c r="F861" s="27">
        <v>252</v>
      </c>
      <c r="G861" s="27">
        <v>1512</v>
      </c>
      <c r="H861" s="115" t="s">
        <v>893</v>
      </c>
      <c r="I861" s="115"/>
      <c r="J861" s="138"/>
      <c r="K861" s="27"/>
      <c r="L861" s="22"/>
      <c r="M861" s="22"/>
      <c r="N861" s="22"/>
      <c r="O861" s="22"/>
      <c r="P861" s="116"/>
    </row>
    <row r="862" spans="1:16" x14ac:dyDescent="0.35">
      <c r="A862" s="72" t="s">
        <v>262</v>
      </c>
      <c r="B862" s="22" t="s">
        <v>261</v>
      </c>
      <c r="C862" s="32" t="s">
        <v>496</v>
      </c>
      <c r="D862" s="81" t="s">
        <v>223</v>
      </c>
      <c r="E862" s="8">
        <v>30</v>
      </c>
      <c r="F862" s="27">
        <v>10.5</v>
      </c>
      <c r="G862" s="27">
        <v>315</v>
      </c>
      <c r="H862" s="27"/>
      <c r="I862" s="27"/>
      <c r="J862" s="115" t="s">
        <v>893</v>
      </c>
      <c r="K862" s="27"/>
      <c r="L862" s="22"/>
      <c r="M862" s="22"/>
      <c r="N862" s="22"/>
      <c r="O862" s="22"/>
      <c r="P862" s="116"/>
    </row>
    <row r="863" spans="1:16" x14ac:dyDescent="0.35">
      <c r="A863" s="22" t="s">
        <v>262</v>
      </c>
      <c r="B863" s="22" t="s">
        <v>261</v>
      </c>
      <c r="C863" s="32" t="s">
        <v>496</v>
      </c>
      <c r="D863" s="81" t="s">
        <v>127</v>
      </c>
      <c r="E863" s="8">
        <v>12</v>
      </c>
      <c r="F863" s="27">
        <v>50.4</v>
      </c>
      <c r="G863" s="27">
        <v>604.79999999999995</v>
      </c>
      <c r="H863" s="115" t="s">
        <v>893</v>
      </c>
      <c r="I863" s="115"/>
      <c r="J863" s="138"/>
      <c r="K863" s="27"/>
      <c r="L863" s="22"/>
      <c r="M863" s="22"/>
      <c r="N863" s="22"/>
      <c r="O863" s="22"/>
      <c r="P863" s="116"/>
    </row>
    <row r="864" spans="1:16" x14ac:dyDescent="0.35">
      <c r="A864" s="228" t="s">
        <v>262</v>
      </c>
      <c r="B864" s="176" t="s">
        <v>261</v>
      </c>
      <c r="C864" s="202" t="s">
        <v>496</v>
      </c>
      <c r="D864" s="234" t="s">
        <v>484</v>
      </c>
      <c r="E864" s="204">
        <v>2</v>
      </c>
      <c r="F864" s="199">
        <v>147</v>
      </c>
      <c r="G864" s="199">
        <v>294</v>
      </c>
      <c r="H864" s="180" t="s">
        <v>893</v>
      </c>
      <c r="I864" s="115"/>
      <c r="J864" s="138"/>
      <c r="K864" s="27"/>
      <c r="L864" s="22"/>
      <c r="M864" s="22"/>
      <c r="N864" s="22"/>
      <c r="O864" s="22"/>
      <c r="P864" s="116"/>
    </row>
    <row r="865" spans="1:16" x14ac:dyDescent="0.35">
      <c r="A865" s="22" t="s">
        <v>262</v>
      </c>
      <c r="B865" s="22" t="s">
        <v>261</v>
      </c>
      <c r="C865" s="32" t="s">
        <v>496</v>
      </c>
      <c r="D865" s="81" t="s">
        <v>485</v>
      </c>
      <c r="E865" s="8">
        <v>1</v>
      </c>
      <c r="F865" s="27">
        <v>693</v>
      </c>
      <c r="G865" s="27">
        <v>693</v>
      </c>
      <c r="H865" s="115" t="s">
        <v>893</v>
      </c>
      <c r="I865" s="115"/>
      <c r="J865" s="138"/>
      <c r="K865" s="27"/>
      <c r="L865" s="22"/>
      <c r="M865" s="22"/>
      <c r="N865" s="22"/>
      <c r="O865" s="22"/>
      <c r="P865" s="116"/>
    </row>
    <row r="866" spans="1:16" x14ac:dyDescent="0.35">
      <c r="A866" s="72" t="s">
        <v>262</v>
      </c>
      <c r="B866" s="22" t="s">
        <v>261</v>
      </c>
      <c r="C866" s="32" t="s">
        <v>496</v>
      </c>
      <c r="D866" s="81" t="s">
        <v>357</v>
      </c>
      <c r="E866" s="8">
        <v>1</v>
      </c>
      <c r="F866" s="27">
        <v>6300</v>
      </c>
      <c r="G866" s="27">
        <v>6300</v>
      </c>
      <c r="H866" s="115" t="s">
        <v>893</v>
      </c>
      <c r="I866" s="115"/>
      <c r="J866" s="138"/>
      <c r="K866" s="27"/>
      <c r="L866" s="22"/>
      <c r="M866" s="22"/>
      <c r="N866" s="22"/>
      <c r="O866" s="22"/>
      <c r="P866" s="116"/>
    </row>
    <row r="867" spans="1:16" x14ac:dyDescent="0.35">
      <c r="A867" s="176" t="s">
        <v>262</v>
      </c>
      <c r="B867" s="176" t="s">
        <v>261</v>
      </c>
      <c r="C867" s="202" t="s">
        <v>496</v>
      </c>
      <c r="D867" s="234" t="s">
        <v>486</v>
      </c>
      <c r="E867" s="204">
        <v>1</v>
      </c>
      <c r="F867" s="199">
        <v>21000</v>
      </c>
      <c r="G867" s="199">
        <v>21000</v>
      </c>
      <c r="H867" s="180" t="s">
        <v>893</v>
      </c>
      <c r="I867" s="115"/>
      <c r="J867" s="138"/>
      <c r="K867" s="27"/>
      <c r="L867" s="22"/>
      <c r="M867" s="22"/>
      <c r="N867" s="22"/>
      <c r="O867" s="22"/>
      <c r="P867" s="116"/>
    </row>
    <row r="868" spans="1:16" x14ac:dyDescent="0.35">
      <c r="A868" s="228" t="s">
        <v>262</v>
      </c>
      <c r="B868" s="176" t="s">
        <v>261</v>
      </c>
      <c r="C868" s="202" t="s">
        <v>496</v>
      </c>
      <c r="D868" s="234" t="s">
        <v>487</v>
      </c>
      <c r="E868" s="204">
        <v>50</v>
      </c>
      <c r="F868" s="199">
        <v>14.7</v>
      </c>
      <c r="G868" s="199">
        <v>735</v>
      </c>
      <c r="H868" s="180" t="s">
        <v>893</v>
      </c>
      <c r="I868" s="115"/>
      <c r="J868" s="138"/>
      <c r="K868" s="27"/>
      <c r="L868" s="22"/>
      <c r="M868" s="22"/>
      <c r="N868" s="22"/>
      <c r="O868" s="22"/>
      <c r="P868" s="116"/>
    </row>
    <row r="869" spans="1:16" x14ac:dyDescent="0.35">
      <c r="A869" s="22" t="s">
        <v>262</v>
      </c>
      <c r="B869" s="22" t="s">
        <v>261</v>
      </c>
      <c r="C869" s="32" t="s">
        <v>496</v>
      </c>
      <c r="D869" s="81" t="s">
        <v>488</v>
      </c>
      <c r="E869" s="8">
        <v>2</v>
      </c>
      <c r="F869" s="27">
        <v>357</v>
      </c>
      <c r="G869" s="27">
        <v>714</v>
      </c>
      <c r="H869" s="27"/>
      <c r="I869" s="27"/>
      <c r="J869" s="115" t="s">
        <v>893</v>
      </c>
      <c r="K869" s="27"/>
      <c r="L869" s="22"/>
      <c r="M869" s="22"/>
      <c r="N869" s="22"/>
      <c r="O869" s="22"/>
      <c r="P869" s="116"/>
    </row>
    <row r="870" spans="1:16" x14ac:dyDescent="0.35">
      <c r="A870" s="72" t="s">
        <v>262</v>
      </c>
      <c r="B870" s="22" t="s">
        <v>261</v>
      </c>
      <c r="C870" s="32" t="s">
        <v>496</v>
      </c>
      <c r="D870" s="81" t="s">
        <v>489</v>
      </c>
      <c r="E870" s="8">
        <v>2</v>
      </c>
      <c r="F870" s="27">
        <v>1470</v>
      </c>
      <c r="G870" s="27">
        <v>2940</v>
      </c>
      <c r="H870" s="115" t="s">
        <v>893</v>
      </c>
      <c r="I870" s="130" t="s">
        <v>893</v>
      </c>
      <c r="J870" s="138"/>
      <c r="K870" s="27"/>
      <c r="L870" s="22"/>
      <c r="M870" s="22"/>
      <c r="N870" s="22"/>
      <c r="O870" s="22"/>
      <c r="P870" s="116"/>
    </row>
    <row r="871" spans="1:16" x14ac:dyDescent="0.35">
      <c r="A871" s="22" t="s">
        <v>262</v>
      </c>
      <c r="B871" s="22" t="s">
        <v>261</v>
      </c>
      <c r="C871" s="32" t="s">
        <v>496</v>
      </c>
      <c r="D871" s="81" t="s">
        <v>490</v>
      </c>
      <c r="E871" s="8">
        <v>1</v>
      </c>
      <c r="F871" s="27">
        <v>525</v>
      </c>
      <c r="G871" s="27">
        <v>525</v>
      </c>
      <c r="H871" s="27"/>
      <c r="I871" s="27"/>
      <c r="J871" s="138"/>
      <c r="K871" s="27"/>
      <c r="L871" s="22"/>
      <c r="M871" s="22"/>
      <c r="N871" s="22"/>
      <c r="O871" s="22"/>
      <c r="P871" s="122" t="s">
        <v>893</v>
      </c>
    </row>
    <row r="872" spans="1:16" ht="28.5" x14ac:dyDescent="0.35">
      <c r="A872" s="72" t="s">
        <v>262</v>
      </c>
      <c r="B872" s="22" t="s">
        <v>261</v>
      </c>
      <c r="C872" s="32" t="s">
        <v>496</v>
      </c>
      <c r="D872" s="81" t="s">
        <v>498</v>
      </c>
      <c r="E872" s="8">
        <v>1</v>
      </c>
      <c r="F872" s="27">
        <v>3150</v>
      </c>
      <c r="G872" s="27">
        <v>3150</v>
      </c>
      <c r="H872" s="27"/>
      <c r="I872" s="27"/>
      <c r="J872" s="138"/>
      <c r="K872" s="27"/>
      <c r="L872" s="22"/>
      <c r="M872" s="22"/>
      <c r="N872" s="22"/>
      <c r="O872" s="22"/>
      <c r="P872" s="122" t="s">
        <v>893</v>
      </c>
    </row>
    <row r="873" spans="1:16" x14ac:dyDescent="0.35">
      <c r="A873" s="22" t="s">
        <v>262</v>
      </c>
      <c r="B873" s="22" t="s">
        <v>261</v>
      </c>
      <c r="C873" s="32" t="s">
        <v>496</v>
      </c>
      <c r="D873" s="81" t="s">
        <v>492</v>
      </c>
      <c r="E873" s="8">
        <v>2</v>
      </c>
      <c r="F873" s="27">
        <v>420</v>
      </c>
      <c r="G873" s="27">
        <v>840</v>
      </c>
      <c r="H873" s="27"/>
      <c r="I873" s="27"/>
      <c r="J873" s="138"/>
      <c r="K873" s="27"/>
      <c r="L873" s="121" t="s">
        <v>893</v>
      </c>
      <c r="M873" s="22"/>
      <c r="N873" s="22"/>
      <c r="O873" s="22"/>
      <c r="P873" s="116"/>
    </row>
    <row r="874" spans="1:16" x14ac:dyDescent="0.35">
      <c r="A874" s="72" t="s">
        <v>262</v>
      </c>
      <c r="B874" s="22" t="s">
        <v>261</v>
      </c>
      <c r="C874" s="32" t="s">
        <v>496</v>
      </c>
      <c r="D874" s="81" t="s">
        <v>493</v>
      </c>
      <c r="E874" s="8">
        <v>2</v>
      </c>
      <c r="F874" s="27">
        <v>52.5</v>
      </c>
      <c r="G874" s="27">
        <v>105</v>
      </c>
      <c r="H874" s="27"/>
      <c r="I874" s="27"/>
      <c r="J874" s="138"/>
      <c r="K874" s="27"/>
      <c r="L874" s="121" t="s">
        <v>893</v>
      </c>
      <c r="M874" s="22"/>
      <c r="N874" s="22"/>
      <c r="O874" s="22"/>
      <c r="P874" s="116"/>
    </row>
    <row r="875" spans="1:16" x14ac:dyDescent="0.35">
      <c r="A875" s="22" t="s">
        <v>262</v>
      </c>
      <c r="B875" s="22" t="s">
        <v>261</v>
      </c>
      <c r="C875" s="32" t="s">
        <v>496</v>
      </c>
      <c r="D875" s="81" t="s">
        <v>494</v>
      </c>
      <c r="E875" s="8">
        <v>1</v>
      </c>
      <c r="F875" s="27">
        <v>3150</v>
      </c>
      <c r="G875" s="27">
        <v>3150</v>
      </c>
      <c r="H875" s="27"/>
      <c r="I875" s="27"/>
      <c r="J875" s="138"/>
      <c r="K875" s="27"/>
      <c r="L875" s="22"/>
      <c r="M875" s="123" t="s">
        <v>893</v>
      </c>
      <c r="N875" s="22"/>
      <c r="O875" s="22"/>
      <c r="P875" s="116"/>
    </row>
    <row r="876" spans="1:16" x14ac:dyDescent="0.35">
      <c r="A876" s="72" t="s">
        <v>262</v>
      </c>
      <c r="B876" s="22" t="s">
        <v>261</v>
      </c>
      <c r="C876" s="32" t="s">
        <v>496</v>
      </c>
      <c r="D876" s="81" t="s">
        <v>499</v>
      </c>
      <c r="E876" s="8">
        <v>1</v>
      </c>
      <c r="F876" s="27">
        <v>670</v>
      </c>
      <c r="G876" s="27">
        <v>670</v>
      </c>
      <c r="H876" s="27"/>
      <c r="I876" s="27"/>
      <c r="J876" s="138"/>
      <c r="K876" s="27"/>
      <c r="L876" s="22"/>
      <c r="M876" s="22"/>
      <c r="N876" s="123" t="s">
        <v>893</v>
      </c>
      <c r="O876" s="123"/>
      <c r="P876" s="116"/>
    </row>
    <row r="877" spans="1:16" x14ac:dyDescent="0.35">
      <c r="A877" s="22" t="s">
        <v>262</v>
      </c>
      <c r="B877" s="22" t="s">
        <v>261</v>
      </c>
      <c r="C877" s="32" t="s">
        <v>496</v>
      </c>
      <c r="D877" s="81" t="s">
        <v>500</v>
      </c>
      <c r="E877" s="8">
        <v>2</v>
      </c>
      <c r="F877" s="27">
        <v>570</v>
      </c>
      <c r="G877" s="27">
        <v>1140</v>
      </c>
      <c r="H877" s="27"/>
      <c r="I877" s="27"/>
      <c r="J877" s="138"/>
      <c r="K877" s="27"/>
      <c r="L877" s="22"/>
      <c r="M877" s="22"/>
      <c r="N877" s="123" t="s">
        <v>893</v>
      </c>
      <c r="O877" s="123"/>
      <c r="P877" s="116"/>
    </row>
    <row r="878" spans="1:16" x14ac:dyDescent="0.35">
      <c r="A878" s="72" t="s">
        <v>262</v>
      </c>
      <c r="B878" s="22" t="s">
        <v>261</v>
      </c>
      <c r="C878" s="32" t="s">
        <v>496</v>
      </c>
      <c r="D878" s="81" t="s">
        <v>501</v>
      </c>
      <c r="E878" s="8">
        <v>1</v>
      </c>
      <c r="F878" s="27">
        <v>328</v>
      </c>
      <c r="G878" s="27">
        <v>328</v>
      </c>
      <c r="H878" s="27"/>
      <c r="I878" s="27"/>
      <c r="J878" s="138"/>
      <c r="K878" s="27"/>
      <c r="L878" s="22"/>
      <c r="M878" s="22"/>
      <c r="N878" s="123" t="s">
        <v>893</v>
      </c>
      <c r="O878" s="123"/>
      <c r="P878" s="116"/>
    </row>
    <row r="879" spans="1:16" x14ac:dyDescent="0.35">
      <c r="A879" s="22" t="s">
        <v>262</v>
      </c>
      <c r="B879" s="22" t="s">
        <v>261</v>
      </c>
      <c r="C879" s="32" t="s">
        <v>496</v>
      </c>
      <c r="D879" s="81" t="s">
        <v>502</v>
      </c>
      <c r="E879" s="8">
        <v>1</v>
      </c>
      <c r="F879" s="27">
        <v>424</v>
      </c>
      <c r="G879" s="27">
        <v>424</v>
      </c>
      <c r="H879" s="27"/>
      <c r="I879" s="27"/>
      <c r="J879" s="138"/>
      <c r="K879" s="27"/>
      <c r="L879" s="22"/>
      <c r="M879" s="22"/>
      <c r="N879" s="123" t="s">
        <v>893</v>
      </c>
      <c r="O879" s="123"/>
      <c r="P879" s="116"/>
    </row>
    <row r="880" spans="1:16" ht="28.5" x14ac:dyDescent="0.35">
      <c r="A880" s="72" t="s">
        <v>262</v>
      </c>
      <c r="B880" s="22" t="s">
        <v>261</v>
      </c>
      <c r="C880" s="32" t="s">
        <v>496</v>
      </c>
      <c r="D880" s="81" t="s">
        <v>503</v>
      </c>
      <c r="E880" s="8">
        <v>1</v>
      </c>
      <c r="F880" s="27">
        <v>50</v>
      </c>
      <c r="G880" s="27">
        <v>50</v>
      </c>
      <c r="H880" s="27"/>
      <c r="I880" s="27"/>
      <c r="J880" s="138"/>
      <c r="K880" s="27"/>
      <c r="L880" s="22"/>
      <c r="M880" s="22"/>
      <c r="N880" s="123" t="s">
        <v>893</v>
      </c>
      <c r="O880" s="146" t="s">
        <v>893</v>
      </c>
      <c r="P880" s="116"/>
    </row>
    <row r="881" spans="1:16" x14ac:dyDescent="0.35">
      <c r="A881" s="22" t="s">
        <v>262</v>
      </c>
      <c r="B881" s="22" t="s">
        <v>261</v>
      </c>
      <c r="C881" s="32" t="s">
        <v>496</v>
      </c>
      <c r="D881" s="81" t="s">
        <v>504</v>
      </c>
      <c r="E881" s="8">
        <v>3</v>
      </c>
      <c r="F881" s="27">
        <v>22</v>
      </c>
      <c r="G881" s="27">
        <v>66</v>
      </c>
      <c r="H881" s="27"/>
      <c r="I881" s="27"/>
      <c r="J881" s="138"/>
      <c r="K881" s="27"/>
      <c r="L881" s="22"/>
      <c r="M881" s="22"/>
      <c r="N881" s="123" t="s">
        <v>893</v>
      </c>
      <c r="O881" s="123"/>
      <c r="P881" s="116"/>
    </row>
    <row r="882" spans="1:16" x14ac:dyDescent="0.35">
      <c r="A882" s="72" t="s">
        <v>262</v>
      </c>
      <c r="B882" s="22" t="s">
        <v>261</v>
      </c>
      <c r="C882" s="32" t="s">
        <v>496</v>
      </c>
      <c r="D882" s="81" t="s">
        <v>505</v>
      </c>
      <c r="E882" s="8">
        <v>15</v>
      </c>
      <c r="F882" s="27">
        <v>340</v>
      </c>
      <c r="G882" s="27">
        <v>5100</v>
      </c>
      <c r="H882" s="27"/>
      <c r="I882" s="27"/>
      <c r="J882" s="138"/>
      <c r="K882" s="27"/>
      <c r="L882" s="121" t="s">
        <v>893</v>
      </c>
      <c r="M882" s="22"/>
      <c r="N882" s="22"/>
      <c r="O882" s="22"/>
      <c r="P882" s="116"/>
    </row>
    <row r="883" spans="1:16" x14ac:dyDescent="0.35">
      <c r="A883" s="176" t="s">
        <v>262</v>
      </c>
      <c r="B883" s="176" t="s">
        <v>261</v>
      </c>
      <c r="C883" s="202" t="s">
        <v>496</v>
      </c>
      <c r="D883" s="234" t="s">
        <v>137</v>
      </c>
      <c r="E883" s="204">
        <v>2</v>
      </c>
      <c r="F883" s="199">
        <v>5000</v>
      </c>
      <c r="G883" s="199">
        <v>10000</v>
      </c>
      <c r="H883" s="180" t="s">
        <v>893</v>
      </c>
      <c r="I883" s="115"/>
      <c r="J883" s="138"/>
      <c r="K883" s="27"/>
      <c r="L883" s="22"/>
      <c r="M883" s="22"/>
      <c r="N883" s="22"/>
      <c r="O883" s="22"/>
      <c r="P883" s="116"/>
    </row>
    <row r="884" spans="1:16" x14ac:dyDescent="0.35">
      <c r="A884" s="72" t="s">
        <v>262</v>
      </c>
      <c r="B884" s="22" t="s">
        <v>261</v>
      </c>
      <c r="C884" s="32" t="s">
        <v>496</v>
      </c>
      <c r="D884" s="81" t="s">
        <v>8</v>
      </c>
      <c r="E884" s="8">
        <v>1</v>
      </c>
      <c r="F884" s="27">
        <v>6000</v>
      </c>
      <c r="G884" s="27">
        <v>6000</v>
      </c>
      <c r="H884" s="115" t="s">
        <v>893</v>
      </c>
      <c r="I884" s="115"/>
      <c r="J884" s="138"/>
      <c r="K884" s="27"/>
      <c r="L884" s="22"/>
      <c r="M884" s="22"/>
      <c r="N884" s="22"/>
      <c r="O884" s="22"/>
      <c r="P884" s="116"/>
    </row>
    <row r="885" spans="1:16" x14ac:dyDescent="0.35">
      <c r="A885" s="176" t="s">
        <v>262</v>
      </c>
      <c r="B885" s="176" t="s">
        <v>261</v>
      </c>
      <c r="C885" s="202" t="s">
        <v>496</v>
      </c>
      <c r="D885" s="234" t="s">
        <v>193</v>
      </c>
      <c r="E885" s="204">
        <v>1</v>
      </c>
      <c r="F885" s="199">
        <v>30000</v>
      </c>
      <c r="G885" s="199">
        <v>30000</v>
      </c>
      <c r="H885" s="180" t="s">
        <v>893</v>
      </c>
      <c r="I885" s="115"/>
      <c r="J885" s="138"/>
      <c r="K885" s="27"/>
      <c r="L885" s="22"/>
      <c r="M885" s="22"/>
      <c r="N885" s="22"/>
      <c r="O885" s="22"/>
      <c r="P885" s="116"/>
    </row>
    <row r="886" spans="1:16" x14ac:dyDescent="0.35">
      <c r="A886" s="228" t="s">
        <v>262</v>
      </c>
      <c r="B886" s="176" t="s">
        <v>261</v>
      </c>
      <c r="C886" s="202" t="s">
        <v>496</v>
      </c>
      <c r="D886" s="234" t="s">
        <v>120</v>
      </c>
      <c r="E886" s="204">
        <v>2</v>
      </c>
      <c r="F886" s="199">
        <v>730</v>
      </c>
      <c r="G886" s="199">
        <v>1460</v>
      </c>
      <c r="H886" s="180" t="s">
        <v>893</v>
      </c>
      <c r="I886" s="115"/>
      <c r="J886" s="138"/>
      <c r="K886" s="27"/>
      <c r="L886" s="22"/>
      <c r="M886" s="22"/>
      <c r="N886" s="22"/>
      <c r="O886" s="22"/>
      <c r="P886" s="116"/>
    </row>
    <row r="887" spans="1:16" ht="28.5" x14ac:dyDescent="0.35">
      <c r="A887" s="22" t="s">
        <v>262</v>
      </c>
      <c r="B887" s="22" t="s">
        <v>261</v>
      </c>
      <c r="C887" s="32" t="s">
        <v>496</v>
      </c>
      <c r="D887" s="81" t="s">
        <v>506</v>
      </c>
      <c r="E887" s="8">
        <v>1</v>
      </c>
      <c r="F887" s="27">
        <v>10000</v>
      </c>
      <c r="G887" s="27">
        <v>10000</v>
      </c>
      <c r="H887" s="130" t="s">
        <v>893</v>
      </c>
      <c r="I887" s="27"/>
      <c r="J887" s="138"/>
      <c r="K887" s="27"/>
      <c r="L887" s="22"/>
      <c r="M887" s="121" t="s">
        <v>893</v>
      </c>
      <c r="N887" s="22"/>
      <c r="O887" s="22"/>
      <c r="P887" s="116"/>
    </row>
    <row r="888" spans="1:16" x14ac:dyDescent="0.35">
      <c r="A888" s="72" t="s">
        <v>262</v>
      </c>
      <c r="B888" s="22" t="s">
        <v>261</v>
      </c>
      <c r="C888" s="32" t="s">
        <v>496</v>
      </c>
      <c r="D888" s="81" t="s">
        <v>507</v>
      </c>
      <c r="E888" s="8">
        <v>50</v>
      </c>
      <c r="F888" s="27">
        <v>500</v>
      </c>
      <c r="G888" s="27">
        <v>25000</v>
      </c>
      <c r="H888" s="27"/>
      <c r="I888" s="27"/>
      <c r="J888" s="138"/>
      <c r="K888" s="27"/>
      <c r="L888" s="121" t="s">
        <v>893</v>
      </c>
      <c r="M888" s="22"/>
      <c r="N888" s="22"/>
      <c r="O888" s="22"/>
      <c r="P888" s="116"/>
    </row>
    <row r="889" spans="1:16" x14ac:dyDescent="0.35">
      <c r="A889" s="22" t="s">
        <v>262</v>
      </c>
      <c r="B889" s="22" t="s">
        <v>261</v>
      </c>
      <c r="C889" s="32" t="s">
        <v>496</v>
      </c>
      <c r="D889" s="81" t="s">
        <v>508</v>
      </c>
      <c r="E889" s="8">
        <v>10</v>
      </c>
      <c r="F889" s="27">
        <v>3500</v>
      </c>
      <c r="G889" s="27">
        <v>35000</v>
      </c>
      <c r="H889" s="131" t="s">
        <v>893</v>
      </c>
      <c r="I889" s="27"/>
      <c r="J889" s="138"/>
      <c r="K889" s="27"/>
      <c r="L889" s="121" t="s">
        <v>893</v>
      </c>
      <c r="M889" s="22"/>
      <c r="N889" s="22"/>
      <c r="O889" s="22"/>
      <c r="P889" s="116"/>
    </row>
    <row r="890" spans="1:16" x14ac:dyDescent="0.35">
      <c r="A890" s="72" t="s">
        <v>262</v>
      </c>
      <c r="B890" s="22" t="s">
        <v>261</v>
      </c>
      <c r="C890" s="32" t="s">
        <v>496</v>
      </c>
      <c r="D890" s="81" t="s">
        <v>508</v>
      </c>
      <c r="E890" s="8">
        <v>40</v>
      </c>
      <c r="F890" s="27">
        <v>2500</v>
      </c>
      <c r="G890" s="27">
        <v>100000</v>
      </c>
      <c r="H890" s="131" t="s">
        <v>893</v>
      </c>
      <c r="I890" s="27"/>
      <c r="J890" s="138"/>
      <c r="K890" s="27"/>
      <c r="L890" s="121" t="s">
        <v>893</v>
      </c>
      <c r="M890" s="22"/>
      <c r="N890" s="22"/>
      <c r="O890" s="22"/>
      <c r="P890" s="116"/>
    </row>
    <row r="891" spans="1:16" x14ac:dyDescent="0.35">
      <c r="A891" s="22" t="s">
        <v>262</v>
      </c>
      <c r="B891" s="22" t="s">
        <v>261</v>
      </c>
      <c r="C891" s="32" t="s">
        <v>496</v>
      </c>
      <c r="D891" s="81" t="s">
        <v>509</v>
      </c>
      <c r="E891" s="8">
        <v>50</v>
      </c>
      <c r="F891" s="27">
        <v>300</v>
      </c>
      <c r="G891" s="27">
        <v>15000</v>
      </c>
      <c r="H891" s="27"/>
      <c r="I891" s="27"/>
      <c r="J891" s="138"/>
      <c r="K891" s="27"/>
      <c r="L891" s="121" t="s">
        <v>893</v>
      </c>
      <c r="M891" s="22"/>
      <c r="N891" s="22"/>
      <c r="O891" s="22"/>
      <c r="P891" s="116"/>
    </row>
    <row r="892" spans="1:16" x14ac:dyDescent="0.35">
      <c r="A892" s="72" t="s">
        <v>262</v>
      </c>
      <c r="B892" s="22" t="s">
        <v>261</v>
      </c>
      <c r="C892" s="32" t="s">
        <v>496</v>
      </c>
      <c r="D892" s="147" t="s">
        <v>510</v>
      </c>
      <c r="E892" s="8">
        <v>10</v>
      </c>
      <c r="F892" s="27">
        <v>1300</v>
      </c>
      <c r="G892" s="27">
        <v>13000</v>
      </c>
      <c r="H892" s="131" t="s">
        <v>893</v>
      </c>
      <c r="I892" s="27"/>
      <c r="J892" s="138"/>
      <c r="K892" s="27"/>
      <c r="L892" s="121" t="s">
        <v>893</v>
      </c>
      <c r="M892" s="22"/>
      <c r="N892" s="22"/>
      <c r="O892" s="22"/>
      <c r="P892" s="116"/>
    </row>
    <row r="893" spans="1:16" x14ac:dyDescent="0.35">
      <c r="A893" s="22" t="s">
        <v>262</v>
      </c>
      <c r="B893" s="22" t="s">
        <v>261</v>
      </c>
      <c r="C893" s="32" t="s">
        <v>496</v>
      </c>
      <c r="D893" s="81" t="s">
        <v>511</v>
      </c>
      <c r="E893" s="8">
        <v>1</v>
      </c>
      <c r="F893" s="27">
        <v>2500</v>
      </c>
      <c r="G893" s="27">
        <v>2500</v>
      </c>
      <c r="H893" s="27"/>
      <c r="I893" s="27"/>
      <c r="J893" s="138"/>
      <c r="K893" s="27"/>
      <c r="L893" s="121" t="s">
        <v>893</v>
      </c>
      <c r="M893" s="22"/>
      <c r="N893" s="22"/>
      <c r="O893" s="22"/>
      <c r="P893" s="116"/>
    </row>
    <row r="894" spans="1:16" x14ac:dyDescent="0.35">
      <c r="A894" s="72" t="s">
        <v>262</v>
      </c>
      <c r="B894" s="22" t="s">
        <v>261</v>
      </c>
      <c r="C894" s="32" t="s">
        <v>496</v>
      </c>
      <c r="D894" s="81" t="s">
        <v>512</v>
      </c>
      <c r="E894" s="8">
        <v>1</v>
      </c>
      <c r="F894" s="27">
        <v>16940</v>
      </c>
      <c r="G894" s="27">
        <v>16940</v>
      </c>
      <c r="H894" s="115" t="s">
        <v>893</v>
      </c>
      <c r="I894" s="115"/>
      <c r="J894" s="138"/>
      <c r="K894" s="27"/>
      <c r="L894" s="22"/>
      <c r="M894" s="22"/>
      <c r="N894" s="22"/>
      <c r="O894" s="22"/>
      <c r="P894" s="116"/>
    </row>
    <row r="895" spans="1:16" x14ac:dyDescent="0.35">
      <c r="A895" s="22" t="s">
        <v>262</v>
      </c>
      <c r="B895" s="22" t="s">
        <v>261</v>
      </c>
      <c r="C895" s="32" t="s">
        <v>496</v>
      </c>
      <c r="D895" s="81" t="s">
        <v>513</v>
      </c>
      <c r="E895" s="8">
        <v>1</v>
      </c>
      <c r="F895" s="27">
        <v>15730</v>
      </c>
      <c r="G895" s="27">
        <v>15730</v>
      </c>
      <c r="H895" s="27"/>
      <c r="I895" s="27"/>
      <c r="J895" s="138"/>
      <c r="K895" s="27"/>
      <c r="L895" s="121" t="s">
        <v>893</v>
      </c>
      <c r="M895" s="22"/>
      <c r="N895" s="22"/>
      <c r="O895" s="22"/>
      <c r="P895" s="116"/>
    </row>
    <row r="896" spans="1:16" x14ac:dyDescent="0.35">
      <c r="A896" s="72" t="s">
        <v>262</v>
      </c>
      <c r="B896" s="22" t="s">
        <v>261</v>
      </c>
      <c r="C896" s="32" t="s">
        <v>496</v>
      </c>
      <c r="D896" s="81" t="s">
        <v>513</v>
      </c>
      <c r="E896" s="8">
        <v>2</v>
      </c>
      <c r="F896" s="27">
        <v>2500</v>
      </c>
      <c r="G896" s="27">
        <v>5000</v>
      </c>
      <c r="H896" s="27"/>
      <c r="I896" s="27"/>
      <c r="J896" s="138"/>
      <c r="K896" s="27"/>
      <c r="L896" s="121" t="s">
        <v>893</v>
      </c>
      <c r="M896" s="22"/>
      <c r="N896" s="22"/>
      <c r="O896" s="22"/>
      <c r="P896" s="116"/>
    </row>
    <row r="897" spans="1:16" x14ac:dyDescent="0.35">
      <c r="A897" s="22" t="s">
        <v>262</v>
      </c>
      <c r="B897" s="22" t="s">
        <v>261</v>
      </c>
      <c r="C897" s="32" t="s">
        <v>496</v>
      </c>
      <c r="D897" s="81" t="s">
        <v>514</v>
      </c>
      <c r="E897" s="8">
        <v>1</v>
      </c>
      <c r="F897" s="27">
        <v>2500</v>
      </c>
      <c r="G897" s="27">
        <v>2500</v>
      </c>
      <c r="H897" s="27"/>
      <c r="I897" s="27"/>
      <c r="J897" s="138"/>
      <c r="K897" s="27"/>
      <c r="L897" s="22"/>
      <c r="M897" s="22"/>
      <c r="N897" s="22"/>
      <c r="O897" s="123" t="s">
        <v>893</v>
      </c>
      <c r="P897" s="116"/>
    </row>
    <row r="898" spans="1:16" x14ac:dyDescent="0.35">
      <c r="A898" s="72" t="s">
        <v>262</v>
      </c>
      <c r="B898" s="22" t="s">
        <v>261</v>
      </c>
      <c r="C898" s="32" t="s">
        <v>496</v>
      </c>
      <c r="D898" s="81" t="s">
        <v>515</v>
      </c>
      <c r="E898" s="8">
        <v>2</v>
      </c>
      <c r="F898" s="27">
        <v>40</v>
      </c>
      <c r="G898" s="27">
        <v>80</v>
      </c>
      <c r="H898" s="27"/>
      <c r="I898" s="27"/>
      <c r="J898" s="138"/>
      <c r="K898" s="27"/>
      <c r="L898" s="22"/>
      <c r="M898" s="22"/>
      <c r="N898" s="123" t="s">
        <v>893</v>
      </c>
      <c r="O898" s="123"/>
      <c r="P898" s="116"/>
    </row>
    <row r="899" spans="1:16" x14ac:dyDescent="0.35">
      <c r="A899" s="22" t="s">
        <v>262</v>
      </c>
      <c r="B899" s="22" t="s">
        <v>261</v>
      </c>
      <c r="C899" s="32" t="s">
        <v>496</v>
      </c>
      <c r="D899" s="81" t="s">
        <v>516</v>
      </c>
      <c r="E899" s="8">
        <v>25</v>
      </c>
      <c r="F899" s="27">
        <v>150</v>
      </c>
      <c r="G899" s="27">
        <v>3750</v>
      </c>
      <c r="H899" s="27"/>
      <c r="I899" s="27"/>
      <c r="J899" s="138"/>
      <c r="K899" s="27"/>
      <c r="L899" s="22"/>
      <c r="M899" s="22"/>
      <c r="N899" s="123" t="s">
        <v>893</v>
      </c>
      <c r="O899" s="123"/>
      <c r="P899" s="116"/>
    </row>
    <row r="900" spans="1:16" x14ac:dyDescent="0.35">
      <c r="A900" s="72" t="s">
        <v>262</v>
      </c>
      <c r="B900" s="22" t="s">
        <v>261</v>
      </c>
      <c r="C900" s="32" t="s">
        <v>496</v>
      </c>
      <c r="D900" s="81" t="s">
        <v>517</v>
      </c>
      <c r="E900" s="8">
        <v>1</v>
      </c>
      <c r="F900" s="27">
        <v>1750</v>
      </c>
      <c r="G900" s="27">
        <v>1750</v>
      </c>
      <c r="H900" s="27"/>
      <c r="I900" s="27"/>
      <c r="J900" s="138"/>
      <c r="K900" s="27"/>
      <c r="L900" s="22"/>
      <c r="M900" s="22"/>
      <c r="N900" s="123" t="s">
        <v>893</v>
      </c>
      <c r="O900" s="123"/>
      <c r="P900" s="116"/>
    </row>
    <row r="901" spans="1:16" x14ac:dyDescent="0.35">
      <c r="A901" s="22" t="s">
        <v>262</v>
      </c>
      <c r="B901" s="22" t="s">
        <v>261</v>
      </c>
      <c r="C901" s="32" t="s">
        <v>496</v>
      </c>
      <c r="D901" s="81" t="s">
        <v>518</v>
      </c>
      <c r="E901" s="8">
        <v>5</v>
      </c>
      <c r="F901" s="27">
        <v>250</v>
      </c>
      <c r="G901" s="27">
        <v>1250</v>
      </c>
      <c r="H901" s="27"/>
      <c r="I901" s="27"/>
      <c r="J901" s="138"/>
      <c r="K901" s="27"/>
      <c r="L901" s="22"/>
      <c r="M901" s="22"/>
      <c r="N901" s="123" t="s">
        <v>893</v>
      </c>
      <c r="O901" s="146" t="s">
        <v>893</v>
      </c>
      <c r="P901" s="116"/>
    </row>
    <row r="902" spans="1:16" x14ac:dyDescent="0.35">
      <c r="A902" s="72" t="s">
        <v>262</v>
      </c>
      <c r="B902" s="22" t="s">
        <v>261</v>
      </c>
      <c r="C902" s="32" t="s">
        <v>496</v>
      </c>
      <c r="D902" s="81" t="s">
        <v>519</v>
      </c>
      <c r="E902" s="8">
        <v>1</v>
      </c>
      <c r="F902" s="27">
        <v>250</v>
      </c>
      <c r="G902" s="27">
        <v>250</v>
      </c>
      <c r="H902" s="27"/>
      <c r="I902" s="27"/>
      <c r="J902" s="138"/>
      <c r="K902" s="27"/>
      <c r="L902" s="121" t="s">
        <v>893</v>
      </c>
      <c r="M902" s="22"/>
      <c r="N902" s="22"/>
      <c r="O902" s="22"/>
      <c r="P902" s="116"/>
    </row>
    <row r="903" spans="1:16" ht="28.5" x14ac:dyDescent="0.35">
      <c r="A903" s="22" t="s">
        <v>262</v>
      </c>
      <c r="B903" s="22" t="s">
        <v>261</v>
      </c>
      <c r="C903" s="32" t="s">
        <v>496</v>
      </c>
      <c r="D903" s="81" t="s">
        <v>520</v>
      </c>
      <c r="E903" s="8">
        <v>1</v>
      </c>
      <c r="F903" s="27">
        <v>2000</v>
      </c>
      <c r="G903" s="27">
        <v>2000</v>
      </c>
      <c r="H903" s="27"/>
      <c r="I903" s="27"/>
      <c r="J903" s="138"/>
      <c r="K903" s="27"/>
      <c r="L903" s="121" t="s">
        <v>893</v>
      </c>
      <c r="M903" s="22"/>
      <c r="N903" s="22"/>
      <c r="O903" s="22"/>
      <c r="P903" s="116"/>
    </row>
    <row r="904" spans="1:16" x14ac:dyDescent="0.35">
      <c r="A904" s="228" t="s">
        <v>262</v>
      </c>
      <c r="B904" s="176" t="s">
        <v>261</v>
      </c>
      <c r="C904" s="202" t="s">
        <v>496</v>
      </c>
      <c r="D904" s="234" t="s">
        <v>521</v>
      </c>
      <c r="E904" s="204">
        <v>1</v>
      </c>
      <c r="F904" s="199">
        <v>25000</v>
      </c>
      <c r="G904" s="199">
        <v>25000</v>
      </c>
      <c r="H904" s="180" t="s">
        <v>893</v>
      </c>
      <c r="I904" s="115"/>
      <c r="J904" s="138"/>
      <c r="K904" s="27"/>
      <c r="L904" s="22"/>
      <c r="M904" s="22"/>
      <c r="N904" s="22"/>
      <c r="O904" s="22"/>
      <c r="P904" s="116"/>
    </row>
    <row r="905" spans="1:16" x14ac:dyDescent="0.35">
      <c r="A905" s="22" t="s">
        <v>262</v>
      </c>
      <c r="B905" s="22" t="s">
        <v>261</v>
      </c>
      <c r="C905" s="32" t="s">
        <v>496</v>
      </c>
      <c r="D905" s="81" t="s">
        <v>522</v>
      </c>
      <c r="E905" s="8">
        <v>1</v>
      </c>
      <c r="F905" s="27">
        <v>6000</v>
      </c>
      <c r="G905" s="27">
        <v>6000</v>
      </c>
      <c r="H905" s="27"/>
      <c r="I905" s="27"/>
      <c r="J905" s="138"/>
      <c r="K905" s="27"/>
      <c r="L905" s="22"/>
      <c r="M905" s="121" t="s">
        <v>893</v>
      </c>
      <c r="N905" s="22"/>
      <c r="O905" s="22"/>
      <c r="P905" s="116"/>
    </row>
    <row r="906" spans="1:16" x14ac:dyDescent="0.35">
      <c r="A906" s="72" t="s">
        <v>262</v>
      </c>
      <c r="B906" s="22" t="s">
        <v>261</v>
      </c>
      <c r="C906" s="32" t="s">
        <v>496</v>
      </c>
      <c r="D906" s="81" t="s">
        <v>523</v>
      </c>
      <c r="E906" s="8">
        <v>100</v>
      </c>
      <c r="F906" s="27">
        <v>25</v>
      </c>
      <c r="G906" s="27">
        <v>2500</v>
      </c>
      <c r="H906" s="27"/>
      <c r="I906" s="27"/>
      <c r="J906" s="138"/>
      <c r="K906" s="27"/>
      <c r="L906" s="121" t="s">
        <v>893</v>
      </c>
      <c r="M906" s="22"/>
      <c r="N906" s="22"/>
      <c r="O906" s="22"/>
      <c r="P906" s="116"/>
    </row>
    <row r="907" spans="1:16" x14ac:dyDescent="0.35">
      <c r="A907" s="22" t="s">
        <v>262</v>
      </c>
      <c r="B907" s="22" t="s">
        <v>261</v>
      </c>
      <c r="C907" s="32" t="s">
        <v>496</v>
      </c>
      <c r="D907" s="81" t="s">
        <v>524</v>
      </c>
      <c r="E907" s="8">
        <v>100</v>
      </c>
      <c r="F907" s="27">
        <v>50</v>
      </c>
      <c r="G907" s="27">
        <v>5000</v>
      </c>
      <c r="H907" s="27"/>
      <c r="I907" s="27"/>
      <c r="J907" s="138"/>
      <c r="K907" s="27"/>
      <c r="L907" s="121" t="s">
        <v>893</v>
      </c>
      <c r="M907" s="22"/>
      <c r="N907" s="22"/>
      <c r="O907" s="22"/>
      <c r="P907" s="116"/>
    </row>
    <row r="908" spans="1:16" x14ac:dyDescent="0.35">
      <c r="A908" s="72" t="s">
        <v>262</v>
      </c>
      <c r="B908" s="22" t="s">
        <v>261</v>
      </c>
      <c r="C908" s="32" t="s">
        <v>496</v>
      </c>
      <c r="D908" s="81" t="s">
        <v>525</v>
      </c>
      <c r="E908" s="8">
        <v>50</v>
      </c>
      <c r="F908" s="27">
        <v>30</v>
      </c>
      <c r="G908" s="27">
        <v>1500</v>
      </c>
      <c r="H908" s="27"/>
      <c r="I908" s="27"/>
      <c r="J908" s="138"/>
      <c r="K908" s="27"/>
      <c r="L908" s="121" t="s">
        <v>893</v>
      </c>
      <c r="M908" s="22"/>
      <c r="N908" s="22"/>
      <c r="O908" s="22"/>
      <c r="P908" s="116"/>
    </row>
    <row r="909" spans="1:16" x14ac:dyDescent="0.35">
      <c r="A909" s="22" t="s">
        <v>262</v>
      </c>
      <c r="B909" s="22" t="s">
        <v>261</v>
      </c>
      <c r="C909" s="32" t="s">
        <v>496</v>
      </c>
      <c r="D909" s="81" t="s">
        <v>526</v>
      </c>
      <c r="E909" s="8">
        <v>2</v>
      </c>
      <c r="F909" s="27">
        <v>320</v>
      </c>
      <c r="G909" s="27">
        <v>640</v>
      </c>
      <c r="H909" s="27"/>
      <c r="I909" s="27"/>
      <c r="J909" s="138"/>
      <c r="K909" s="27"/>
      <c r="L909" s="121" t="s">
        <v>893</v>
      </c>
      <c r="M909" s="22"/>
      <c r="N909" s="22"/>
      <c r="O909" s="22"/>
      <c r="P909" s="116"/>
    </row>
    <row r="910" spans="1:16" x14ac:dyDescent="0.35">
      <c r="A910" s="72" t="s">
        <v>262</v>
      </c>
      <c r="B910" s="22" t="s">
        <v>261</v>
      </c>
      <c r="C910" s="32" t="s">
        <v>496</v>
      </c>
      <c r="D910" s="81" t="s">
        <v>353</v>
      </c>
      <c r="E910" s="8">
        <v>1</v>
      </c>
      <c r="F910" s="27">
        <v>2000</v>
      </c>
      <c r="G910" s="27">
        <v>2000</v>
      </c>
      <c r="H910" s="27"/>
      <c r="I910" s="27"/>
      <c r="J910" s="138"/>
      <c r="K910" s="27"/>
      <c r="L910" s="121" t="s">
        <v>893</v>
      </c>
      <c r="M910" s="22"/>
      <c r="N910" s="22"/>
      <c r="O910" s="22"/>
      <c r="P910" s="116"/>
    </row>
    <row r="911" spans="1:16" x14ac:dyDescent="0.35">
      <c r="A911" s="22" t="s">
        <v>262</v>
      </c>
      <c r="B911" s="22" t="s">
        <v>261</v>
      </c>
      <c r="C911" s="32" t="s">
        <v>496</v>
      </c>
      <c r="D911" s="81" t="s">
        <v>527</v>
      </c>
      <c r="E911" s="8">
        <v>2</v>
      </c>
      <c r="F911" s="27">
        <v>400</v>
      </c>
      <c r="G911" s="27">
        <v>800</v>
      </c>
      <c r="H911" s="27"/>
      <c r="I911" s="27"/>
      <c r="J911" s="138"/>
      <c r="K911" s="27"/>
      <c r="L911" s="121" t="s">
        <v>893</v>
      </c>
      <c r="M911" s="22"/>
      <c r="N911" s="22"/>
      <c r="O911" s="22"/>
      <c r="P911" s="116"/>
    </row>
    <row r="912" spans="1:16" x14ac:dyDescent="0.35">
      <c r="A912" s="72" t="s">
        <v>262</v>
      </c>
      <c r="B912" s="22" t="s">
        <v>261</v>
      </c>
      <c r="C912" s="32" t="s">
        <v>496</v>
      </c>
      <c r="D912" s="81" t="s">
        <v>528</v>
      </c>
      <c r="E912" s="8">
        <v>2</v>
      </c>
      <c r="F912" s="27">
        <v>200</v>
      </c>
      <c r="G912" s="27">
        <v>400</v>
      </c>
      <c r="H912" s="27"/>
      <c r="I912" s="27"/>
      <c r="J912" s="138"/>
      <c r="K912" s="27"/>
      <c r="L912" s="121" t="s">
        <v>893</v>
      </c>
      <c r="M912" s="22"/>
      <c r="N912" s="22"/>
      <c r="O912" s="22"/>
      <c r="P912" s="116"/>
    </row>
    <row r="913" spans="1:16" x14ac:dyDescent="0.35">
      <c r="A913" s="22" t="s">
        <v>262</v>
      </c>
      <c r="B913" s="22" t="s">
        <v>261</v>
      </c>
      <c r="C913" s="32" t="s">
        <v>496</v>
      </c>
      <c r="D913" s="81" t="s">
        <v>374</v>
      </c>
      <c r="E913" s="8">
        <v>15</v>
      </c>
      <c r="F913" s="27">
        <v>1000</v>
      </c>
      <c r="G913" s="27">
        <v>15000</v>
      </c>
      <c r="H913" s="27"/>
      <c r="I913" s="27"/>
      <c r="J913" s="138"/>
      <c r="K913" s="27"/>
      <c r="L913" s="22"/>
      <c r="M913" s="121" t="s">
        <v>893</v>
      </c>
      <c r="N913" s="22"/>
      <c r="O913" s="22"/>
      <c r="P913" s="116"/>
    </row>
    <row r="914" spans="1:16" x14ac:dyDescent="0.35">
      <c r="A914" s="72" t="s">
        <v>262</v>
      </c>
      <c r="B914" s="22" t="s">
        <v>261</v>
      </c>
      <c r="C914" s="32" t="s">
        <v>496</v>
      </c>
      <c r="D914" s="81" t="s">
        <v>529</v>
      </c>
      <c r="E914" s="8">
        <v>1</v>
      </c>
      <c r="F914" s="27">
        <v>100</v>
      </c>
      <c r="G914" s="27">
        <v>100</v>
      </c>
      <c r="H914" s="27"/>
      <c r="I914" s="27"/>
      <c r="J914" s="138"/>
      <c r="K914" s="27"/>
      <c r="L914" s="22"/>
      <c r="M914" s="22"/>
      <c r="N914" s="123" t="s">
        <v>893</v>
      </c>
      <c r="O914" s="22"/>
      <c r="P914" s="116"/>
    </row>
    <row r="915" spans="1:16" ht="28" x14ac:dyDescent="0.35">
      <c r="A915" s="22" t="s">
        <v>664</v>
      </c>
      <c r="B915" s="22" t="s">
        <v>665</v>
      </c>
      <c r="C915" s="32" t="s">
        <v>545</v>
      </c>
      <c r="D915" s="5" t="s">
        <v>530</v>
      </c>
      <c r="E915" s="3">
        <v>2</v>
      </c>
      <c r="F915" s="3">
        <v>3000</v>
      </c>
      <c r="G915" s="17">
        <f>E915*F915</f>
        <v>6000</v>
      </c>
      <c r="H915" s="27"/>
      <c r="I915" s="27"/>
      <c r="J915" s="138"/>
      <c r="K915" s="27"/>
      <c r="L915" s="22"/>
      <c r="M915" s="121" t="s">
        <v>893</v>
      </c>
      <c r="N915" s="22"/>
      <c r="O915" s="22"/>
      <c r="P915" s="116"/>
    </row>
    <row r="916" spans="1:16" x14ac:dyDescent="0.35">
      <c r="A916" s="22" t="s">
        <v>664</v>
      </c>
      <c r="B916" s="22" t="s">
        <v>665</v>
      </c>
      <c r="C916" s="32" t="s">
        <v>545</v>
      </c>
      <c r="D916" s="5" t="s">
        <v>101</v>
      </c>
      <c r="E916" s="3">
        <v>16</v>
      </c>
      <c r="F916" s="17">
        <v>70</v>
      </c>
      <c r="G916" s="17">
        <f>E916*F916</f>
        <v>1120</v>
      </c>
      <c r="H916" s="27"/>
      <c r="I916" s="27"/>
      <c r="J916" s="115" t="s">
        <v>893</v>
      </c>
      <c r="K916" s="27"/>
      <c r="L916" s="22"/>
      <c r="M916" s="22"/>
      <c r="N916" s="22"/>
      <c r="O916" s="22"/>
      <c r="P916" s="116"/>
    </row>
    <row r="917" spans="1:16" x14ac:dyDescent="0.35">
      <c r="A917" s="22" t="s">
        <v>664</v>
      </c>
      <c r="B917" s="22" t="s">
        <v>665</v>
      </c>
      <c r="C917" s="32" t="s">
        <v>545</v>
      </c>
      <c r="D917" s="5" t="s">
        <v>531</v>
      </c>
      <c r="E917" s="3">
        <v>10</v>
      </c>
      <c r="F917" s="3">
        <v>60</v>
      </c>
      <c r="G917" s="17">
        <f t="shared" ref="G917:G1010" si="29">E917*F917</f>
        <v>600</v>
      </c>
      <c r="H917" s="115" t="s">
        <v>893</v>
      </c>
      <c r="I917" s="115"/>
      <c r="J917" s="138"/>
      <c r="K917" s="27"/>
      <c r="L917" s="22"/>
      <c r="M917" s="22"/>
      <c r="N917" s="22"/>
      <c r="O917" s="22"/>
      <c r="P917" s="116"/>
    </row>
    <row r="918" spans="1:16" x14ac:dyDescent="0.35">
      <c r="A918" s="22" t="s">
        <v>664</v>
      </c>
      <c r="B918" s="22" t="s">
        <v>665</v>
      </c>
      <c r="C918" s="32" t="s">
        <v>545</v>
      </c>
      <c r="D918" s="5" t="s">
        <v>532</v>
      </c>
      <c r="E918" s="3">
        <v>2</v>
      </c>
      <c r="F918" s="17">
        <v>2299</v>
      </c>
      <c r="G918" s="17">
        <f t="shared" si="29"/>
        <v>4598</v>
      </c>
      <c r="H918" s="115" t="s">
        <v>893</v>
      </c>
      <c r="I918" s="115"/>
      <c r="J918" s="138"/>
      <c r="K918" s="27"/>
      <c r="L918" s="22"/>
      <c r="M918" s="22"/>
      <c r="N918" s="22"/>
      <c r="O918" s="22"/>
      <c r="P918" s="116"/>
    </row>
    <row r="919" spans="1:16" x14ac:dyDescent="0.35">
      <c r="A919" s="22" t="s">
        <v>664</v>
      </c>
      <c r="B919" s="22" t="s">
        <v>665</v>
      </c>
      <c r="C919" s="32" t="s">
        <v>545</v>
      </c>
      <c r="D919" s="5" t="s">
        <v>280</v>
      </c>
      <c r="E919" s="3">
        <v>2</v>
      </c>
      <c r="F919" s="3">
        <v>3200</v>
      </c>
      <c r="G919" s="17">
        <f t="shared" si="29"/>
        <v>6400</v>
      </c>
      <c r="H919" s="115" t="s">
        <v>893</v>
      </c>
      <c r="I919" s="115"/>
      <c r="J919" s="138"/>
      <c r="K919" s="27"/>
      <c r="L919" s="22"/>
      <c r="M919" s="22"/>
      <c r="N919" s="22"/>
      <c r="O919" s="22"/>
      <c r="P919" s="116"/>
    </row>
    <row r="920" spans="1:16" x14ac:dyDescent="0.35">
      <c r="A920" s="176" t="s">
        <v>664</v>
      </c>
      <c r="B920" s="176" t="s">
        <v>665</v>
      </c>
      <c r="C920" s="202" t="s">
        <v>545</v>
      </c>
      <c r="D920" s="222" t="s">
        <v>426</v>
      </c>
      <c r="E920" s="184">
        <v>1</v>
      </c>
      <c r="F920" s="184">
        <v>25748</v>
      </c>
      <c r="G920" s="185">
        <f t="shared" si="29"/>
        <v>25748</v>
      </c>
      <c r="H920" s="180" t="s">
        <v>893</v>
      </c>
      <c r="I920" s="115"/>
      <c r="J920" s="138"/>
      <c r="K920" s="27"/>
      <c r="L920" s="22"/>
      <c r="M920" s="22"/>
      <c r="N920" s="22"/>
      <c r="O920" s="22"/>
      <c r="P920" s="116"/>
    </row>
    <row r="921" spans="1:16" ht="28" x14ac:dyDescent="0.35">
      <c r="A921" s="176" t="s">
        <v>664</v>
      </c>
      <c r="B921" s="176" t="s">
        <v>665</v>
      </c>
      <c r="C921" s="202" t="s">
        <v>545</v>
      </c>
      <c r="D921" s="222" t="s">
        <v>533</v>
      </c>
      <c r="E921" s="184">
        <v>1</v>
      </c>
      <c r="F921" s="235">
        <v>32899.9</v>
      </c>
      <c r="G921" s="185">
        <f t="shared" si="29"/>
        <v>32899.9</v>
      </c>
      <c r="H921" s="180" t="s">
        <v>893</v>
      </c>
      <c r="I921" s="115"/>
      <c r="J921" s="138"/>
      <c r="K921" s="27"/>
      <c r="L921" s="22"/>
      <c r="M921" s="22"/>
      <c r="N921" s="22"/>
      <c r="O921" s="22"/>
      <c r="P921" s="116"/>
    </row>
    <row r="922" spans="1:16" x14ac:dyDescent="0.35">
      <c r="A922" s="176" t="s">
        <v>664</v>
      </c>
      <c r="B922" s="176" t="s">
        <v>665</v>
      </c>
      <c r="C922" s="202" t="s">
        <v>545</v>
      </c>
      <c r="D922" s="222" t="s">
        <v>137</v>
      </c>
      <c r="E922" s="184">
        <v>4</v>
      </c>
      <c r="F922" s="236">
        <v>6050</v>
      </c>
      <c r="G922" s="185">
        <f t="shared" si="29"/>
        <v>24200</v>
      </c>
      <c r="H922" s="180" t="s">
        <v>893</v>
      </c>
      <c r="I922" s="115"/>
      <c r="J922" s="138"/>
      <c r="K922" s="27"/>
      <c r="L922" s="22"/>
      <c r="M922" s="22"/>
      <c r="N922" s="22"/>
      <c r="O922" s="22"/>
      <c r="P922" s="116"/>
    </row>
    <row r="923" spans="1:16" x14ac:dyDescent="0.35">
      <c r="A923" s="176" t="s">
        <v>664</v>
      </c>
      <c r="B923" s="176" t="s">
        <v>665</v>
      </c>
      <c r="C923" s="202" t="s">
        <v>545</v>
      </c>
      <c r="D923" s="222" t="s">
        <v>427</v>
      </c>
      <c r="E923" s="184">
        <v>10</v>
      </c>
      <c r="F923" s="184">
        <v>5000</v>
      </c>
      <c r="G923" s="185">
        <f t="shared" si="29"/>
        <v>50000</v>
      </c>
      <c r="H923" s="180" t="s">
        <v>893</v>
      </c>
      <c r="I923" s="115"/>
      <c r="J923" s="138"/>
      <c r="K923" s="27"/>
      <c r="L923" s="22"/>
      <c r="M923" s="22"/>
      <c r="N923" s="22"/>
      <c r="O923" s="22"/>
      <c r="P923" s="116"/>
    </row>
    <row r="924" spans="1:16" x14ac:dyDescent="0.35">
      <c r="A924" s="22" t="s">
        <v>664</v>
      </c>
      <c r="B924" s="22" t="s">
        <v>665</v>
      </c>
      <c r="C924" s="32" t="s">
        <v>545</v>
      </c>
      <c r="D924" s="5" t="s">
        <v>127</v>
      </c>
      <c r="E924" s="3">
        <v>10</v>
      </c>
      <c r="F924" s="3">
        <v>170</v>
      </c>
      <c r="G924" s="17">
        <f t="shared" si="29"/>
        <v>1700</v>
      </c>
      <c r="H924" s="115" t="s">
        <v>893</v>
      </c>
      <c r="I924" s="115"/>
      <c r="J924" s="138"/>
      <c r="K924" s="27"/>
      <c r="L924" s="22"/>
      <c r="M924" s="22"/>
      <c r="N924" s="22"/>
      <c r="O924" s="22"/>
      <c r="P924" s="116"/>
    </row>
    <row r="925" spans="1:16" x14ac:dyDescent="0.35">
      <c r="A925" s="22" t="s">
        <v>664</v>
      </c>
      <c r="B925" s="22" t="s">
        <v>665</v>
      </c>
      <c r="C925" s="32" t="s">
        <v>545</v>
      </c>
      <c r="D925" s="5" t="s">
        <v>127</v>
      </c>
      <c r="E925" s="3">
        <v>47</v>
      </c>
      <c r="F925" s="17">
        <v>290</v>
      </c>
      <c r="G925" s="17">
        <f t="shared" si="29"/>
        <v>13630</v>
      </c>
      <c r="H925" s="115" t="s">
        <v>893</v>
      </c>
      <c r="I925" s="115"/>
      <c r="J925" s="138"/>
      <c r="K925" s="27"/>
      <c r="L925" s="22"/>
      <c r="M925" s="22"/>
      <c r="N925" s="22"/>
      <c r="O925" s="22"/>
      <c r="P925" s="116"/>
    </row>
    <row r="926" spans="1:16" ht="28" x14ac:dyDescent="0.35">
      <c r="A926" s="22" t="s">
        <v>664</v>
      </c>
      <c r="B926" s="22" t="s">
        <v>665</v>
      </c>
      <c r="C926" s="32" t="s">
        <v>545</v>
      </c>
      <c r="D926" s="5" t="s">
        <v>901</v>
      </c>
      <c r="E926" s="3">
        <v>5</v>
      </c>
      <c r="F926" s="84">
        <v>1335</v>
      </c>
      <c r="G926" s="17">
        <f t="shared" si="29"/>
        <v>6675</v>
      </c>
      <c r="H926" s="115" t="s">
        <v>893</v>
      </c>
      <c r="I926" s="115"/>
      <c r="J926" s="138"/>
      <c r="K926" s="27"/>
      <c r="L926" s="22"/>
      <c r="M926" s="22"/>
      <c r="N926" s="22"/>
      <c r="O926" s="22"/>
      <c r="P926" s="116"/>
    </row>
    <row r="927" spans="1:16" x14ac:dyDescent="0.35">
      <c r="A927" s="22" t="s">
        <v>664</v>
      </c>
      <c r="B927" s="22" t="s">
        <v>665</v>
      </c>
      <c r="C927" s="32" t="s">
        <v>545</v>
      </c>
      <c r="D927" s="5" t="s">
        <v>534</v>
      </c>
      <c r="E927" s="3">
        <v>10</v>
      </c>
      <c r="F927" s="3">
        <v>80</v>
      </c>
      <c r="G927" s="17">
        <f t="shared" si="29"/>
        <v>800</v>
      </c>
      <c r="H927" s="27"/>
      <c r="I927" s="27"/>
      <c r="J927" s="138"/>
      <c r="K927" s="27"/>
      <c r="L927" s="22"/>
      <c r="M927" s="22"/>
      <c r="N927" s="22"/>
      <c r="O927" s="22"/>
      <c r="P927" s="122" t="s">
        <v>893</v>
      </c>
    </row>
    <row r="928" spans="1:16" ht="28" x14ac:dyDescent="0.35">
      <c r="A928" s="22" t="s">
        <v>664</v>
      </c>
      <c r="B928" s="22" t="s">
        <v>665</v>
      </c>
      <c r="C928" s="32" t="s">
        <v>545</v>
      </c>
      <c r="D928" s="5" t="s">
        <v>535</v>
      </c>
      <c r="E928" s="3">
        <v>2</v>
      </c>
      <c r="F928" s="3">
        <v>6534</v>
      </c>
      <c r="G928" s="17">
        <f t="shared" si="29"/>
        <v>13068</v>
      </c>
      <c r="H928" s="115" t="s">
        <v>893</v>
      </c>
      <c r="I928" s="115"/>
      <c r="J928" s="138"/>
      <c r="K928" s="27"/>
      <c r="L928" s="22"/>
      <c r="M928" s="22"/>
      <c r="N928" s="22"/>
      <c r="O928" s="22"/>
      <c r="P928" s="116"/>
    </row>
    <row r="929" spans="1:16" x14ac:dyDescent="0.35">
      <c r="A929" s="22" t="s">
        <v>664</v>
      </c>
      <c r="B929" s="22" t="s">
        <v>665</v>
      </c>
      <c r="C929" s="32" t="s">
        <v>545</v>
      </c>
      <c r="D929" s="5" t="s">
        <v>396</v>
      </c>
      <c r="E929" s="3">
        <v>51</v>
      </c>
      <c r="F929" s="17">
        <v>140</v>
      </c>
      <c r="G929" s="17">
        <f t="shared" si="29"/>
        <v>7140</v>
      </c>
      <c r="H929" s="27"/>
      <c r="I929" s="27"/>
      <c r="J929" s="138"/>
      <c r="K929" s="27"/>
      <c r="L929" s="22"/>
      <c r="M929" s="22"/>
      <c r="N929" s="22"/>
      <c r="O929" s="22"/>
      <c r="P929" s="122" t="s">
        <v>893</v>
      </c>
    </row>
    <row r="930" spans="1:16" x14ac:dyDescent="0.35">
      <c r="A930" s="176" t="s">
        <v>664</v>
      </c>
      <c r="B930" s="176" t="s">
        <v>665</v>
      </c>
      <c r="C930" s="202" t="s">
        <v>545</v>
      </c>
      <c r="D930" s="222" t="s">
        <v>283</v>
      </c>
      <c r="E930" s="184">
        <v>4</v>
      </c>
      <c r="F930" s="184">
        <v>1089</v>
      </c>
      <c r="G930" s="185">
        <f t="shared" si="29"/>
        <v>4356</v>
      </c>
      <c r="H930" s="180" t="s">
        <v>893</v>
      </c>
      <c r="I930" s="115"/>
      <c r="J930" s="138"/>
      <c r="K930" s="27"/>
      <c r="L930" s="22"/>
      <c r="M930" s="22"/>
      <c r="N930" s="22"/>
      <c r="O930" s="22"/>
      <c r="P930" s="116"/>
    </row>
    <row r="931" spans="1:16" x14ac:dyDescent="0.35">
      <c r="A931" s="22" t="s">
        <v>664</v>
      </c>
      <c r="B931" s="22" t="s">
        <v>665</v>
      </c>
      <c r="C931" s="32" t="s">
        <v>545</v>
      </c>
      <c r="D931" s="5" t="s">
        <v>428</v>
      </c>
      <c r="E931" s="3">
        <v>4</v>
      </c>
      <c r="F931" s="17">
        <v>1573</v>
      </c>
      <c r="G931" s="17">
        <f t="shared" si="29"/>
        <v>6292</v>
      </c>
      <c r="H931" s="115" t="s">
        <v>893</v>
      </c>
      <c r="I931" s="115"/>
      <c r="J931" s="138"/>
      <c r="K931" s="27"/>
      <c r="L931" s="22"/>
      <c r="M931" s="22"/>
      <c r="N931" s="22"/>
      <c r="O931" s="22"/>
      <c r="P931" s="116"/>
    </row>
    <row r="932" spans="1:16" x14ac:dyDescent="0.35">
      <c r="A932" s="176" t="s">
        <v>664</v>
      </c>
      <c r="B932" s="176" t="s">
        <v>665</v>
      </c>
      <c r="C932" s="202" t="s">
        <v>545</v>
      </c>
      <c r="D932" s="222" t="s">
        <v>536</v>
      </c>
      <c r="E932" s="184">
        <v>4</v>
      </c>
      <c r="F932" s="235">
        <v>1573</v>
      </c>
      <c r="G932" s="185">
        <f t="shared" si="29"/>
        <v>6292</v>
      </c>
      <c r="H932" s="180" t="s">
        <v>893</v>
      </c>
      <c r="I932" s="115"/>
      <c r="J932" s="138"/>
      <c r="K932" s="27"/>
      <c r="L932" s="22"/>
      <c r="M932" s="22"/>
      <c r="N932" s="22"/>
      <c r="O932" s="22"/>
      <c r="P932" s="116"/>
    </row>
    <row r="933" spans="1:16" x14ac:dyDescent="0.35">
      <c r="A933" s="22" t="s">
        <v>664</v>
      </c>
      <c r="B933" s="22" t="s">
        <v>665</v>
      </c>
      <c r="C933" s="32" t="s">
        <v>545</v>
      </c>
      <c r="D933" s="7" t="s">
        <v>208</v>
      </c>
      <c r="E933" s="3">
        <v>3</v>
      </c>
      <c r="F933" s="17">
        <v>605</v>
      </c>
      <c r="G933" s="17">
        <f t="shared" si="29"/>
        <v>1815</v>
      </c>
      <c r="H933" s="115" t="s">
        <v>893</v>
      </c>
      <c r="I933" s="115"/>
      <c r="J933" s="138"/>
      <c r="K933" s="27"/>
      <c r="L933" s="22"/>
      <c r="M933" s="22"/>
      <c r="N933" s="22"/>
      <c r="O933" s="22"/>
      <c r="P933" s="116"/>
    </row>
    <row r="934" spans="1:16" x14ac:dyDescent="0.35">
      <c r="A934" s="22" t="s">
        <v>664</v>
      </c>
      <c r="B934" s="22" t="s">
        <v>665</v>
      </c>
      <c r="C934" s="32" t="s">
        <v>545</v>
      </c>
      <c r="D934" s="5" t="s">
        <v>537</v>
      </c>
      <c r="E934" s="3">
        <v>1</v>
      </c>
      <c r="F934" s="17">
        <v>40000</v>
      </c>
      <c r="G934" s="17">
        <f t="shared" si="29"/>
        <v>40000</v>
      </c>
      <c r="H934" s="115" t="s">
        <v>893</v>
      </c>
      <c r="I934" s="115"/>
      <c r="J934" s="138"/>
      <c r="K934" s="27"/>
      <c r="L934" s="22"/>
      <c r="M934" s="22"/>
      <c r="N934" s="22"/>
      <c r="O934" s="22"/>
      <c r="P934" s="116"/>
    </row>
    <row r="935" spans="1:16" x14ac:dyDescent="0.35">
      <c r="A935" s="22" t="s">
        <v>664</v>
      </c>
      <c r="B935" s="22" t="s">
        <v>665</v>
      </c>
      <c r="C935" s="32" t="s">
        <v>545</v>
      </c>
      <c r="D935" s="7" t="s">
        <v>538</v>
      </c>
      <c r="E935" s="3">
        <v>3</v>
      </c>
      <c r="F935" s="17">
        <v>726</v>
      </c>
      <c r="G935" s="17">
        <f t="shared" si="29"/>
        <v>2178</v>
      </c>
      <c r="H935" s="27"/>
      <c r="I935" s="27"/>
      <c r="J935" s="138"/>
      <c r="K935" s="27"/>
      <c r="L935" s="22"/>
      <c r="M935" s="121" t="s">
        <v>893</v>
      </c>
      <c r="N935" s="22"/>
      <c r="O935" s="22"/>
      <c r="P935" s="116"/>
    </row>
    <row r="936" spans="1:16" x14ac:dyDescent="0.35">
      <c r="A936" s="22" t="s">
        <v>664</v>
      </c>
      <c r="B936" s="22" t="s">
        <v>665</v>
      </c>
      <c r="C936" s="32" t="s">
        <v>545</v>
      </c>
      <c r="D936" s="5" t="s">
        <v>336</v>
      </c>
      <c r="E936" s="3">
        <v>2</v>
      </c>
      <c r="F936" s="84">
        <v>17182</v>
      </c>
      <c r="G936" s="17">
        <f t="shared" si="29"/>
        <v>34364</v>
      </c>
      <c r="H936" s="115" t="s">
        <v>893</v>
      </c>
      <c r="I936" s="115"/>
      <c r="J936" s="138"/>
      <c r="K936" s="27"/>
      <c r="L936" s="22"/>
      <c r="M936" s="22"/>
      <c r="N936" s="22"/>
      <c r="O936" s="22"/>
      <c r="P936" s="116"/>
    </row>
    <row r="937" spans="1:16" x14ac:dyDescent="0.35">
      <c r="A937" s="22" t="s">
        <v>664</v>
      </c>
      <c r="B937" s="22" t="s">
        <v>665</v>
      </c>
      <c r="C937" s="32" t="s">
        <v>545</v>
      </c>
      <c r="D937" s="5" t="s">
        <v>539</v>
      </c>
      <c r="E937" s="3">
        <v>4</v>
      </c>
      <c r="F937" s="83">
        <v>641.29999999999995</v>
      </c>
      <c r="G937" s="17">
        <f t="shared" si="29"/>
        <v>2565.1999999999998</v>
      </c>
      <c r="H937" s="27"/>
      <c r="I937" s="27"/>
      <c r="J937" s="138"/>
      <c r="K937" s="27"/>
      <c r="L937" s="121" t="s">
        <v>893</v>
      </c>
      <c r="M937" s="22"/>
      <c r="N937" s="22"/>
      <c r="O937" s="22"/>
      <c r="P937" s="116"/>
    </row>
    <row r="938" spans="1:16" x14ac:dyDescent="0.35">
      <c r="A938" s="22" t="s">
        <v>664</v>
      </c>
      <c r="B938" s="22" t="s">
        <v>665</v>
      </c>
      <c r="C938" s="32" t="s">
        <v>545</v>
      </c>
      <c r="D938" s="5" t="s">
        <v>540</v>
      </c>
      <c r="E938" s="3">
        <v>4</v>
      </c>
      <c r="F938" s="83">
        <v>2129.6</v>
      </c>
      <c r="G938" s="17">
        <f t="shared" si="29"/>
        <v>8518.4</v>
      </c>
      <c r="H938" s="131" t="s">
        <v>893</v>
      </c>
      <c r="I938" s="27"/>
      <c r="J938" s="138"/>
      <c r="K938" s="27"/>
      <c r="L938" s="121" t="s">
        <v>893</v>
      </c>
      <c r="M938" s="22"/>
      <c r="N938" s="22"/>
      <c r="O938" s="22"/>
      <c r="P938" s="116"/>
    </row>
    <row r="939" spans="1:16" x14ac:dyDescent="0.35">
      <c r="A939" s="22" t="s">
        <v>664</v>
      </c>
      <c r="B939" s="22" t="s">
        <v>665</v>
      </c>
      <c r="C939" s="32" t="s">
        <v>545</v>
      </c>
      <c r="D939" s="5" t="s">
        <v>541</v>
      </c>
      <c r="E939" s="3">
        <v>2</v>
      </c>
      <c r="F939" s="84">
        <v>15900</v>
      </c>
      <c r="G939" s="17">
        <f t="shared" si="29"/>
        <v>31800</v>
      </c>
      <c r="H939" s="131" t="s">
        <v>893</v>
      </c>
      <c r="I939" s="27"/>
      <c r="J939" s="138"/>
      <c r="K939" s="27"/>
      <c r="L939" s="121" t="s">
        <v>893</v>
      </c>
      <c r="M939" s="22"/>
      <c r="N939" s="22"/>
      <c r="O939" s="22"/>
      <c r="P939" s="116"/>
    </row>
    <row r="940" spans="1:16" x14ac:dyDescent="0.35">
      <c r="A940" s="22" t="s">
        <v>664</v>
      </c>
      <c r="B940" s="22" t="s">
        <v>665</v>
      </c>
      <c r="C940" s="32" t="s">
        <v>545</v>
      </c>
      <c r="D940" s="5" t="s">
        <v>337</v>
      </c>
      <c r="E940" s="3">
        <v>4</v>
      </c>
      <c r="F940" s="83">
        <v>1210</v>
      </c>
      <c r="G940" s="17">
        <f t="shared" si="29"/>
        <v>4840</v>
      </c>
      <c r="H940" s="27"/>
      <c r="I940" s="27"/>
      <c r="J940" s="138"/>
      <c r="K940" s="27"/>
      <c r="L940" s="121" t="s">
        <v>893</v>
      </c>
      <c r="M940" s="22"/>
      <c r="N940" s="22"/>
      <c r="O940" s="22"/>
      <c r="P940" s="116"/>
    </row>
    <row r="941" spans="1:16" x14ac:dyDescent="0.35">
      <c r="A941" s="22" t="s">
        <v>664</v>
      </c>
      <c r="B941" s="22" t="s">
        <v>665</v>
      </c>
      <c r="C941" s="32" t="s">
        <v>545</v>
      </c>
      <c r="D941" s="5" t="s">
        <v>337</v>
      </c>
      <c r="E941" s="3">
        <v>10</v>
      </c>
      <c r="F941" s="83">
        <v>200</v>
      </c>
      <c r="G941" s="17">
        <f t="shared" si="29"/>
        <v>2000</v>
      </c>
      <c r="H941" s="27"/>
      <c r="I941" s="27"/>
      <c r="J941" s="138"/>
      <c r="K941" s="27"/>
      <c r="L941" s="121" t="s">
        <v>893</v>
      </c>
      <c r="M941" s="22"/>
      <c r="N941" s="22"/>
      <c r="O941" s="22"/>
      <c r="P941" s="116"/>
    </row>
    <row r="942" spans="1:16" x14ac:dyDescent="0.35">
      <c r="A942" s="22" t="s">
        <v>664</v>
      </c>
      <c r="B942" s="22" t="s">
        <v>665</v>
      </c>
      <c r="C942" s="32" t="s">
        <v>545</v>
      </c>
      <c r="D942" s="5" t="s">
        <v>542</v>
      </c>
      <c r="E942" s="3">
        <v>10</v>
      </c>
      <c r="F942" s="3">
        <v>200</v>
      </c>
      <c r="G942" s="17">
        <f t="shared" si="29"/>
        <v>2000</v>
      </c>
      <c r="H942" s="27"/>
      <c r="I942" s="27"/>
      <c r="J942" s="138"/>
      <c r="K942" s="27"/>
      <c r="L942" s="121" t="s">
        <v>893</v>
      </c>
      <c r="M942" s="22"/>
      <c r="N942" s="22"/>
      <c r="O942" s="22"/>
      <c r="P942" s="116"/>
    </row>
    <row r="943" spans="1:16" ht="28" x14ac:dyDescent="0.35">
      <c r="A943" s="22" t="s">
        <v>664</v>
      </c>
      <c r="B943" s="22" t="s">
        <v>665</v>
      </c>
      <c r="C943" s="32" t="s">
        <v>545</v>
      </c>
      <c r="D943" s="7" t="s">
        <v>543</v>
      </c>
      <c r="E943" s="3">
        <v>1</v>
      </c>
      <c r="F943" s="17">
        <v>14000</v>
      </c>
      <c r="G943" s="17">
        <f t="shared" si="29"/>
        <v>14000</v>
      </c>
      <c r="H943" s="27"/>
      <c r="I943" s="27"/>
      <c r="J943" s="138"/>
      <c r="K943" s="27"/>
      <c r="L943" s="121" t="s">
        <v>893</v>
      </c>
      <c r="M943" s="22"/>
      <c r="N943" s="22"/>
      <c r="O943" s="22"/>
      <c r="P943" s="116"/>
    </row>
    <row r="944" spans="1:16" ht="28" x14ac:dyDescent="0.35">
      <c r="A944" s="22" t="s">
        <v>664</v>
      </c>
      <c r="B944" s="22" t="s">
        <v>665</v>
      </c>
      <c r="C944" s="32" t="s">
        <v>545</v>
      </c>
      <c r="D944" s="7" t="s">
        <v>544</v>
      </c>
      <c r="E944" s="3">
        <v>2</v>
      </c>
      <c r="F944" s="83">
        <v>1815</v>
      </c>
      <c r="G944" s="17">
        <f t="shared" si="29"/>
        <v>3630</v>
      </c>
      <c r="H944" s="27"/>
      <c r="I944" s="27"/>
      <c r="J944" s="138"/>
      <c r="K944" s="27"/>
      <c r="L944" s="121" t="s">
        <v>893</v>
      </c>
      <c r="M944" s="22"/>
      <c r="N944" s="22"/>
      <c r="O944" s="22"/>
      <c r="P944" s="116"/>
    </row>
    <row r="945" spans="1:16" ht="56.5" x14ac:dyDescent="0.35">
      <c r="A945" s="22" t="s">
        <v>270</v>
      </c>
      <c r="B945" s="22" t="s">
        <v>271</v>
      </c>
      <c r="C945" s="158" t="s">
        <v>930</v>
      </c>
      <c r="D945" s="7" t="s">
        <v>943</v>
      </c>
      <c r="E945" s="3">
        <v>26</v>
      </c>
      <c r="F945" s="83">
        <v>500</v>
      </c>
      <c r="G945" s="71">
        <f t="shared" si="29"/>
        <v>13000</v>
      </c>
      <c r="H945" s="27"/>
      <c r="I945" s="27"/>
      <c r="J945" s="138"/>
      <c r="K945" s="27"/>
      <c r="L945" s="121"/>
      <c r="M945" s="22"/>
      <c r="N945" s="22"/>
      <c r="O945" s="22"/>
      <c r="P945" s="116"/>
    </row>
    <row r="946" spans="1:16" ht="56.5" x14ac:dyDescent="0.35">
      <c r="A946" s="22" t="s">
        <v>270</v>
      </c>
      <c r="B946" s="22" t="s">
        <v>271</v>
      </c>
      <c r="C946" s="158" t="s">
        <v>930</v>
      </c>
      <c r="D946" s="7" t="s">
        <v>991</v>
      </c>
      <c r="E946" s="3">
        <v>1</v>
      </c>
      <c r="F946" s="83">
        <v>40000</v>
      </c>
      <c r="G946" s="71">
        <f t="shared" si="29"/>
        <v>40000</v>
      </c>
      <c r="H946" s="27"/>
      <c r="I946" s="27"/>
      <c r="J946" s="138"/>
      <c r="K946" s="27"/>
      <c r="L946" s="121"/>
      <c r="M946" s="22"/>
      <c r="N946" s="22"/>
      <c r="O946" s="22"/>
      <c r="P946" s="116"/>
    </row>
    <row r="947" spans="1:16" ht="56.5" x14ac:dyDescent="0.35">
      <c r="A947" s="22" t="s">
        <v>270</v>
      </c>
      <c r="B947" s="22" t="s">
        <v>271</v>
      </c>
      <c r="C947" s="158" t="s">
        <v>930</v>
      </c>
      <c r="D947" s="7" t="s">
        <v>992</v>
      </c>
      <c r="E947" s="3">
        <v>450</v>
      </c>
      <c r="F947" s="83">
        <v>37</v>
      </c>
      <c r="G947" s="71">
        <f t="shared" si="29"/>
        <v>16650</v>
      </c>
      <c r="H947" s="27"/>
      <c r="I947" s="27"/>
      <c r="J947" s="138"/>
      <c r="K947" s="27"/>
      <c r="L947" s="121"/>
      <c r="M947" s="22"/>
      <c r="N947" s="22"/>
      <c r="O947" s="22"/>
      <c r="P947" s="116"/>
    </row>
    <row r="948" spans="1:16" ht="56.5" x14ac:dyDescent="0.35">
      <c r="A948" s="22" t="s">
        <v>270</v>
      </c>
      <c r="B948" s="22" t="s">
        <v>271</v>
      </c>
      <c r="C948" s="158" t="s">
        <v>930</v>
      </c>
      <c r="D948" s="7" t="s">
        <v>993</v>
      </c>
      <c r="E948" s="3">
        <v>1</v>
      </c>
      <c r="F948" s="83">
        <v>163000</v>
      </c>
      <c r="G948" s="71">
        <f t="shared" si="29"/>
        <v>163000</v>
      </c>
      <c r="H948" s="27"/>
      <c r="I948" s="27"/>
      <c r="J948" s="138"/>
      <c r="K948" s="27"/>
      <c r="L948" s="121"/>
      <c r="M948" s="22"/>
      <c r="N948" s="22"/>
      <c r="O948" s="22"/>
      <c r="P948" s="116"/>
    </row>
    <row r="949" spans="1:16" ht="56.5" x14ac:dyDescent="0.35">
      <c r="A949" s="22" t="s">
        <v>270</v>
      </c>
      <c r="B949" s="22" t="s">
        <v>271</v>
      </c>
      <c r="C949" s="158" t="s">
        <v>930</v>
      </c>
      <c r="D949" s="7" t="s">
        <v>994</v>
      </c>
      <c r="E949" s="3">
        <v>10</v>
      </c>
      <c r="F949" s="83">
        <v>7800</v>
      </c>
      <c r="G949" s="71">
        <f t="shared" si="29"/>
        <v>78000</v>
      </c>
      <c r="H949" s="27"/>
      <c r="I949" s="27"/>
      <c r="J949" s="138"/>
      <c r="K949" s="27"/>
      <c r="L949" s="121"/>
      <c r="M949" s="22"/>
      <c r="N949" s="22"/>
      <c r="O949" s="22"/>
      <c r="P949" s="116"/>
    </row>
    <row r="950" spans="1:16" ht="56.5" x14ac:dyDescent="0.35">
      <c r="A950" s="22" t="s">
        <v>270</v>
      </c>
      <c r="B950" s="22" t="s">
        <v>271</v>
      </c>
      <c r="C950" s="158" t="s">
        <v>930</v>
      </c>
      <c r="D950" s="7" t="s">
        <v>995</v>
      </c>
      <c r="E950" s="3">
        <v>1</v>
      </c>
      <c r="F950" s="83">
        <v>910000</v>
      </c>
      <c r="G950" s="71">
        <f t="shared" si="29"/>
        <v>910000</v>
      </c>
      <c r="H950" s="27"/>
      <c r="I950" s="27"/>
      <c r="J950" s="138"/>
      <c r="K950" s="27"/>
      <c r="L950" s="121"/>
      <c r="M950" s="22"/>
      <c r="N950" s="22"/>
      <c r="O950" s="22"/>
      <c r="P950" s="116"/>
    </row>
    <row r="951" spans="1:16" ht="56.5" x14ac:dyDescent="0.35">
      <c r="A951" s="22" t="s">
        <v>270</v>
      </c>
      <c r="B951" s="22" t="s">
        <v>271</v>
      </c>
      <c r="C951" s="158" t="s">
        <v>930</v>
      </c>
      <c r="D951" s="7" t="s">
        <v>996</v>
      </c>
      <c r="E951" s="3">
        <v>1</v>
      </c>
      <c r="F951" s="83">
        <v>50000</v>
      </c>
      <c r="G951" s="71">
        <f t="shared" si="29"/>
        <v>50000</v>
      </c>
      <c r="H951" s="27"/>
      <c r="I951" s="27"/>
      <c r="J951" s="138"/>
      <c r="K951" s="27"/>
      <c r="L951" s="121"/>
      <c r="M951" s="22"/>
      <c r="N951" s="22"/>
      <c r="O951" s="22"/>
      <c r="P951" s="116"/>
    </row>
    <row r="952" spans="1:16" ht="56.5" x14ac:dyDescent="0.35">
      <c r="A952" s="176" t="s">
        <v>270</v>
      </c>
      <c r="B952" s="176" t="s">
        <v>271</v>
      </c>
      <c r="C952" s="237" t="s">
        <v>930</v>
      </c>
      <c r="D952" s="213" t="s">
        <v>997</v>
      </c>
      <c r="E952" s="184">
        <v>24</v>
      </c>
      <c r="F952" s="235">
        <v>1500</v>
      </c>
      <c r="G952" s="227">
        <f t="shared" si="29"/>
        <v>36000</v>
      </c>
      <c r="H952" s="199"/>
      <c r="I952" s="27"/>
      <c r="J952" s="138"/>
      <c r="K952" s="27"/>
      <c r="L952" s="121"/>
      <c r="M952" s="22"/>
      <c r="N952" s="22"/>
      <c r="O952" s="22"/>
      <c r="P952" s="116"/>
    </row>
    <row r="953" spans="1:16" ht="56.5" x14ac:dyDescent="0.35">
      <c r="A953" s="22" t="s">
        <v>270</v>
      </c>
      <c r="B953" s="22" t="s">
        <v>271</v>
      </c>
      <c r="C953" s="158" t="s">
        <v>930</v>
      </c>
      <c r="D953" s="7" t="s">
        <v>467</v>
      </c>
      <c r="E953" s="3">
        <v>60</v>
      </c>
      <c r="F953" s="83">
        <v>1300</v>
      </c>
      <c r="G953" s="71">
        <f t="shared" si="29"/>
        <v>78000</v>
      </c>
      <c r="H953" s="27"/>
      <c r="I953" s="27"/>
      <c r="J953" s="138"/>
      <c r="K953" s="27"/>
      <c r="L953" s="121"/>
      <c r="M953" s="22"/>
      <c r="N953" s="22"/>
      <c r="O953" s="22"/>
      <c r="P953" s="116"/>
    </row>
    <row r="954" spans="1:16" ht="56.5" x14ac:dyDescent="0.35">
      <c r="A954" s="176" t="s">
        <v>270</v>
      </c>
      <c r="B954" s="176" t="s">
        <v>271</v>
      </c>
      <c r="C954" s="237" t="s">
        <v>930</v>
      </c>
      <c r="D954" s="213" t="s">
        <v>998</v>
      </c>
      <c r="E954" s="184">
        <v>60</v>
      </c>
      <c r="F954" s="235">
        <v>1100</v>
      </c>
      <c r="G954" s="227">
        <f t="shared" si="29"/>
        <v>66000</v>
      </c>
      <c r="H954" s="199"/>
      <c r="I954" s="27"/>
      <c r="J954" s="138"/>
      <c r="K954" s="27"/>
      <c r="L954" s="121"/>
      <c r="M954" s="22"/>
      <c r="N954" s="22"/>
      <c r="O954" s="22"/>
      <c r="P954" s="116"/>
    </row>
    <row r="955" spans="1:16" ht="56.5" x14ac:dyDescent="0.35">
      <c r="A955" s="22" t="s">
        <v>270</v>
      </c>
      <c r="B955" s="22" t="s">
        <v>271</v>
      </c>
      <c r="C955" s="158" t="s">
        <v>930</v>
      </c>
      <c r="D955" s="7" t="s">
        <v>999</v>
      </c>
      <c r="E955" s="3">
        <v>20</v>
      </c>
      <c r="F955" s="83">
        <v>2700</v>
      </c>
      <c r="G955" s="71">
        <f t="shared" si="29"/>
        <v>54000</v>
      </c>
      <c r="H955" s="27"/>
      <c r="I955" s="27"/>
      <c r="J955" s="138"/>
      <c r="K955" s="27"/>
      <c r="L955" s="121"/>
      <c r="M955" s="22"/>
      <c r="N955" s="22"/>
      <c r="O955" s="22"/>
      <c r="P955" s="116"/>
    </row>
    <row r="956" spans="1:16" ht="56.5" x14ac:dyDescent="0.35">
      <c r="A956" s="22" t="s">
        <v>270</v>
      </c>
      <c r="B956" s="22" t="s">
        <v>271</v>
      </c>
      <c r="C956" s="158" t="s">
        <v>930</v>
      </c>
      <c r="D956" s="7" t="s">
        <v>941</v>
      </c>
      <c r="E956" s="3">
        <v>20</v>
      </c>
      <c r="F956" s="83">
        <v>2500</v>
      </c>
      <c r="G956" s="71">
        <f t="shared" si="29"/>
        <v>50000</v>
      </c>
      <c r="H956" s="27"/>
      <c r="I956" s="27"/>
      <c r="J956" s="138"/>
      <c r="K956" s="27"/>
      <c r="L956" s="121"/>
      <c r="M956" s="22"/>
      <c r="N956" s="22"/>
      <c r="O956" s="22"/>
      <c r="P956" s="116"/>
    </row>
    <row r="957" spans="1:16" ht="56.5" x14ac:dyDescent="0.35">
      <c r="A957" s="22" t="s">
        <v>270</v>
      </c>
      <c r="B957" s="22" t="s">
        <v>271</v>
      </c>
      <c r="C957" s="158" t="s">
        <v>930</v>
      </c>
      <c r="D957" s="7" t="s">
        <v>1000</v>
      </c>
      <c r="E957" s="3">
        <v>30</v>
      </c>
      <c r="F957" s="83">
        <v>650</v>
      </c>
      <c r="G957" s="71">
        <f t="shared" si="29"/>
        <v>19500</v>
      </c>
      <c r="H957" s="27"/>
      <c r="I957" s="27"/>
      <c r="J957" s="138"/>
      <c r="K957" s="27"/>
      <c r="L957" s="121"/>
      <c r="M957" s="22"/>
      <c r="N957" s="22"/>
      <c r="O957" s="22"/>
      <c r="P957" s="116"/>
    </row>
    <row r="958" spans="1:16" ht="56.5" x14ac:dyDescent="0.35">
      <c r="A958" s="22" t="s">
        <v>270</v>
      </c>
      <c r="B958" s="22" t="s">
        <v>271</v>
      </c>
      <c r="C958" s="158" t="s">
        <v>930</v>
      </c>
      <c r="D958" s="7" t="s">
        <v>439</v>
      </c>
      <c r="E958" s="3">
        <v>2</v>
      </c>
      <c r="F958" s="83">
        <v>3351.7</v>
      </c>
      <c r="G958" s="71">
        <f t="shared" si="29"/>
        <v>6703.4</v>
      </c>
      <c r="H958" s="27"/>
      <c r="I958" s="27"/>
      <c r="J958" s="138"/>
      <c r="K958" s="27"/>
      <c r="L958" s="121"/>
      <c r="M958" s="22"/>
      <c r="N958" s="22"/>
      <c r="O958" s="22"/>
      <c r="P958" s="116"/>
    </row>
    <row r="959" spans="1:16" ht="56.5" x14ac:dyDescent="0.35">
      <c r="A959" s="176" t="s">
        <v>270</v>
      </c>
      <c r="B959" s="176" t="s">
        <v>271</v>
      </c>
      <c r="C959" s="237" t="s">
        <v>930</v>
      </c>
      <c r="D959" s="213" t="s">
        <v>1001</v>
      </c>
      <c r="E959" s="184">
        <v>26</v>
      </c>
      <c r="F959" s="235">
        <v>6500</v>
      </c>
      <c r="G959" s="227">
        <f t="shared" si="29"/>
        <v>169000</v>
      </c>
      <c r="H959" s="199"/>
      <c r="I959" s="27"/>
      <c r="J959" s="138"/>
      <c r="K959" s="27"/>
      <c r="L959" s="121"/>
      <c r="M959" s="22"/>
      <c r="N959" s="22"/>
      <c r="O959" s="22"/>
      <c r="P959" s="116"/>
    </row>
    <row r="960" spans="1:16" ht="56.5" x14ac:dyDescent="0.35">
      <c r="A960" s="176" t="s">
        <v>270</v>
      </c>
      <c r="B960" s="176" t="s">
        <v>271</v>
      </c>
      <c r="C960" s="237" t="s">
        <v>930</v>
      </c>
      <c r="D960" s="213" t="s">
        <v>1002</v>
      </c>
      <c r="E960" s="184">
        <v>14</v>
      </c>
      <c r="F960" s="235">
        <v>1300</v>
      </c>
      <c r="G960" s="227">
        <f t="shared" si="29"/>
        <v>18200</v>
      </c>
      <c r="H960" s="199"/>
      <c r="I960" s="27"/>
      <c r="J960" s="138"/>
      <c r="K960" s="27"/>
      <c r="L960" s="121"/>
      <c r="M960" s="22"/>
      <c r="N960" s="22"/>
      <c r="O960" s="22"/>
      <c r="P960" s="116"/>
    </row>
    <row r="961" spans="1:16" ht="56.5" x14ac:dyDescent="0.35">
      <c r="A961" s="22" t="s">
        <v>270</v>
      </c>
      <c r="B961" s="22" t="s">
        <v>271</v>
      </c>
      <c r="C961" s="158" t="s">
        <v>930</v>
      </c>
      <c r="D961" s="7" t="s">
        <v>1003</v>
      </c>
      <c r="E961" s="3">
        <v>3</v>
      </c>
      <c r="F961" s="83">
        <v>2000</v>
      </c>
      <c r="G961" s="71">
        <f t="shared" si="29"/>
        <v>6000</v>
      </c>
      <c r="H961" s="27"/>
      <c r="I961" s="27"/>
      <c r="J961" s="138"/>
      <c r="K961" s="27"/>
      <c r="L961" s="121"/>
      <c r="M961" s="22"/>
      <c r="N961" s="22"/>
      <c r="O961" s="22"/>
      <c r="P961" s="116"/>
    </row>
    <row r="962" spans="1:16" ht="56.5" x14ac:dyDescent="0.35">
      <c r="A962" s="22" t="s">
        <v>270</v>
      </c>
      <c r="B962" s="22" t="s">
        <v>271</v>
      </c>
      <c r="C962" s="158" t="s">
        <v>930</v>
      </c>
      <c r="D962" s="7" t="s">
        <v>1004</v>
      </c>
      <c r="E962" s="3">
        <v>2</v>
      </c>
      <c r="F962" s="83">
        <v>9500</v>
      </c>
      <c r="G962" s="71">
        <f t="shared" si="29"/>
        <v>19000</v>
      </c>
      <c r="H962" s="27"/>
      <c r="I962" s="27"/>
      <c r="J962" s="138"/>
      <c r="K962" s="27"/>
      <c r="L962" s="121"/>
      <c r="M962" s="22"/>
      <c r="N962" s="22"/>
      <c r="O962" s="22"/>
      <c r="P962" s="116"/>
    </row>
    <row r="963" spans="1:16" ht="56.5" x14ac:dyDescent="0.35">
      <c r="A963" s="176" t="s">
        <v>270</v>
      </c>
      <c r="B963" s="176" t="s">
        <v>271</v>
      </c>
      <c r="C963" s="237" t="s">
        <v>902</v>
      </c>
      <c r="D963" s="213" t="s">
        <v>1005</v>
      </c>
      <c r="E963" s="184">
        <v>48</v>
      </c>
      <c r="F963" s="235">
        <v>5203</v>
      </c>
      <c r="G963" s="227">
        <f t="shared" si="29"/>
        <v>249744</v>
      </c>
      <c r="H963" s="199"/>
      <c r="I963" s="27"/>
      <c r="J963" s="138"/>
      <c r="K963" s="27"/>
      <c r="L963" s="121"/>
      <c r="M963" s="22"/>
      <c r="N963" s="22"/>
      <c r="O963" s="22"/>
      <c r="P963" s="116"/>
    </row>
    <row r="964" spans="1:16" ht="56.5" x14ac:dyDescent="0.35">
      <c r="A964" s="176" t="s">
        <v>270</v>
      </c>
      <c r="B964" s="176" t="s">
        <v>271</v>
      </c>
      <c r="C964" s="237" t="s">
        <v>902</v>
      </c>
      <c r="D964" s="213" t="s">
        <v>1006</v>
      </c>
      <c r="E964" s="184">
        <v>4</v>
      </c>
      <c r="F964" s="235">
        <v>3630</v>
      </c>
      <c r="G964" s="227">
        <f t="shared" si="29"/>
        <v>14520</v>
      </c>
      <c r="H964" s="199"/>
      <c r="I964" s="27"/>
      <c r="J964" s="138"/>
      <c r="K964" s="27"/>
      <c r="L964" s="121"/>
      <c r="M964" s="22"/>
      <c r="N964" s="22"/>
      <c r="O964" s="22"/>
      <c r="P964" s="116"/>
    </row>
    <row r="965" spans="1:16" ht="56.5" x14ac:dyDescent="0.35">
      <c r="A965" s="22" t="s">
        <v>270</v>
      </c>
      <c r="B965" s="22" t="s">
        <v>271</v>
      </c>
      <c r="C965" s="158" t="s">
        <v>902</v>
      </c>
      <c r="D965" s="7" t="s">
        <v>718</v>
      </c>
      <c r="E965" s="3">
        <v>1</v>
      </c>
      <c r="F965" s="83">
        <v>14520</v>
      </c>
      <c r="G965" s="71">
        <f t="shared" si="29"/>
        <v>14520</v>
      </c>
      <c r="H965" s="27"/>
      <c r="I965" s="27"/>
      <c r="J965" s="138"/>
      <c r="K965" s="27"/>
      <c r="L965" s="121"/>
      <c r="M965" s="22"/>
      <c r="N965" s="22"/>
      <c r="O965" s="22"/>
      <c r="P965" s="116"/>
    </row>
    <row r="966" spans="1:16" ht="56.5" x14ac:dyDescent="0.35">
      <c r="A966" s="22" t="s">
        <v>270</v>
      </c>
      <c r="B966" s="22" t="s">
        <v>271</v>
      </c>
      <c r="C966" s="158" t="s">
        <v>902</v>
      </c>
      <c r="D966" s="7" t="s">
        <v>903</v>
      </c>
      <c r="E966" s="3">
        <v>3</v>
      </c>
      <c r="F966" s="83">
        <v>18755</v>
      </c>
      <c r="G966" s="71">
        <f t="shared" si="29"/>
        <v>56265</v>
      </c>
      <c r="H966" s="27"/>
      <c r="I966" s="27"/>
      <c r="J966" s="138"/>
      <c r="K966" s="27"/>
      <c r="L966" s="121"/>
      <c r="M966" s="22"/>
      <c r="N966" s="22"/>
      <c r="O966" s="22"/>
      <c r="P966" s="116"/>
    </row>
    <row r="967" spans="1:16" ht="56.5" x14ac:dyDescent="0.35">
      <c r="A967" s="176" t="s">
        <v>270</v>
      </c>
      <c r="B967" s="176" t="s">
        <v>271</v>
      </c>
      <c r="C967" s="237" t="s">
        <v>902</v>
      </c>
      <c r="D967" s="213" t="s">
        <v>432</v>
      </c>
      <c r="E967" s="184">
        <v>2</v>
      </c>
      <c r="F967" s="235">
        <v>42350</v>
      </c>
      <c r="G967" s="227">
        <f t="shared" si="29"/>
        <v>84700</v>
      </c>
      <c r="H967" s="199"/>
      <c r="I967" s="27"/>
      <c r="J967" s="138"/>
      <c r="K967" s="27"/>
      <c r="L967" s="121"/>
      <c r="M967" s="22"/>
      <c r="N967" s="22"/>
      <c r="O967" s="22"/>
      <c r="P967" s="116"/>
    </row>
    <row r="968" spans="1:16" ht="56.5" x14ac:dyDescent="0.35">
      <c r="A968" s="22" t="s">
        <v>270</v>
      </c>
      <c r="B968" s="22" t="s">
        <v>271</v>
      </c>
      <c r="C968" s="158" t="s">
        <v>902</v>
      </c>
      <c r="D968" s="7" t="s">
        <v>905</v>
      </c>
      <c r="E968" s="3">
        <v>1</v>
      </c>
      <c r="F968" s="83">
        <v>7865</v>
      </c>
      <c r="G968" s="71">
        <f t="shared" si="29"/>
        <v>7865</v>
      </c>
      <c r="H968" s="27"/>
      <c r="I968" s="27"/>
      <c r="J968" s="138"/>
      <c r="K968" s="27"/>
      <c r="L968" s="121"/>
      <c r="M968" s="22"/>
      <c r="N968" s="22"/>
      <c r="O968" s="22"/>
      <c r="P968" s="116"/>
    </row>
    <row r="969" spans="1:16" ht="56.5" x14ac:dyDescent="0.35">
      <c r="A969" s="22" t="s">
        <v>270</v>
      </c>
      <c r="B969" s="22" t="s">
        <v>271</v>
      </c>
      <c r="C969" s="158" t="s">
        <v>902</v>
      </c>
      <c r="D969" s="7" t="s">
        <v>907</v>
      </c>
      <c r="E969" s="3">
        <v>15</v>
      </c>
      <c r="F969" s="83">
        <v>9680</v>
      </c>
      <c r="G969" s="71">
        <f t="shared" si="29"/>
        <v>145200</v>
      </c>
      <c r="H969" s="27"/>
      <c r="I969" s="27"/>
      <c r="J969" s="138"/>
      <c r="K969" s="27"/>
      <c r="L969" s="121"/>
      <c r="M969" s="22"/>
      <c r="N969" s="22"/>
      <c r="O969" s="22"/>
      <c r="P969" s="116"/>
    </row>
    <row r="970" spans="1:16" ht="56.5" x14ac:dyDescent="0.35">
      <c r="A970" s="22" t="s">
        <v>270</v>
      </c>
      <c r="B970" s="22" t="s">
        <v>271</v>
      </c>
      <c r="C970" s="158" t="s">
        <v>902</v>
      </c>
      <c r="D970" s="7" t="s">
        <v>1007</v>
      </c>
      <c r="E970" s="3">
        <v>15</v>
      </c>
      <c r="F970" s="83">
        <v>2904</v>
      </c>
      <c r="G970" s="71">
        <f t="shared" si="29"/>
        <v>43560</v>
      </c>
      <c r="H970" s="27"/>
      <c r="I970" s="27"/>
      <c r="J970" s="138"/>
      <c r="K970" s="27"/>
      <c r="L970" s="121"/>
      <c r="M970" s="22"/>
      <c r="N970" s="22"/>
      <c r="O970" s="22"/>
      <c r="P970" s="116"/>
    </row>
    <row r="971" spans="1:16" ht="56.5" x14ac:dyDescent="0.35">
      <c r="A971" s="22" t="s">
        <v>270</v>
      </c>
      <c r="B971" s="22" t="s">
        <v>271</v>
      </c>
      <c r="C971" s="158" t="s">
        <v>902</v>
      </c>
      <c r="D971" s="7" t="s">
        <v>178</v>
      </c>
      <c r="E971" s="3">
        <v>50</v>
      </c>
      <c r="F971" s="83">
        <v>484</v>
      </c>
      <c r="G971" s="71">
        <f t="shared" si="29"/>
        <v>24200</v>
      </c>
      <c r="H971" s="27"/>
      <c r="I971" s="27"/>
      <c r="J971" s="138"/>
      <c r="K971" s="27"/>
      <c r="L971" s="121"/>
      <c r="M971" s="22"/>
      <c r="N971" s="22"/>
      <c r="O971" s="22"/>
      <c r="P971" s="116"/>
    </row>
    <row r="972" spans="1:16" ht="56.5" x14ac:dyDescent="0.35">
      <c r="A972" s="22" t="s">
        <v>270</v>
      </c>
      <c r="B972" s="22" t="s">
        <v>271</v>
      </c>
      <c r="C972" s="158" t="s">
        <v>902</v>
      </c>
      <c r="D972" s="7" t="s">
        <v>909</v>
      </c>
      <c r="E972" s="3">
        <v>10</v>
      </c>
      <c r="F972" s="83">
        <v>9680</v>
      </c>
      <c r="G972" s="71">
        <f t="shared" si="29"/>
        <v>96800</v>
      </c>
      <c r="H972" s="27"/>
      <c r="I972" s="27"/>
      <c r="J972" s="138"/>
      <c r="K972" s="27"/>
      <c r="L972" s="121"/>
      <c r="M972" s="22"/>
      <c r="N972" s="22"/>
      <c r="O972" s="22"/>
      <c r="P972" s="116"/>
    </row>
    <row r="973" spans="1:16" ht="56.5" x14ac:dyDescent="0.35">
      <c r="A973" s="22" t="s">
        <v>270</v>
      </c>
      <c r="B973" s="22" t="s">
        <v>271</v>
      </c>
      <c r="C973" s="158" t="s">
        <v>902</v>
      </c>
      <c r="D973" s="7" t="s">
        <v>988</v>
      </c>
      <c r="E973" s="3">
        <v>20</v>
      </c>
      <c r="F973" s="83">
        <v>6050</v>
      </c>
      <c r="G973" s="71">
        <f t="shared" si="29"/>
        <v>121000</v>
      </c>
      <c r="H973" s="27"/>
      <c r="I973" s="27"/>
      <c r="J973" s="138"/>
      <c r="K973" s="27"/>
      <c r="L973" s="121"/>
      <c r="M973" s="22"/>
      <c r="N973" s="22"/>
      <c r="O973" s="22"/>
      <c r="P973" s="116"/>
    </row>
    <row r="974" spans="1:16" ht="56.5" x14ac:dyDescent="0.35">
      <c r="A974" s="22" t="s">
        <v>270</v>
      </c>
      <c r="B974" s="22" t="s">
        <v>271</v>
      </c>
      <c r="C974" s="158" t="s">
        <v>902</v>
      </c>
      <c r="D974" s="7" t="s">
        <v>910</v>
      </c>
      <c r="E974" s="3">
        <v>1</v>
      </c>
      <c r="F974" s="83">
        <v>6655</v>
      </c>
      <c r="G974" s="71">
        <f t="shared" si="29"/>
        <v>6655</v>
      </c>
      <c r="H974" s="27"/>
      <c r="I974" s="27"/>
      <c r="J974" s="138"/>
      <c r="K974" s="27"/>
      <c r="L974" s="121"/>
      <c r="M974" s="22"/>
      <c r="N974" s="22"/>
      <c r="O974" s="22"/>
      <c r="P974" s="116"/>
    </row>
    <row r="975" spans="1:16" ht="56.5" x14ac:dyDescent="0.35">
      <c r="A975" s="22" t="s">
        <v>270</v>
      </c>
      <c r="B975" s="22" t="s">
        <v>271</v>
      </c>
      <c r="C975" s="158" t="s">
        <v>902</v>
      </c>
      <c r="D975" s="7" t="s">
        <v>990</v>
      </c>
      <c r="E975" s="3">
        <v>10</v>
      </c>
      <c r="F975" s="83">
        <v>726</v>
      </c>
      <c r="G975" s="71">
        <f t="shared" si="29"/>
        <v>7260</v>
      </c>
      <c r="H975" s="27"/>
      <c r="I975" s="27"/>
      <c r="J975" s="138"/>
      <c r="K975" s="27"/>
      <c r="L975" s="121"/>
      <c r="M975" s="22"/>
      <c r="N975" s="22"/>
      <c r="O975" s="22"/>
      <c r="P975" s="116"/>
    </row>
    <row r="976" spans="1:16" ht="56.5" x14ac:dyDescent="0.35">
      <c r="A976" s="22" t="s">
        <v>270</v>
      </c>
      <c r="B976" s="22" t="s">
        <v>271</v>
      </c>
      <c r="C976" s="158" t="s">
        <v>902</v>
      </c>
      <c r="D976" s="7" t="s">
        <v>489</v>
      </c>
      <c r="E976" s="3">
        <v>1</v>
      </c>
      <c r="F976" s="83">
        <v>18150</v>
      </c>
      <c r="G976" s="71">
        <f t="shared" si="29"/>
        <v>18150</v>
      </c>
      <c r="H976" s="27"/>
      <c r="I976" s="27"/>
      <c r="J976" s="138"/>
      <c r="K976" s="27"/>
      <c r="L976" s="121"/>
      <c r="M976" s="22"/>
      <c r="N976" s="22"/>
      <c r="O976" s="22"/>
      <c r="P976" s="116"/>
    </row>
    <row r="977" spans="1:16" ht="56.5" x14ac:dyDescent="0.35">
      <c r="A977" s="22" t="s">
        <v>270</v>
      </c>
      <c r="B977" s="22" t="s">
        <v>271</v>
      </c>
      <c r="C977" s="158" t="s">
        <v>902</v>
      </c>
      <c r="D977" s="7" t="s">
        <v>911</v>
      </c>
      <c r="E977" s="3">
        <v>3</v>
      </c>
      <c r="F977" s="83">
        <v>11616</v>
      </c>
      <c r="G977" s="71">
        <f t="shared" si="29"/>
        <v>34848</v>
      </c>
      <c r="H977" s="27"/>
      <c r="I977" s="27"/>
      <c r="J977" s="138"/>
      <c r="K977" s="27"/>
      <c r="L977" s="121"/>
      <c r="M977" s="22"/>
      <c r="N977" s="22"/>
      <c r="O977" s="22"/>
      <c r="P977" s="116"/>
    </row>
    <row r="978" spans="1:16" ht="56.5" x14ac:dyDescent="0.35">
      <c r="A978" s="22" t="s">
        <v>270</v>
      </c>
      <c r="B978" s="22" t="s">
        <v>271</v>
      </c>
      <c r="C978" s="158" t="s">
        <v>902</v>
      </c>
      <c r="D978" s="7" t="s">
        <v>912</v>
      </c>
      <c r="E978" s="3">
        <v>40</v>
      </c>
      <c r="F978" s="83">
        <v>217.79999999999998</v>
      </c>
      <c r="G978" s="71">
        <f t="shared" si="29"/>
        <v>8712</v>
      </c>
      <c r="H978" s="27"/>
      <c r="I978" s="27"/>
      <c r="J978" s="138"/>
      <c r="K978" s="27"/>
      <c r="L978" s="121"/>
      <c r="M978" s="22"/>
      <c r="N978" s="22"/>
      <c r="O978" s="22"/>
      <c r="P978" s="116"/>
    </row>
    <row r="979" spans="1:16" ht="56.5" x14ac:dyDescent="0.35">
      <c r="A979" s="22" t="s">
        <v>270</v>
      </c>
      <c r="B979" s="22" t="s">
        <v>271</v>
      </c>
      <c r="C979" s="158" t="s">
        <v>902</v>
      </c>
      <c r="D979" s="7" t="s">
        <v>913</v>
      </c>
      <c r="E979" s="3">
        <v>5</v>
      </c>
      <c r="F979" s="83">
        <v>3025</v>
      </c>
      <c r="G979" s="71">
        <f t="shared" si="29"/>
        <v>15125</v>
      </c>
      <c r="H979" s="27"/>
      <c r="I979" s="27"/>
      <c r="J979" s="138"/>
      <c r="K979" s="27"/>
      <c r="L979" s="121"/>
      <c r="M979" s="22"/>
      <c r="N979" s="22"/>
      <c r="O979" s="22"/>
      <c r="P979" s="116"/>
    </row>
    <row r="980" spans="1:16" ht="56.5" x14ac:dyDescent="0.35">
      <c r="A980" s="176" t="s">
        <v>270</v>
      </c>
      <c r="B980" s="176" t="s">
        <v>271</v>
      </c>
      <c r="C980" s="237" t="s">
        <v>902</v>
      </c>
      <c r="D980" s="213" t="s">
        <v>1008</v>
      </c>
      <c r="E980" s="184">
        <v>3</v>
      </c>
      <c r="F980" s="235">
        <v>78650</v>
      </c>
      <c r="G980" s="227">
        <f t="shared" si="29"/>
        <v>235950</v>
      </c>
      <c r="H980" s="199"/>
      <c r="I980" s="27"/>
      <c r="J980" s="138"/>
      <c r="K980" s="27"/>
      <c r="L980" s="121"/>
      <c r="M980" s="22"/>
      <c r="N980" s="22"/>
      <c r="O980" s="22"/>
      <c r="P980" s="116"/>
    </row>
    <row r="981" spans="1:16" ht="56.5" x14ac:dyDescent="0.35">
      <c r="A981" s="22" t="s">
        <v>270</v>
      </c>
      <c r="B981" s="22" t="s">
        <v>271</v>
      </c>
      <c r="C981" s="158" t="s">
        <v>902</v>
      </c>
      <c r="D981" s="7" t="s">
        <v>915</v>
      </c>
      <c r="E981" s="3">
        <v>10</v>
      </c>
      <c r="F981" s="83">
        <v>4598</v>
      </c>
      <c r="G981" s="71">
        <f t="shared" si="29"/>
        <v>45980</v>
      </c>
      <c r="H981" s="27"/>
      <c r="I981" s="27"/>
      <c r="J981" s="138"/>
      <c r="K981" s="27"/>
      <c r="L981" s="121"/>
      <c r="M981" s="22"/>
      <c r="N981" s="22"/>
      <c r="O981" s="22"/>
      <c r="P981" s="116"/>
    </row>
    <row r="982" spans="1:16" ht="56.5" x14ac:dyDescent="0.35">
      <c r="A982" s="22" t="s">
        <v>270</v>
      </c>
      <c r="B982" s="22" t="s">
        <v>271</v>
      </c>
      <c r="C982" s="158" t="s">
        <v>902</v>
      </c>
      <c r="D982" s="7" t="s">
        <v>115</v>
      </c>
      <c r="E982" s="3">
        <v>72</v>
      </c>
      <c r="F982" s="83">
        <v>1936</v>
      </c>
      <c r="G982" s="71">
        <f t="shared" si="29"/>
        <v>139392</v>
      </c>
      <c r="H982" s="27"/>
      <c r="I982" s="27"/>
      <c r="J982" s="138"/>
      <c r="K982" s="27"/>
      <c r="L982" s="121"/>
      <c r="M982" s="22"/>
      <c r="N982" s="22"/>
      <c r="O982" s="22"/>
      <c r="P982" s="116"/>
    </row>
    <row r="983" spans="1:16" ht="56.5" x14ac:dyDescent="0.35">
      <c r="A983" s="22" t="s">
        <v>270</v>
      </c>
      <c r="B983" s="22" t="s">
        <v>271</v>
      </c>
      <c r="C983" s="158" t="s">
        <v>902</v>
      </c>
      <c r="D983" s="7" t="s">
        <v>1009</v>
      </c>
      <c r="E983" s="3">
        <v>36</v>
      </c>
      <c r="F983" s="83">
        <v>1694</v>
      </c>
      <c r="G983" s="71">
        <f t="shared" si="29"/>
        <v>60984</v>
      </c>
      <c r="H983" s="27"/>
      <c r="I983" s="27"/>
      <c r="J983" s="138"/>
      <c r="K983" s="27"/>
      <c r="L983" s="121"/>
      <c r="M983" s="22"/>
      <c r="N983" s="22"/>
      <c r="O983" s="22"/>
      <c r="P983" s="116"/>
    </row>
    <row r="984" spans="1:16" ht="56.5" x14ac:dyDescent="0.35">
      <c r="A984" s="22" t="s">
        <v>270</v>
      </c>
      <c r="B984" s="22" t="s">
        <v>271</v>
      </c>
      <c r="C984" s="158" t="s">
        <v>902</v>
      </c>
      <c r="D984" s="7" t="s">
        <v>916</v>
      </c>
      <c r="E984" s="3">
        <v>15</v>
      </c>
      <c r="F984" s="83">
        <v>1331</v>
      </c>
      <c r="G984" s="71">
        <f t="shared" si="29"/>
        <v>19965</v>
      </c>
      <c r="H984" s="27"/>
      <c r="I984" s="27"/>
      <c r="J984" s="138"/>
      <c r="K984" s="27"/>
      <c r="L984" s="121"/>
      <c r="M984" s="22"/>
      <c r="N984" s="22"/>
      <c r="O984" s="22"/>
      <c r="P984" s="116"/>
    </row>
    <row r="985" spans="1:16" ht="56.5" x14ac:dyDescent="0.35">
      <c r="A985" s="176" t="s">
        <v>270</v>
      </c>
      <c r="B985" s="176" t="s">
        <v>271</v>
      </c>
      <c r="C985" s="237" t="s">
        <v>902</v>
      </c>
      <c r="D985" s="213" t="s">
        <v>1010</v>
      </c>
      <c r="E985" s="184">
        <v>1</v>
      </c>
      <c r="F985" s="235">
        <v>254100</v>
      </c>
      <c r="G985" s="227">
        <f t="shared" si="29"/>
        <v>254100</v>
      </c>
      <c r="H985" s="199"/>
      <c r="I985" s="27"/>
      <c r="J985" s="138"/>
      <c r="K985" s="27"/>
      <c r="L985" s="121"/>
      <c r="M985" s="22"/>
      <c r="N985" s="22"/>
      <c r="O985" s="22"/>
      <c r="P985" s="116"/>
    </row>
    <row r="986" spans="1:16" ht="56.5" x14ac:dyDescent="0.35">
      <c r="A986" s="22" t="s">
        <v>270</v>
      </c>
      <c r="B986" s="22" t="s">
        <v>271</v>
      </c>
      <c r="C986" s="158" t="s">
        <v>902</v>
      </c>
      <c r="D986" s="7" t="s">
        <v>1011</v>
      </c>
      <c r="E986" s="3">
        <v>1</v>
      </c>
      <c r="F986" s="83">
        <v>726000</v>
      </c>
      <c r="G986" s="71">
        <f t="shared" si="29"/>
        <v>726000</v>
      </c>
      <c r="H986" s="27"/>
      <c r="I986" s="27"/>
      <c r="J986" s="138"/>
      <c r="K986" s="27"/>
      <c r="L986" s="121"/>
      <c r="M986" s="22"/>
      <c r="N986" s="22"/>
      <c r="O986" s="22"/>
      <c r="P986" s="116"/>
    </row>
    <row r="987" spans="1:16" ht="56.5" x14ac:dyDescent="0.35">
      <c r="A987" s="22" t="s">
        <v>270</v>
      </c>
      <c r="B987" s="22" t="s">
        <v>271</v>
      </c>
      <c r="C987" s="158" t="s">
        <v>902</v>
      </c>
      <c r="D987" s="7" t="s">
        <v>1012</v>
      </c>
      <c r="E987" s="3">
        <v>1</v>
      </c>
      <c r="F987" s="83">
        <v>532400</v>
      </c>
      <c r="G987" s="71">
        <f t="shared" si="29"/>
        <v>532400</v>
      </c>
      <c r="H987" s="27"/>
      <c r="I987" s="27"/>
      <c r="J987" s="138"/>
      <c r="K987" s="27"/>
      <c r="L987" s="121"/>
      <c r="M987" s="22"/>
      <c r="N987" s="22"/>
      <c r="O987" s="22"/>
      <c r="P987" s="116"/>
    </row>
    <row r="988" spans="1:16" x14ac:dyDescent="0.35">
      <c r="A988" s="176" t="s">
        <v>270</v>
      </c>
      <c r="B988" s="176" t="s">
        <v>271</v>
      </c>
      <c r="C988" s="202" t="s">
        <v>545</v>
      </c>
      <c r="D988" s="222" t="s">
        <v>546</v>
      </c>
      <c r="E988" s="220">
        <v>1</v>
      </c>
      <c r="F988" s="238">
        <v>4300</v>
      </c>
      <c r="G988" s="203">
        <f t="shared" si="29"/>
        <v>4300</v>
      </c>
      <c r="H988" s="180" t="s">
        <v>893</v>
      </c>
      <c r="I988" s="115"/>
      <c r="J988" s="138"/>
      <c r="K988" s="27"/>
      <c r="L988" s="22"/>
      <c r="M988" s="22"/>
      <c r="N988" s="22"/>
      <c r="O988" s="22"/>
      <c r="P988" s="116"/>
    </row>
    <row r="989" spans="1:16" ht="42" x14ac:dyDescent="0.35">
      <c r="A989" s="176" t="s">
        <v>270</v>
      </c>
      <c r="B989" s="176" t="s">
        <v>271</v>
      </c>
      <c r="C989" s="202" t="s">
        <v>545</v>
      </c>
      <c r="D989" s="222" t="s">
        <v>547</v>
      </c>
      <c r="E989" s="220">
        <v>1</v>
      </c>
      <c r="F989" s="220">
        <v>77000</v>
      </c>
      <c r="G989" s="203">
        <f t="shared" si="29"/>
        <v>77000</v>
      </c>
      <c r="H989" s="180" t="s">
        <v>893</v>
      </c>
      <c r="I989" s="115"/>
      <c r="J989" s="138"/>
      <c r="K989" s="27"/>
      <c r="L989" s="22"/>
      <c r="M989" s="22"/>
      <c r="N989" s="22"/>
      <c r="O989" s="22"/>
      <c r="P989" s="116"/>
    </row>
    <row r="990" spans="1:16" ht="28" x14ac:dyDescent="0.35">
      <c r="A990" s="22" t="s">
        <v>270</v>
      </c>
      <c r="B990" s="22" t="s">
        <v>271</v>
      </c>
      <c r="C990" s="32" t="s">
        <v>545</v>
      </c>
      <c r="D990" s="5" t="s">
        <v>548</v>
      </c>
      <c r="E990" s="6">
        <v>2</v>
      </c>
      <c r="F990" s="6">
        <v>725</v>
      </c>
      <c r="G990" s="33">
        <f t="shared" si="29"/>
        <v>1450</v>
      </c>
      <c r="H990" s="27"/>
      <c r="I990" s="27"/>
      <c r="J990" s="138"/>
      <c r="K990" s="27"/>
      <c r="L990" s="121" t="s">
        <v>893</v>
      </c>
      <c r="M990" s="22"/>
      <c r="N990" s="22"/>
      <c r="O990" s="22"/>
      <c r="P990" s="116"/>
    </row>
    <row r="991" spans="1:16" x14ac:dyDescent="0.35">
      <c r="A991" s="176" t="s">
        <v>270</v>
      </c>
      <c r="B991" s="176" t="s">
        <v>271</v>
      </c>
      <c r="C991" s="202" t="s">
        <v>545</v>
      </c>
      <c r="D991" s="222" t="s">
        <v>65</v>
      </c>
      <c r="E991" s="220">
        <v>10</v>
      </c>
      <c r="F991" s="220">
        <v>970</v>
      </c>
      <c r="G991" s="203">
        <f t="shared" si="29"/>
        <v>9700</v>
      </c>
      <c r="H991" s="180" t="s">
        <v>893</v>
      </c>
      <c r="I991" s="115"/>
      <c r="J991" s="138"/>
      <c r="K991" s="27"/>
      <c r="L991" s="22"/>
      <c r="M991" s="22"/>
      <c r="N991" s="22"/>
      <c r="O991" s="22"/>
      <c r="P991" s="116"/>
    </row>
    <row r="992" spans="1:16" x14ac:dyDescent="0.35">
      <c r="A992" s="22" t="s">
        <v>270</v>
      </c>
      <c r="B992" s="22" t="s">
        <v>271</v>
      </c>
      <c r="C992" s="32" t="s">
        <v>545</v>
      </c>
      <c r="D992" s="5" t="s">
        <v>549</v>
      </c>
      <c r="E992" s="6">
        <v>10</v>
      </c>
      <c r="F992" s="6">
        <v>351</v>
      </c>
      <c r="G992" s="33">
        <f t="shared" si="29"/>
        <v>3510</v>
      </c>
      <c r="H992" s="115" t="s">
        <v>893</v>
      </c>
      <c r="I992" s="115"/>
      <c r="J992" s="138"/>
      <c r="K992" s="27"/>
      <c r="L992" s="22"/>
      <c r="M992" s="22"/>
      <c r="N992" s="22"/>
      <c r="O992" s="22"/>
      <c r="P992" s="116"/>
    </row>
    <row r="993" spans="1:16" x14ac:dyDescent="0.35">
      <c r="A993" s="22" t="s">
        <v>270</v>
      </c>
      <c r="B993" s="22" t="s">
        <v>271</v>
      </c>
      <c r="C993" s="32" t="s">
        <v>545</v>
      </c>
      <c r="D993" s="5" t="s">
        <v>550</v>
      </c>
      <c r="E993" s="6">
        <v>6</v>
      </c>
      <c r="F993" s="6">
        <v>155</v>
      </c>
      <c r="G993" s="33">
        <f t="shared" si="29"/>
        <v>930</v>
      </c>
      <c r="H993" s="27"/>
      <c r="I993" s="27"/>
      <c r="J993" s="138"/>
      <c r="K993" s="27"/>
      <c r="L993" s="22"/>
      <c r="M993" s="22"/>
      <c r="N993" s="22"/>
      <c r="O993" s="22"/>
      <c r="P993" s="122" t="s">
        <v>893</v>
      </c>
    </row>
    <row r="994" spans="1:16" x14ac:dyDescent="0.35">
      <c r="A994" s="22" t="s">
        <v>270</v>
      </c>
      <c r="B994" s="22" t="s">
        <v>271</v>
      </c>
      <c r="C994" s="32" t="s">
        <v>545</v>
      </c>
      <c r="D994" s="57" t="s">
        <v>531</v>
      </c>
      <c r="E994" s="6">
        <v>6</v>
      </c>
      <c r="F994" s="6">
        <v>90</v>
      </c>
      <c r="G994" s="33">
        <f t="shared" si="29"/>
        <v>540</v>
      </c>
      <c r="H994" s="115" t="s">
        <v>893</v>
      </c>
      <c r="I994" s="115"/>
      <c r="J994" s="138"/>
      <c r="K994" s="27"/>
      <c r="L994" s="22"/>
      <c r="M994" s="22"/>
      <c r="N994" s="22"/>
      <c r="O994" s="22"/>
      <c r="P994" s="116"/>
    </row>
    <row r="995" spans="1:16" x14ac:dyDescent="0.35">
      <c r="A995" s="22" t="s">
        <v>270</v>
      </c>
      <c r="B995" s="22" t="s">
        <v>271</v>
      </c>
      <c r="C995" s="32" t="s">
        <v>545</v>
      </c>
      <c r="D995" s="57" t="s">
        <v>531</v>
      </c>
      <c r="E995" s="6">
        <v>4</v>
      </c>
      <c r="F995" s="6">
        <v>400</v>
      </c>
      <c r="G995" s="33">
        <f t="shared" si="29"/>
        <v>1600</v>
      </c>
      <c r="H995" s="115" t="s">
        <v>893</v>
      </c>
      <c r="I995" s="115"/>
      <c r="J995" s="138"/>
      <c r="K995" s="27"/>
      <c r="L995" s="22"/>
      <c r="M995" s="22"/>
      <c r="N995" s="22"/>
      <c r="O995" s="22"/>
      <c r="P995" s="116"/>
    </row>
    <row r="996" spans="1:16" ht="28" x14ac:dyDescent="0.35">
      <c r="A996" s="22" t="s">
        <v>270</v>
      </c>
      <c r="B996" s="22" t="s">
        <v>271</v>
      </c>
      <c r="C996" s="32" t="s">
        <v>545</v>
      </c>
      <c r="D996" s="5" t="s">
        <v>551</v>
      </c>
      <c r="E996" s="6">
        <v>1</v>
      </c>
      <c r="F996" s="6">
        <v>5150</v>
      </c>
      <c r="G996" s="33">
        <f t="shared" si="29"/>
        <v>5150</v>
      </c>
      <c r="H996" s="27"/>
      <c r="I996" s="27"/>
      <c r="J996" s="138"/>
      <c r="K996" s="27"/>
      <c r="L996" s="22"/>
      <c r="M996" s="121" t="s">
        <v>893</v>
      </c>
      <c r="N996" s="22"/>
      <c r="O996" s="22"/>
      <c r="P996" s="116"/>
    </row>
    <row r="997" spans="1:16" ht="28" x14ac:dyDescent="0.35">
      <c r="A997" s="22" t="s">
        <v>270</v>
      </c>
      <c r="B997" s="22" t="s">
        <v>271</v>
      </c>
      <c r="C997" s="32" t="s">
        <v>545</v>
      </c>
      <c r="D997" s="5" t="s">
        <v>552</v>
      </c>
      <c r="E997" s="6">
        <v>1</v>
      </c>
      <c r="F997" s="6">
        <v>12600</v>
      </c>
      <c r="G997" s="33">
        <f t="shared" si="29"/>
        <v>12600</v>
      </c>
      <c r="H997" s="27"/>
      <c r="I997" s="27"/>
      <c r="J997" s="138"/>
      <c r="K997" s="27"/>
      <c r="L997" s="22"/>
      <c r="M997" s="121" t="s">
        <v>893</v>
      </c>
      <c r="N997" s="22"/>
      <c r="O997" s="22"/>
      <c r="P997" s="116"/>
    </row>
    <row r="998" spans="1:16" x14ac:dyDescent="0.35">
      <c r="A998" s="22" t="s">
        <v>270</v>
      </c>
      <c r="B998" s="22" t="s">
        <v>271</v>
      </c>
      <c r="C998" s="32" t="s">
        <v>545</v>
      </c>
      <c r="D998" s="5" t="s">
        <v>553</v>
      </c>
      <c r="E998" s="6">
        <v>1</v>
      </c>
      <c r="F998" s="6">
        <v>760</v>
      </c>
      <c r="G998" s="33">
        <f t="shared" si="29"/>
        <v>760</v>
      </c>
      <c r="H998" s="27"/>
      <c r="I998" s="27"/>
      <c r="J998" s="138"/>
      <c r="K998" s="27"/>
      <c r="L998" s="22"/>
      <c r="M998" s="121" t="s">
        <v>893</v>
      </c>
      <c r="N998" s="22"/>
      <c r="O998" s="22"/>
      <c r="P998" s="116"/>
    </row>
    <row r="999" spans="1:16" ht="28" x14ac:dyDescent="0.35">
      <c r="A999" s="22" t="s">
        <v>270</v>
      </c>
      <c r="B999" s="22" t="s">
        <v>271</v>
      </c>
      <c r="C999" s="32" t="s">
        <v>545</v>
      </c>
      <c r="D999" s="5" t="s">
        <v>554</v>
      </c>
      <c r="E999" s="6">
        <v>6</v>
      </c>
      <c r="F999" s="6">
        <v>88</v>
      </c>
      <c r="G999" s="33">
        <f t="shared" si="29"/>
        <v>528</v>
      </c>
      <c r="H999" s="27"/>
      <c r="I999" s="27"/>
      <c r="J999" s="138"/>
      <c r="K999" s="27"/>
      <c r="L999" s="22"/>
      <c r="M999" s="121" t="s">
        <v>893</v>
      </c>
      <c r="N999" s="22"/>
      <c r="O999" s="22"/>
      <c r="P999" s="116"/>
    </row>
    <row r="1000" spans="1:16" x14ac:dyDescent="0.35">
      <c r="A1000" s="22" t="s">
        <v>270</v>
      </c>
      <c r="B1000" s="22" t="s">
        <v>271</v>
      </c>
      <c r="C1000" s="32" t="s">
        <v>545</v>
      </c>
      <c r="D1000" s="5" t="s">
        <v>241</v>
      </c>
      <c r="E1000" s="6">
        <v>1</v>
      </c>
      <c r="F1000" s="66">
        <v>2300</v>
      </c>
      <c r="G1000" s="33">
        <f t="shared" si="29"/>
        <v>2300</v>
      </c>
      <c r="H1000" s="130" t="s">
        <v>893</v>
      </c>
      <c r="I1000" s="27"/>
      <c r="J1000" s="138"/>
      <c r="K1000" s="27"/>
      <c r="L1000" s="121" t="s">
        <v>893</v>
      </c>
      <c r="M1000" s="22"/>
      <c r="N1000" s="22"/>
      <c r="O1000" s="22"/>
      <c r="P1000" s="116"/>
    </row>
    <row r="1001" spans="1:16" x14ac:dyDescent="0.35">
      <c r="A1001" s="22" t="s">
        <v>270</v>
      </c>
      <c r="B1001" s="22" t="s">
        <v>271</v>
      </c>
      <c r="C1001" s="32" t="s">
        <v>545</v>
      </c>
      <c r="D1001" s="5" t="s">
        <v>181</v>
      </c>
      <c r="E1001" s="6">
        <v>1</v>
      </c>
      <c r="F1001" s="66">
        <v>5454</v>
      </c>
      <c r="G1001" s="33">
        <f t="shared" si="29"/>
        <v>5454</v>
      </c>
      <c r="H1001" s="115" t="s">
        <v>893</v>
      </c>
      <c r="I1001" s="115"/>
      <c r="J1001" s="138"/>
      <c r="K1001" s="27"/>
      <c r="L1001" s="22"/>
      <c r="M1001" s="22"/>
      <c r="N1001" s="22"/>
      <c r="O1001" s="22"/>
      <c r="P1001" s="116"/>
    </row>
    <row r="1002" spans="1:16" ht="28" x14ac:dyDescent="0.35">
      <c r="A1002" s="22" t="s">
        <v>270</v>
      </c>
      <c r="B1002" s="22" t="s">
        <v>271</v>
      </c>
      <c r="C1002" s="32" t="s">
        <v>545</v>
      </c>
      <c r="D1002" s="5" t="s">
        <v>555</v>
      </c>
      <c r="E1002" s="6">
        <v>1</v>
      </c>
      <c r="F1002" s="6">
        <v>1335</v>
      </c>
      <c r="G1002" s="33">
        <f t="shared" si="29"/>
        <v>1335</v>
      </c>
      <c r="H1002" s="115" t="s">
        <v>893</v>
      </c>
      <c r="I1002" s="115"/>
      <c r="J1002" s="138"/>
      <c r="K1002" s="27"/>
      <c r="L1002" s="22"/>
      <c r="M1002" s="22"/>
      <c r="N1002" s="22"/>
      <c r="O1002" s="22"/>
      <c r="P1002" s="116"/>
    </row>
    <row r="1003" spans="1:16" x14ac:dyDescent="0.35">
      <c r="A1003" s="22" t="s">
        <v>270</v>
      </c>
      <c r="B1003" s="22" t="s">
        <v>271</v>
      </c>
      <c r="C1003" s="32" t="s">
        <v>545</v>
      </c>
      <c r="D1003" s="5" t="s">
        <v>26</v>
      </c>
      <c r="E1003" s="6">
        <v>1</v>
      </c>
      <c r="F1003" s="6">
        <v>1573</v>
      </c>
      <c r="G1003" s="33">
        <f t="shared" si="29"/>
        <v>1573</v>
      </c>
      <c r="H1003" s="115" t="s">
        <v>893</v>
      </c>
      <c r="I1003" s="115"/>
      <c r="J1003" s="138"/>
      <c r="K1003" s="27"/>
      <c r="L1003" s="22"/>
      <c r="M1003" s="22"/>
      <c r="N1003" s="22"/>
      <c r="O1003" s="22"/>
      <c r="P1003" s="116"/>
    </row>
    <row r="1004" spans="1:16" x14ac:dyDescent="0.35">
      <c r="A1004" s="22" t="s">
        <v>270</v>
      </c>
      <c r="B1004" s="22" t="s">
        <v>271</v>
      </c>
      <c r="C1004" s="32" t="s">
        <v>545</v>
      </c>
      <c r="D1004" s="77" t="s">
        <v>556</v>
      </c>
      <c r="E1004" s="6">
        <v>1</v>
      </c>
      <c r="F1004" s="6">
        <v>20570</v>
      </c>
      <c r="G1004" s="33">
        <f t="shared" si="29"/>
        <v>20570</v>
      </c>
      <c r="H1004" s="115" t="s">
        <v>893</v>
      </c>
      <c r="I1004" s="115"/>
      <c r="J1004" s="138"/>
      <c r="K1004" s="27"/>
      <c r="L1004" s="22"/>
      <c r="M1004" s="22"/>
      <c r="N1004" s="22"/>
      <c r="O1004" s="22"/>
      <c r="P1004" s="116"/>
    </row>
    <row r="1005" spans="1:16" x14ac:dyDescent="0.35">
      <c r="A1005" s="22" t="s">
        <v>270</v>
      </c>
      <c r="B1005" s="22" t="s">
        <v>271</v>
      </c>
      <c r="C1005" s="32" t="s">
        <v>545</v>
      </c>
      <c r="D1005" s="5" t="s">
        <v>337</v>
      </c>
      <c r="E1005" s="6">
        <v>8</v>
      </c>
      <c r="F1005" s="6">
        <v>1210</v>
      </c>
      <c r="G1005" s="33">
        <f t="shared" si="29"/>
        <v>9680</v>
      </c>
      <c r="H1005" s="27"/>
      <c r="I1005" s="27"/>
      <c r="J1005" s="138"/>
      <c r="K1005" s="27"/>
      <c r="L1005" s="121" t="s">
        <v>893</v>
      </c>
      <c r="M1005" s="22"/>
      <c r="N1005" s="22"/>
      <c r="O1005" s="22"/>
      <c r="P1005" s="116"/>
    </row>
    <row r="1006" spans="1:16" x14ac:dyDescent="0.35">
      <c r="A1006" s="22" t="s">
        <v>270</v>
      </c>
      <c r="B1006" s="22" t="s">
        <v>271</v>
      </c>
      <c r="C1006" s="32" t="s">
        <v>545</v>
      </c>
      <c r="D1006" s="5" t="s">
        <v>337</v>
      </c>
      <c r="E1006" s="6">
        <v>2</v>
      </c>
      <c r="F1006" s="6">
        <v>200</v>
      </c>
      <c r="G1006" s="33">
        <f t="shared" si="29"/>
        <v>400</v>
      </c>
      <c r="H1006" s="27"/>
      <c r="I1006" s="27"/>
      <c r="J1006" s="138"/>
      <c r="K1006" s="27"/>
      <c r="L1006" s="121" t="s">
        <v>893</v>
      </c>
      <c r="M1006" s="22"/>
      <c r="N1006" s="22"/>
      <c r="O1006" s="22"/>
      <c r="P1006" s="116"/>
    </row>
    <row r="1007" spans="1:16" ht="28" x14ac:dyDescent="0.35">
      <c r="A1007" s="22" t="s">
        <v>270</v>
      </c>
      <c r="B1007" s="22" t="s">
        <v>271</v>
      </c>
      <c r="C1007" s="32" t="s">
        <v>545</v>
      </c>
      <c r="D1007" s="5" t="s">
        <v>544</v>
      </c>
      <c r="E1007" s="6">
        <v>1</v>
      </c>
      <c r="F1007" s="6">
        <v>1815</v>
      </c>
      <c r="G1007" s="33">
        <f t="shared" si="29"/>
        <v>1815</v>
      </c>
      <c r="H1007" s="27"/>
      <c r="I1007" s="27"/>
      <c r="J1007" s="138"/>
      <c r="K1007" s="27"/>
      <c r="L1007" s="121" t="s">
        <v>893</v>
      </c>
      <c r="M1007" s="22"/>
      <c r="N1007" s="22"/>
      <c r="O1007" s="22"/>
      <c r="P1007" s="116"/>
    </row>
    <row r="1008" spans="1:16" x14ac:dyDescent="0.35">
      <c r="A1008" s="22" t="s">
        <v>270</v>
      </c>
      <c r="B1008" s="22" t="s">
        <v>271</v>
      </c>
      <c r="C1008" s="32" t="s">
        <v>545</v>
      </c>
      <c r="D1008" s="5" t="s">
        <v>557</v>
      </c>
      <c r="E1008" s="6">
        <v>1</v>
      </c>
      <c r="F1008" s="6">
        <v>2130</v>
      </c>
      <c r="G1008" s="33">
        <f t="shared" si="29"/>
        <v>2130</v>
      </c>
      <c r="H1008" s="131" t="s">
        <v>893</v>
      </c>
      <c r="I1008" s="27"/>
      <c r="J1008" s="138"/>
      <c r="K1008" s="27"/>
      <c r="L1008" s="121" t="s">
        <v>893</v>
      </c>
      <c r="M1008" s="22"/>
      <c r="N1008" s="22"/>
      <c r="O1008" s="22"/>
      <c r="P1008" s="116"/>
    </row>
    <row r="1009" spans="1:16" ht="42" x14ac:dyDescent="0.35">
      <c r="A1009" s="176" t="s">
        <v>270</v>
      </c>
      <c r="B1009" s="176" t="s">
        <v>271</v>
      </c>
      <c r="C1009" s="202" t="s">
        <v>545</v>
      </c>
      <c r="D1009" s="232" t="s">
        <v>558</v>
      </c>
      <c r="E1009" s="220">
        <v>7</v>
      </c>
      <c r="F1009" s="220">
        <v>1550</v>
      </c>
      <c r="G1009" s="203">
        <f t="shared" si="29"/>
        <v>10850</v>
      </c>
      <c r="H1009" s="180" t="s">
        <v>893</v>
      </c>
      <c r="I1009" s="27"/>
      <c r="J1009" s="115" t="s">
        <v>893</v>
      </c>
      <c r="K1009" s="27"/>
      <c r="L1009" s="22"/>
      <c r="M1009" s="22"/>
      <c r="N1009" s="22"/>
      <c r="O1009" s="22"/>
      <c r="P1009" s="116"/>
    </row>
    <row r="1010" spans="1:16" x14ac:dyDescent="0.35">
      <c r="A1010" s="22" t="s">
        <v>270</v>
      </c>
      <c r="B1010" s="22" t="s">
        <v>271</v>
      </c>
      <c r="C1010" s="32" t="s">
        <v>545</v>
      </c>
      <c r="D1010" s="5" t="s">
        <v>337</v>
      </c>
      <c r="E1010" s="6">
        <v>20</v>
      </c>
      <c r="F1010" s="6">
        <v>1210</v>
      </c>
      <c r="G1010" s="33">
        <f t="shared" si="29"/>
        <v>24200</v>
      </c>
      <c r="H1010" s="27"/>
      <c r="I1010" s="27"/>
      <c r="J1010" s="138"/>
      <c r="K1010" s="27"/>
      <c r="L1010" s="121" t="s">
        <v>893</v>
      </c>
      <c r="M1010" s="22"/>
      <c r="N1010" s="22"/>
      <c r="O1010" s="22"/>
      <c r="P1010" s="116"/>
    </row>
    <row r="1011" spans="1:16" ht="42" x14ac:dyDescent="0.35">
      <c r="A1011" s="22" t="s">
        <v>270</v>
      </c>
      <c r="B1011" s="22" t="s">
        <v>271</v>
      </c>
      <c r="C1011" s="32" t="s">
        <v>545</v>
      </c>
      <c r="D1011" s="5" t="s">
        <v>827</v>
      </c>
      <c r="E1011" s="6">
        <v>5</v>
      </c>
      <c r="F1011" s="3">
        <f>4093*1.21</f>
        <v>4952.53</v>
      </c>
      <c r="G1011" s="3">
        <f>E1011*F1011</f>
        <v>24762.649999999998</v>
      </c>
      <c r="H1011" s="115" t="s">
        <v>893</v>
      </c>
      <c r="I1011" s="115"/>
      <c r="J1011" s="130" t="s">
        <v>893</v>
      </c>
      <c r="K1011" s="27"/>
      <c r="L1011" s="22"/>
      <c r="M1011" s="22"/>
      <c r="N1011" s="22"/>
      <c r="O1011" s="22"/>
      <c r="P1011" s="116"/>
    </row>
    <row r="1012" spans="1:16" ht="42" x14ac:dyDescent="0.35">
      <c r="A1012" s="22" t="s">
        <v>270</v>
      </c>
      <c r="B1012" s="22" t="s">
        <v>271</v>
      </c>
      <c r="C1012" s="32" t="s">
        <v>545</v>
      </c>
      <c r="D1012" s="5" t="s">
        <v>287</v>
      </c>
      <c r="E1012" s="6">
        <v>2</v>
      </c>
      <c r="F1012" s="3">
        <f>3089*1.21</f>
        <v>3737.69</v>
      </c>
      <c r="G1012" s="3">
        <f>E1012*F1012</f>
        <v>7475.38</v>
      </c>
      <c r="H1012" s="115" t="s">
        <v>893</v>
      </c>
      <c r="I1012" s="115"/>
      <c r="J1012" s="130" t="s">
        <v>893</v>
      </c>
      <c r="K1012" s="27"/>
      <c r="L1012" s="22"/>
      <c r="M1012" s="22"/>
      <c r="N1012" s="22"/>
      <c r="O1012" s="22"/>
      <c r="P1012" s="116"/>
    </row>
    <row r="1013" spans="1:16" x14ac:dyDescent="0.35">
      <c r="A1013" s="72" t="s">
        <v>262</v>
      </c>
      <c r="B1013" s="22" t="s">
        <v>261</v>
      </c>
      <c r="C1013" s="32" t="s">
        <v>545</v>
      </c>
      <c r="D1013" s="16" t="s">
        <v>559</v>
      </c>
      <c r="E1013" s="6">
        <v>1</v>
      </c>
      <c r="F1013" s="6">
        <v>5500</v>
      </c>
      <c r="G1013" s="33">
        <f>E1013*F1013</f>
        <v>5500</v>
      </c>
      <c r="H1013" s="115" t="s">
        <v>893</v>
      </c>
      <c r="I1013" s="115"/>
      <c r="J1013" s="138"/>
      <c r="K1013" s="27"/>
      <c r="L1013" s="22"/>
      <c r="M1013" s="22"/>
      <c r="N1013" s="22"/>
      <c r="O1013" s="22"/>
      <c r="P1013" s="116"/>
    </row>
    <row r="1014" spans="1:16" x14ac:dyDescent="0.35">
      <c r="A1014" s="22" t="s">
        <v>262</v>
      </c>
      <c r="B1014" s="22" t="s">
        <v>261</v>
      </c>
      <c r="C1014" s="32" t="s">
        <v>545</v>
      </c>
      <c r="D1014" s="5" t="s">
        <v>560</v>
      </c>
      <c r="E1014" s="6">
        <v>2</v>
      </c>
      <c r="F1014" s="6">
        <v>1815</v>
      </c>
      <c r="G1014" s="33">
        <f t="shared" ref="G1014:G1047" si="30">E1014*F1014</f>
        <v>3630</v>
      </c>
      <c r="H1014" s="27"/>
      <c r="I1014" s="27"/>
      <c r="J1014" s="138"/>
      <c r="K1014" s="27"/>
      <c r="L1014" s="121" t="s">
        <v>893</v>
      </c>
      <c r="M1014" s="22"/>
      <c r="N1014" s="22"/>
      <c r="O1014" s="22"/>
      <c r="P1014" s="116"/>
    </row>
    <row r="1015" spans="1:16" ht="28" x14ac:dyDescent="0.35">
      <c r="A1015" s="228" t="s">
        <v>262</v>
      </c>
      <c r="B1015" s="176" t="s">
        <v>261</v>
      </c>
      <c r="C1015" s="202" t="s">
        <v>545</v>
      </c>
      <c r="D1015" s="222" t="s">
        <v>561</v>
      </c>
      <c r="E1015" s="220">
        <v>1</v>
      </c>
      <c r="F1015" s="220">
        <v>45000</v>
      </c>
      <c r="G1015" s="203">
        <f t="shared" si="30"/>
        <v>45000</v>
      </c>
      <c r="H1015" s="180" t="s">
        <v>893</v>
      </c>
      <c r="I1015" s="115"/>
      <c r="J1015" s="138"/>
      <c r="K1015" s="27"/>
      <c r="L1015" s="22"/>
      <c r="M1015" s="22"/>
      <c r="N1015" s="22"/>
      <c r="O1015" s="22"/>
      <c r="P1015" s="116"/>
    </row>
    <row r="1016" spans="1:16" ht="28" x14ac:dyDescent="0.35">
      <c r="A1016" s="176" t="s">
        <v>262</v>
      </c>
      <c r="B1016" s="176" t="s">
        <v>261</v>
      </c>
      <c r="C1016" s="202" t="s">
        <v>545</v>
      </c>
      <c r="D1016" s="222" t="s">
        <v>562</v>
      </c>
      <c r="E1016" s="220">
        <v>1</v>
      </c>
      <c r="F1016" s="220">
        <v>79485</v>
      </c>
      <c r="G1016" s="203">
        <f t="shared" si="30"/>
        <v>79485</v>
      </c>
      <c r="H1016" s="180" t="s">
        <v>893</v>
      </c>
      <c r="I1016" s="115"/>
      <c r="J1016" s="138"/>
      <c r="K1016" s="27"/>
      <c r="L1016" s="22"/>
      <c r="M1016" s="22"/>
      <c r="N1016" s="22"/>
      <c r="O1016" s="22"/>
      <c r="P1016" s="116"/>
    </row>
    <row r="1017" spans="1:16" ht="28" x14ac:dyDescent="0.35">
      <c r="A1017" s="228" t="s">
        <v>262</v>
      </c>
      <c r="B1017" s="176" t="s">
        <v>261</v>
      </c>
      <c r="C1017" s="202" t="s">
        <v>545</v>
      </c>
      <c r="D1017" s="222" t="s">
        <v>563</v>
      </c>
      <c r="E1017" s="220">
        <v>1</v>
      </c>
      <c r="F1017" s="220">
        <v>32000</v>
      </c>
      <c r="G1017" s="203">
        <f t="shared" si="30"/>
        <v>32000</v>
      </c>
      <c r="H1017" s="180" t="s">
        <v>893</v>
      </c>
      <c r="I1017" s="115"/>
      <c r="J1017" s="138"/>
      <c r="K1017" s="27"/>
      <c r="L1017" s="22"/>
      <c r="M1017" s="22"/>
      <c r="N1017" s="22"/>
      <c r="O1017" s="22"/>
      <c r="P1017" s="116"/>
    </row>
    <row r="1018" spans="1:16" x14ac:dyDescent="0.35">
      <c r="A1018" s="176" t="s">
        <v>262</v>
      </c>
      <c r="B1018" s="176" t="s">
        <v>261</v>
      </c>
      <c r="C1018" s="202" t="s">
        <v>545</v>
      </c>
      <c r="D1018" s="222" t="s">
        <v>427</v>
      </c>
      <c r="E1018" s="220">
        <v>6</v>
      </c>
      <c r="F1018" s="220">
        <v>5000</v>
      </c>
      <c r="G1018" s="203">
        <f t="shared" si="30"/>
        <v>30000</v>
      </c>
      <c r="H1018" s="180" t="s">
        <v>893</v>
      </c>
      <c r="I1018" s="115"/>
      <c r="J1018" s="138"/>
      <c r="K1018" s="27"/>
      <c r="L1018" s="22"/>
      <c r="M1018" s="22"/>
      <c r="N1018" s="22"/>
      <c r="O1018" s="22"/>
      <c r="P1018" s="116"/>
    </row>
    <row r="1019" spans="1:16" x14ac:dyDescent="0.35">
      <c r="A1019" s="72" t="s">
        <v>262</v>
      </c>
      <c r="B1019" s="22" t="s">
        <v>261</v>
      </c>
      <c r="C1019" s="32" t="s">
        <v>545</v>
      </c>
      <c r="D1019" s="5" t="s">
        <v>564</v>
      </c>
      <c r="E1019" s="6">
        <v>26</v>
      </c>
      <c r="F1019" s="6">
        <v>2100</v>
      </c>
      <c r="G1019" s="33">
        <f t="shared" si="30"/>
        <v>54600</v>
      </c>
      <c r="H1019" s="131" t="s">
        <v>893</v>
      </c>
      <c r="I1019" s="27"/>
      <c r="J1019" s="138"/>
      <c r="K1019" s="27"/>
      <c r="L1019" s="121" t="s">
        <v>893</v>
      </c>
      <c r="M1019" s="22"/>
      <c r="N1019" s="22"/>
      <c r="O1019" s="22"/>
      <c r="P1019" s="116"/>
    </row>
    <row r="1020" spans="1:16" x14ac:dyDescent="0.35">
      <c r="A1020" s="22" t="s">
        <v>262</v>
      </c>
      <c r="B1020" s="22" t="s">
        <v>261</v>
      </c>
      <c r="C1020" s="32" t="s">
        <v>545</v>
      </c>
      <c r="D1020" s="86" t="s">
        <v>81</v>
      </c>
      <c r="E1020" s="6">
        <v>26</v>
      </c>
      <c r="F1020" s="6">
        <v>650</v>
      </c>
      <c r="G1020" s="33">
        <f t="shared" si="30"/>
        <v>16900</v>
      </c>
      <c r="H1020" s="27"/>
      <c r="I1020" s="27"/>
      <c r="J1020" s="138"/>
      <c r="K1020" s="27"/>
      <c r="L1020" s="121" t="s">
        <v>893</v>
      </c>
      <c r="M1020" s="22"/>
      <c r="N1020" s="22"/>
      <c r="O1020" s="22"/>
      <c r="P1020" s="116"/>
    </row>
    <row r="1021" spans="1:16" x14ac:dyDescent="0.35">
      <c r="A1021" s="72" t="s">
        <v>262</v>
      </c>
      <c r="B1021" s="22" t="s">
        <v>261</v>
      </c>
      <c r="C1021" s="32" t="s">
        <v>545</v>
      </c>
      <c r="D1021" s="14" t="s">
        <v>565</v>
      </c>
      <c r="E1021" s="6">
        <v>12</v>
      </c>
      <c r="F1021" s="6">
        <v>100</v>
      </c>
      <c r="G1021" s="33">
        <f t="shared" si="30"/>
        <v>1200</v>
      </c>
      <c r="H1021" s="27"/>
      <c r="I1021" s="27"/>
      <c r="J1021" s="138"/>
      <c r="K1021" s="27"/>
      <c r="L1021" s="121" t="s">
        <v>893</v>
      </c>
      <c r="M1021" s="22"/>
      <c r="N1021" s="22"/>
      <c r="O1021" s="22"/>
      <c r="P1021" s="116"/>
    </row>
    <row r="1022" spans="1:16" x14ac:dyDescent="0.35">
      <c r="A1022" s="22" t="s">
        <v>262</v>
      </c>
      <c r="B1022" s="22" t="s">
        <v>261</v>
      </c>
      <c r="C1022" s="32" t="s">
        <v>545</v>
      </c>
      <c r="D1022" s="16" t="s">
        <v>89</v>
      </c>
      <c r="E1022" s="6">
        <v>3</v>
      </c>
      <c r="F1022" s="6">
        <v>851.14</v>
      </c>
      <c r="G1022" s="33">
        <f t="shared" si="30"/>
        <v>2553.42</v>
      </c>
      <c r="H1022" s="27"/>
      <c r="I1022" s="27"/>
      <c r="J1022" s="138"/>
      <c r="K1022" s="27"/>
      <c r="L1022" s="22"/>
      <c r="M1022" s="121" t="s">
        <v>893</v>
      </c>
      <c r="N1022" s="22"/>
      <c r="O1022" s="22"/>
      <c r="P1022" s="116"/>
    </row>
    <row r="1023" spans="1:16" x14ac:dyDescent="0.35">
      <c r="A1023" s="72" t="s">
        <v>262</v>
      </c>
      <c r="B1023" s="22" t="s">
        <v>261</v>
      </c>
      <c r="C1023" s="32" t="s">
        <v>545</v>
      </c>
      <c r="D1023" s="16" t="s">
        <v>566</v>
      </c>
      <c r="E1023" s="6">
        <v>1</v>
      </c>
      <c r="F1023" s="6">
        <v>18005</v>
      </c>
      <c r="G1023" s="33">
        <f t="shared" si="30"/>
        <v>18005</v>
      </c>
      <c r="H1023" s="27"/>
      <c r="I1023" s="27"/>
      <c r="J1023" s="138"/>
      <c r="K1023" s="27"/>
      <c r="L1023" s="22"/>
      <c r="M1023" s="121" t="s">
        <v>893</v>
      </c>
      <c r="N1023" s="22"/>
      <c r="O1023" s="22"/>
      <c r="P1023" s="116"/>
    </row>
    <row r="1024" spans="1:16" x14ac:dyDescent="0.35">
      <c r="A1024" s="22" t="s">
        <v>262</v>
      </c>
      <c r="B1024" s="22" t="s">
        <v>261</v>
      </c>
      <c r="C1024" s="32" t="s">
        <v>545</v>
      </c>
      <c r="D1024" s="2" t="s">
        <v>567</v>
      </c>
      <c r="E1024" s="6">
        <v>1</v>
      </c>
      <c r="F1024" s="6">
        <v>7460</v>
      </c>
      <c r="G1024" s="33">
        <f t="shared" si="30"/>
        <v>7460</v>
      </c>
      <c r="H1024" s="27"/>
      <c r="I1024" s="27"/>
      <c r="J1024" s="138"/>
      <c r="K1024" s="27"/>
      <c r="L1024" s="22"/>
      <c r="M1024" s="121" t="s">
        <v>893</v>
      </c>
      <c r="N1024" s="22"/>
      <c r="O1024" s="22"/>
      <c r="P1024" s="116"/>
    </row>
    <row r="1025" spans="1:16" ht="28" x14ac:dyDescent="0.35">
      <c r="A1025" s="72" t="s">
        <v>262</v>
      </c>
      <c r="B1025" s="22" t="s">
        <v>261</v>
      </c>
      <c r="C1025" s="32" t="s">
        <v>545</v>
      </c>
      <c r="D1025" s="16" t="s">
        <v>568</v>
      </c>
      <c r="E1025" s="6">
        <v>1</v>
      </c>
      <c r="F1025" s="6">
        <v>3135</v>
      </c>
      <c r="G1025" s="33">
        <f t="shared" si="30"/>
        <v>3135</v>
      </c>
      <c r="H1025" s="27"/>
      <c r="I1025" s="27"/>
      <c r="J1025" s="138"/>
      <c r="K1025" s="27"/>
      <c r="L1025" s="22"/>
      <c r="M1025" s="121" t="s">
        <v>893</v>
      </c>
      <c r="N1025" s="22"/>
      <c r="O1025" s="22"/>
      <c r="P1025" s="116"/>
    </row>
    <row r="1026" spans="1:16" x14ac:dyDescent="0.35">
      <c r="A1026" s="22" t="s">
        <v>262</v>
      </c>
      <c r="B1026" s="22" t="s">
        <v>261</v>
      </c>
      <c r="C1026" s="32" t="s">
        <v>545</v>
      </c>
      <c r="D1026" s="2" t="s">
        <v>569</v>
      </c>
      <c r="E1026" s="6">
        <v>300</v>
      </c>
      <c r="F1026" s="6">
        <v>100</v>
      </c>
      <c r="G1026" s="33">
        <f t="shared" si="30"/>
        <v>30000</v>
      </c>
      <c r="H1026" s="27"/>
      <c r="I1026" s="27"/>
      <c r="J1026" s="138"/>
      <c r="K1026" s="27"/>
      <c r="L1026" s="121" t="s">
        <v>893</v>
      </c>
      <c r="M1026" s="22"/>
      <c r="N1026" s="22"/>
      <c r="O1026" s="22"/>
      <c r="P1026" s="116"/>
    </row>
    <row r="1027" spans="1:16" x14ac:dyDescent="0.35">
      <c r="A1027" s="72" t="s">
        <v>262</v>
      </c>
      <c r="B1027" s="22" t="s">
        <v>261</v>
      </c>
      <c r="C1027" s="32" t="s">
        <v>545</v>
      </c>
      <c r="D1027" s="132" t="s">
        <v>178</v>
      </c>
      <c r="E1027" s="6">
        <v>20</v>
      </c>
      <c r="F1027" s="6">
        <v>400</v>
      </c>
      <c r="G1027" s="33">
        <f t="shared" si="30"/>
        <v>8000</v>
      </c>
      <c r="H1027" s="27"/>
      <c r="I1027" s="27"/>
      <c r="J1027" s="138"/>
      <c r="K1027" s="27"/>
      <c r="L1027" s="22"/>
      <c r="M1027" s="121" t="s">
        <v>893</v>
      </c>
      <c r="N1027" s="131" t="s">
        <v>893</v>
      </c>
      <c r="O1027" s="22"/>
      <c r="P1027" s="116"/>
    </row>
    <row r="1028" spans="1:16" x14ac:dyDescent="0.35">
      <c r="A1028" s="22" t="s">
        <v>262</v>
      </c>
      <c r="B1028" s="22" t="s">
        <v>261</v>
      </c>
      <c r="C1028" s="32" t="s">
        <v>545</v>
      </c>
      <c r="D1028" s="16" t="s">
        <v>570</v>
      </c>
      <c r="E1028" s="6">
        <v>10</v>
      </c>
      <c r="F1028" s="6">
        <v>190</v>
      </c>
      <c r="G1028" s="33">
        <f t="shared" si="30"/>
        <v>1900</v>
      </c>
      <c r="H1028" s="27"/>
      <c r="I1028" s="27"/>
      <c r="J1028" s="138"/>
      <c r="K1028" s="27"/>
      <c r="L1028" s="121" t="s">
        <v>893</v>
      </c>
      <c r="M1028" s="22"/>
      <c r="N1028" s="22"/>
      <c r="O1028" s="22"/>
      <c r="P1028" s="116"/>
    </row>
    <row r="1029" spans="1:16" x14ac:dyDescent="0.35">
      <c r="A1029" s="72" t="s">
        <v>262</v>
      </c>
      <c r="B1029" s="22" t="s">
        <v>261</v>
      </c>
      <c r="C1029" s="32" t="s">
        <v>545</v>
      </c>
      <c r="D1029" s="2" t="s">
        <v>571</v>
      </c>
      <c r="E1029" s="6">
        <v>60</v>
      </c>
      <c r="F1029" s="6">
        <v>96</v>
      </c>
      <c r="G1029" s="33">
        <f t="shared" si="30"/>
        <v>5760</v>
      </c>
      <c r="H1029" s="27"/>
      <c r="I1029" s="27"/>
      <c r="J1029" s="138"/>
      <c r="K1029" s="27"/>
      <c r="L1029" s="121" t="s">
        <v>893</v>
      </c>
      <c r="M1029" s="22"/>
      <c r="N1029" s="22"/>
      <c r="O1029" s="22"/>
      <c r="P1029" s="116"/>
    </row>
    <row r="1030" spans="1:16" ht="28" x14ac:dyDescent="0.35">
      <c r="A1030" s="22" t="s">
        <v>262</v>
      </c>
      <c r="B1030" s="22" t="s">
        <v>261</v>
      </c>
      <c r="C1030" s="32" t="s">
        <v>545</v>
      </c>
      <c r="D1030" s="2" t="s">
        <v>572</v>
      </c>
      <c r="E1030" s="6">
        <v>3</v>
      </c>
      <c r="F1030" s="6">
        <v>1200</v>
      </c>
      <c r="G1030" s="33">
        <f t="shared" si="30"/>
        <v>3600</v>
      </c>
      <c r="H1030" s="27"/>
      <c r="I1030" s="27"/>
      <c r="J1030" s="138"/>
      <c r="K1030" s="27"/>
      <c r="L1030" s="22"/>
      <c r="M1030" s="121" t="s">
        <v>893</v>
      </c>
      <c r="N1030" s="22"/>
      <c r="O1030" s="22"/>
      <c r="P1030" s="116"/>
    </row>
    <row r="1031" spans="1:16" x14ac:dyDescent="0.35">
      <c r="A1031" s="72" t="s">
        <v>262</v>
      </c>
      <c r="B1031" s="22" t="s">
        <v>261</v>
      </c>
      <c r="C1031" s="32" t="s">
        <v>545</v>
      </c>
      <c r="D1031" s="2" t="s">
        <v>573</v>
      </c>
      <c r="E1031" s="6">
        <v>20</v>
      </c>
      <c r="F1031" s="6">
        <v>50</v>
      </c>
      <c r="G1031" s="33">
        <f t="shared" si="30"/>
        <v>1000</v>
      </c>
      <c r="H1031" s="27"/>
      <c r="I1031" s="27"/>
      <c r="J1031" s="138"/>
      <c r="K1031" s="27"/>
      <c r="L1031" s="121" t="s">
        <v>893</v>
      </c>
      <c r="M1031" s="22"/>
      <c r="N1031" s="22"/>
      <c r="O1031" s="22"/>
      <c r="P1031" s="116"/>
    </row>
    <row r="1032" spans="1:16" x14ac:dyDescent="0.35">
      <c r="A1032" s="22" t="s">
        <v>262</v>
      </c>
      <c r="B1032" s="22" t="s">
        <v>261</v>
      </c>
      <c r="C1032" s="32" t="s">
        <v>545</v>
      </c>
      <c r="D1032" s="5" t="s">
        <v>574</v>
      </c>
      <c r="E1032" s="6">
        <v>10</v>
      </c>
      <c r="F1032" s="33">
        <v>170</v>
      </c>
      <c r="G1032" s="33">
        <f t="shared" si="30"/>
        <v>1700</v>
      </c>
      <c r="H1032" s="27"/>
      <c r="I1032" s="27"/>
      <c r="J1032" s="138"/>
      <c r="K1032" s="27"/>
      <c r="L1032" s="121" t="s">
        <v>893</v>
      </c>
      <c r="M1032" s="22"/>
      <c r="N1032" s="22"/>
      <c r="O1032" s="22"/>
      <c r="P1032" s="116"/>
    </row>
    <row r="1033" spans="1:16" x14ac:dyDescent="0.35">
      <c r="A1033" s="72" t="s">
        <v>262</v>
      </c>
      <c r="B1033" s="22" t="s">
        <v>261</v>
      </c>
      <c r="C1033" s="32" t="s">
        <v>545</v>
      </c>
      <c r="D1033" s="5" t="s">
        <v>575</v>
      </c>
      <c r="E1033" s="6">
        <v>10</v>
      </c>
      <c r="F1033" s="6">
        <v>128</v>
      </c>
      <c r="G1033" s="33">
        <f t="shared" si="30"/>
        <v>1280</v>
      </c>
      <c r="H1033" s="27"/>
      <c r="I1033" s="27"/>
      <c r="J1033" s="138"/>
      <c r="K1033" s="27"/>
      <c r="L1033" s="121" t="s">
        <v>893</v>
      </c>
      <c r="M1033" s="22"/>
      <c r="N1033" s="22"/>
      <c r="O1033" s="22"/>
      <c r="P1033" s="116"/>
    </row>
    <row r="1034" spans="1:16" x14ac:dyDescent="0.35">
      <c r="A1034" s="22" t="s">
        <v>262</v>
      </c>
      <c r="B1034" s="22" t="s">
        <v>261</v>
      </c>
      <c r="C1034" s="32" t="s">
        <v>545</v>
      </c>
      <c r="D1034" s="16" t="s">
        <v>576</v>
      </c>
      <c r="E1034" s="6">
        <v>10</v>
      </c>
      <c r="F1034" s="6">
        <v>165</v>
      </c>
      <c r="G1034" s="33">
        <f t="shared" si="30"/>
        <v>1650</v>
      </c>
      <c r="H1034" s="27"/>
      <c r="I1034" s="27"/>
      <c r="J1034" s="138"/>
      <c r="K1034" s="27"/>
      <c r="L1034" s="22"/>
      <c r="M1034" s="121" t="s">
        <v>893</v>
      </c>
      <c r="N1034" s="22"/>
      <c r="O1034" s="22"/>
      <c r="P1034" s="116"/>
    </row>
    <row r="1035" spans="1:16" x14ac:dyDescent="0.35">
      <c r="A1035" s="72" t="s">
        <v>262</v>
      </c>
      <c r="B1035" s="22" t="s">
        <v>261</v>
      </c>
      <c r="C1035" s="32" t="s">
        <v>545</v>
      </c>
      <c r="D1035" s="16" t="s">
        <v>577</v>
      </c>
      <c r="E1035" s="6">
        <v>3</v>
      </c>
      <c r="F1035" s="6">
        <v>490</v>
      </c>
      <c r="G1035" s="33">
        <f t="shared" si="30"/>
        <v>1470</v>
      </c>
      <c r="H1035" s="27"/>
      <c r="I1035" s="27"/>
      <c r="J1035" s="115" t="s">
        <v>893</v>
      </c>
      <c r="K1035" s="27"/>
      <c r="L1035" s="22"/>
      <c r="M1035" s="22"/>
      <c r="N1035" s="22"/>
      <c r="O1035" s="22"/>
      <c r="P1035" s="116"/>
    </row>
    <row r="1036" spans="1:16" ht="28" x14ac:dyDescent="0.35">
      <c r="A1036" s="22" t="s">
        <v>262</v>
      </c>
      <c r="B1036" s="22" t="s">
        <v>261</v>
      </c>
      <c r="C1036" s="32" t="s">
        <v>545</v>
      </c>
      <c r="D1036" s="70" t="s">
        <v>578</v>
      </c>
      <c r="E1036" s="6">
        <v>10</v>
      </c>
      <c r="F1036" s="6">
        <v>350</v>
      </c>
      <c r="G1036" s="33">
        <f t="shared" si="30"/>
        <v>3500</v>
      </c>
      <c r="H1036" s="27"/>
      <c r="I1036" s="27"/>
      <c r="J1036" s="138"/>
      <c r="K1036" s="27"/>
      <c r="L1036" s="22"/>
      <c r="M1036" s="22"/>
      <c r="N1036" s="123" t="s">
        <v>893</v>
      </c>
      <c r="O1036" s="123"/>
      <c r="P1036" s="116"/>
    </row>
    <row r="1037" spans="1:16" ht="28" x14ac:dyDescent="0.35">
      <c r="A1037" s="72" t="s">
        <v>262</v>
      </c>
      <c r="B1037" s="22" t="s">
        <v>261</v>
      </c>
      <c r="C1037" s="32" t="s">
        <v>545</v>
      </c>
      <c r="D1037" s="20" t="s">
        <v>579</v>
      </c>
      <c r="E1037" s="6">
        <v>1</v>
      </c>
      <c r="F1037" s="6">
        <v>2200</v>
      </c>
      <c r="G1037" s="33">
        <f t="shared" si="30"/>
        <v>2200</v>
      </c>
      <c r="H1037" s="27"/>
      <c r="I1037" s="27"/>
      <c r="J1037" s="138"/>
      <c r="K1037" s="27"/>
      <c r="L1037" s="22"/>
      <c r="M1037" s="123" t="s">
        <v>893</v>
      </c>
      <c r="N1037" s="22"/>
      <c r="O1037" s="22"/>
      <c r="P1037" s="116"/>
    </row>
    <row r="1038" spans="1:16" ht="42" x14ac:dyDescent="0.35">
      <c r="A1038" s="22" t="s">
        <v>262</v>
      </c>
      <c r="B1038" s="22" t="s">
        <v>261</v>
      </c>
      <c r="C1038" s="32" t="s">
        <v>545</v>
      </c>
      <c r="D1038" s="5" t="s">
        <v>580</v>
      </c>
      <c r="E1038" s="6">
        <v>1</v>
      </c>
      <c r="F1038" s="6">
        <v>320000</v>
      </c>
      <c r="G1038" s="33">
        <f t="shared" si="30"/>
        <v>320000</v>
      </c>
      <c r="H1038" s="27" t="s">
        <v>893</v>
      </c>
      <c r="I1038" s="27"/>
      <c r="J1038" s="138"/>
      <c r="K1038" s="27"/>
      <c r="L1038" s="22"/>
      <c r="M1038" s="22"/>
      <c r="N1038" s="22"/>
      <c r="O1038" s="22"/>
      <c r="P1038" s="116"/>
    </row>
    <row r="1039" spans="1:16" x14ac:dyDescent="0.35">
      <c r="A1039" s="72" t="s">
        <v>262</v>
      </c>
      <c r="B1039" s="22" t="s">
        <v>261</v>
      </c>
      <c r="C1039" s="32" t="s">
        <v>545</v>
      </c>
      <c r="D1039" s="5" t="s">
        <v>581</v>
      </c>
      <c r="E1039" s="6">
        <v>1</v>
      </c>
      <c r="F1039" s="6">
        <v>65000</v>
      </c>
      <c r="G1039" s="33">
        <f t="shared" si="30"/>
        <v>65000</v>
      </c>
      <c r="H1039" s="115" t="s">
        <v>893</v>
      </c>
      <c r="I1039" s="115"/>
      <c r="J1039" s="138"/>
      <c r="K1039" s="27"/>
      <c r="L1039" s="22"/>
      <c r="M1039" s="22"/>
      <c r="N1039" s="22"/>
      <c r="O1039" s="22"/>
      <c r="P1039" s="116"/>
    </row>
    <row r="1040" spans="1:16" x14ac:dyDescent="0.35">
      <c r="A1040" s="22" t="s">
        <v>262</v>
      </c>
      <c r="B1040" s="22" t="s">
        <v>261</v>
      </c>
      <c r="C1040" s="32" t="s">
        <v>545</v>
      </c>
      <c r="D1040" s="5" t="s">
        <v>582</v>
      </c>
      <c r="E1040" s="6">
        <v>1</v>
      </c>
      <c r="F1040" s="33">
        <v>135000</v>
      </c>
      <c r="G1040" s="33">
        <f t="shared" si="30"/>
        <v>135000</v>
      </c>
      <c r="H1040" s="115" t="s">
        <v>893</v>
      </c>
      <c r="I1040" s="115"/>
      <c r="J1040" s="138"/>
      <c r="K1040" s="27"/>
      <c r="L1040" s="22"/>
      <c r="M1040" s="22"/>
      <c r="N1040" s="22"/>
      <c r="O1040" s="22"/>
      <c r="P1040" s="116"/>
    </row>
    <row r="1041" spans="1:16" x14ac:dyDescent="0.35">
      <c r="A1041" s="228" t="s">
        <v>262</v>
      </c>
      <c r="B1041" s="176" t="s">
        <v>261</v>
      </c>
      <c r="C1041" s="202" t="s">
        <v>545</v>
      </c>
      <c r="D1041" s="222" t="s">
        <v>583</v>
      </c>
      <c r="E1041" s="220">
        <v>7</v>
      </c>
      <c r="F1041" s="221">
        <v>1203</v>
      </c>
      <c r="G1041" s="203">
        <f t="shared" si="30"/>
        <v>8421</v>
      </c>
      <c r="H1041" s="180" t="s">
        <v>893</v>
      </c>
      <c r="I1041" s="115"/>
      <c r="J1041" s="138"/>
      <c r="K1041" s="27"/>
      <c r="L1041" s="22"/>
      <c r="M1041" s="22"/>
      <c r="N1041" s="22"/>
      <c r="O1041" s="22"/>
      <c r="P1041" s="116"/>
    </row>
    <row r="1042" spans="1:16" x14ac:dyDescent="0.35">
      <c r="A1042" s="22" t="s">
        <v>262</v>
      </c>
      <c r="B1042" s="22" t="s">
        <v>261</v>
      </c>
      <c r="C1042" s="32" t="s">
        <v>545</v>
      </c>
      <c r="D1042" s="77" t="s">
        <v>584</v>
      </c>
      <c r="E1042" s="6">
        <v>1</v>
      </c>
      <c r="F1042" s="66">
        <v>2850</v>
      </c>
      <c r="G1042" s="33">
        <f t="shared" si="30"/>
        <v>2850</v>
      </c>
      <c r="H1042" s="27"/>
      <c r="I1042" s="27"/>
      <c r="J1042" s="138"/>
      <c r="K1042" s="27"/>
      <c r="L1042" s="121" t="s">
        <v>893</v>
      </c>
      <c r="M1042" s="22"/>
      <c r="N1042" s="22"/>
      <c r="O1042" s="22"/>
      <c r="P1042" s="116"/>
    </row>
    <row r="1043" spans="1:16" x14ac:dyDescent="0.35">
      <c r="A1043" s="72" t="s">
        <v>262</v>
      </c>
      <c r="B1043" s="22" t="s">
        <v>261</v>
      </c>
      <c r="C1043" s="32" t="s">
        <v>545</v>
      </c>
      <c r="D1043" s="86" t="s">
        <v>81</v>
      </c>
      <c r="E1043" s="6">
        <v>3</v>
      </c>
      <c r="F1043" s="66">
        <v>650</v>
      </c>
      <c r="G1043" s="33">
        <f t="shared" si="30"/>
        <v>1950</v>
      </c>
      <c r="H1043" s="27"/>
      <c r="I1043" s="27"/>
      <c r="J1043" s="138"/>
      <c r="K1043" s="27"/>
      <c r="L1043" s="121" t="s">
        <v>893</v>
      </c>
      <c r="M1043" s="22"/>
      <c r="N1043" s="22"/>
      <c r="O1043" s="22"/>
      <c r="P1043" s="116"/>
    </row>
    <row r="1044" spans="1:16" x14ac:dyDescent="0.35">
      <c r="A1044" s="176" t="s">
        <v>262</v>
      </c>
      <c r="B1044" s="176" t="s">
        <v>261</v>
      </c>
      <c r="C1044" s="202" t="s">
        <v>545</v>
      </c>
      <c r="D1044" s="176" t="s">
        <v>239</v>
      </c>
      <c r="E1044" s="220">
        <v>3</v>
      </c>
      <c r="F1044" s="221">
        <v>3400</v>
      </c>
      <c r="G1044" s="203">
        <f t="shared" si="30"/>
        <v>10200</v>
      </c>
      <c r="H1044" s="180" t="s">
        <v>893</v>
      </c>
      <c r="I1044" s="115"/>
      <c r="J1044" s="138"/>
      <c r="K1044" s="27"/>
      <c r="L1044" s="22"/>
      <c r="M1044" s="22"/>
      <c r="N1044" s="22"/>
      <c r="O1044" s="22"/>
      <c r="P1044" s="116"/>
    </row>
    <row r="1045" spans="1:16" x14ac:dyDescent="0.35">
      <c r="A1045" s="72" t="s">
        <v>262</v>
      </c>
      <c r="B1045" s="22" t="s">
        <v>261</v>
      </c>
      <c r="C1045" s="32" t="s">
        <v>545</v>
      </c>
      <c r="D1045" s="22" t="s">
        <v>585</v>
      </c>
      <c r="E1045" s="6">
        <v>1</v>
      </c>
      <c r="F1045" s="66">
        <v>5000</v>
      </c>
      <c r="G1045" s="33">
        <f t="shared" si="30"/>
        <v>5000</v>
      </c>
      <c r="H1045" s="27"/>
      <c r="I1045" s="27"/>
      <c r="J1045" s="115" t="s">
        <v>893</v>
      </c>
      <c r="K1045" s="27"/>
      <c r="L1045" s="22"/>
      <c r="M1045" s="22"/>
      <c r="N1045" s="22"/>
      <c r="O1045" s="22"/>
      <c r="P1045" s="116"/>
    </row>
    <row r="1046" spans="1:16" x14ac:dyDescent="0.35">
      <c r="A1046" s="22" t="s">
        <v>262</v>
      </c>
      <c r="B1046" s="22" t="s">
        <v>261</v>
      </c>
      <c r="C1046" s="32" t="s">
        <v>545</v>
      </c>
      <c r="D1046" s="22" t="s">
        <v>208</v>
      </c>
      <c r="E1046" s="6">
        <v>3</v>
      </c>
      <c r="F1046" s="66">
        <v>605</v>
      </c>
      <c r="G1046" s="33">
        <f t="shared" si="30"/>
        <v>1815</v>
      </c>
      <c r="H1046" s="115" t="s">
        <v>893</v>
      </c>
      <c r="I1046" s="115"/>
      <c r="J1046" s="138"/>
      <c r="K1046" s="27"/>
      <c r="L1046" s="22"/>
      <c r="M1046" s="22"/>
      <c r="N1046" s="22"/>
      <c r="O1046" s="22"/>
      <c r="P1046" s="116"/>
    </row>
    <row r="1047" spans="1:16" x14ac:dyDescent="0.35">
      <c r="A1047" s="72" t="s">
        <v>262</v>
      </c>
      <c r="B1047" s="22" t="s">
        <v>261</v>
      </c>
      <c r="C1047" s="32" t="s">
        <v>545</v>
      </c>
      <c r="D1047" s="22" t="s">
        <v>586</v>
      </c>
      <c r="E1047" s="6">
        <v>20</v>
      </c>
      <c r="F1047" s="66">
        <v>50.82</v>
      </c>
      <c r="G1047" s="33">
        <f t="shared" si="30"/>
        <v>1016.4</v>
      </c>
      <c r="H1047" s="115" t="s">
        <v>893</v>
      </c>
      <c r="I1047" s="115"/>
      <c r="J1047" s="130" t="s">
        <v>893</v>
      </c>
      <c r="K1047" s="27"/>
      <c r="L1047" s="22"/>
      <c r="M1047" s="22"/>
      <c r="N1047" s="22"/>
      <c r="O1047" s="22"/>
      <c r="P1047" s="116"/>
    </row>
    <row r="1048" spans="1:16" x14ac:dyDescent="0.35">
      <c r="A1048" s="22" t="s">
        <v>262</v>
      </c>
      <c r="B1048" s="22" t="s">
        <v>261</v>
      </c>
      <c r="C1048" s="32" t="s">
        <v>545</v>
      </c>
      <c r="D1048" s="22" t="s">
        <v>587</v>
      </c>
      <c r="E1048" s="8">
        <v>1</v>
      </c>
      <c r="F1048" s="27">
        <v>180000</v>
      </c>
      <c r="G1048" s="27">
        <f>E1048*F1048</f>
        <v>180000</v>
      </c>
      <c r="H1048" s="115" t="s">
        <v>893</v>
      </c>
      <c r="I1048" s="115"/>
      <c r="J1048" s="138"/>
      <c r="K1048" s="27"/>
      <c r="L1048" s="22"/>
      <c r="M1048" s="22"/>
      <c r="N1048" s="22"/>
      <c r="O1048" s="22"/>
      <c r="P1048" s="116"/>
    </row>
    <row r="1049" spans="1:16" x14ac:dyDescent="0.35">
      <c r="A1049" s="72" t="s">
        <v>262</v>
      </c>
      <c r="B1049" s="22" t="s">
        <v>261</v>
      </c>
      <c r="C1049" s="32" t="s">
        <v>545</v>
      </c>
      <c r="D1049" s="22" t="s">
        <v>1</v>
      </c>
      <c r="E1049" s="8">
        <v>1</v>
      </c>
      <c r="F1049" s="27">
        <v>22990</v>
      </c>
      <c r="G1049" s="27">
        <f t="shared" ref="G1049:G1063" si="31">E1049*F1049</f>
        <v>22990</v>
      </c>
      <c r="H1049" s="115" t="s">
        <v>893</v>
      </c>
      <c r="I1049" s="130" t="s">
        <v>893</v>
      </c>
      <c r="J1049" s="138"/>
      <c r="K1049" s="27"/>
      <c r="L1049" s="22"/>
      <c r="M1049" s="22"/>
      <c r="N1049" s="22"/>
      <c r="O1049" s="22"/>
      <c r="P1049" s="116"/>
    </row>
    <row r="1050" spans="1:16" x14ac:dyDescent="0.35">
      <c r="A1050" s="22" t="s">
        <v>262</v>
      </c>
      <c r="B1050" s="22" t="s">
        <v>261</v>
      </c>
      <c r="C1050" s="32" t="s">
        <v>545</v>
      </c>
      <c r="D1050" s="22" t="s">
        <v>43</v>
      </c>
      <c r="E1050" s="8">
        <v>1</v>
      </c>
      <c r="F1050" s="27">
        <v>35148</v>
      </c>
      <c r="G1050" s="27">
        <f t="shared" si="31"/>
        <v>35148</v>
      </c>
      <c r="H1050" s="130" t="s">
        <v>893</v>
      </c>
      <c r="I1050" s="27"/>
      <c r="J1050" s="115" t="s">
        <v>893</v>
      </c>
      <c r="K1050" s="27"/>
      <c r="L1050" s="22"/>
      <c r="M1050" s="22"/>
      <c r="N1050" s="22"/>
      <c r="O1050" s="22"/>
      <c r="P1050" s="116"/>
    </row>
    <row r="1051" spans="1:16" x14ac:dyDescent="0.35">
      <c r="A1051" s="72" t="s">
        <v>262</v>
      </c>
      <c r="B1051" s="22" t="s">
        <v>261</v>
      </c>
      <c r="C1051" s="32" t="s">
        <v>545</v>
      </c>
      <c r="D1051" s="22" t="s">
        <v>3</v>
      </c>
      <c r="E1051" s="8">
        <v>1</v>
      </c>
      <c r="F1051" s="27">
        <v>26620</v>
      </c>
      <c r="G1051" s="27">
        <f t="shared" si="31"/>
        <v>26620</v>
      </c>
      <c r="H1051" s="115" t="s">
        <v>893</v>
      </c>
      <c r="I1051" s="115"/>
      <c r="J1051" s="138"/>
      <c r="K1051" s="27"/>
      <c r="L1051" s="22"/>
      <c r="M1051" s="22"/>
      <c r="N1051" s="22"/>
      <c r="O1051" s="22"/>
      <c r="P1051" s="116"/>
    </row>
    <row r="1052" spans="1:16" x14ac:dyDescent="0.35">
      <c r="A1052" s="176" t="s">
        <v>262</v>
      </c>
      <c r="B1052" s="176" t="s">
        <v>261</v>
      </c>
      <c r="C1052" s="202" t="s">
        <v>545</v>
      </c>
      <c r="D1052" s="176" t="s">
        <v>6</v>
      </c>
      <c r="E1052" s="204">
        <v>36</v>
      </c>
      <c r="F1052" s="199">
        <v>1339</v>
      </c>
      <c r="G1052" s="199">
        <f t="shared" si="31"/>
        <v>48204</v>
      </c>
      <c r="H1052" s="180" t="s">
        <v>893</v>
      </c>
      <c r="I1052" s="115"/>
      <c r="J1052" s="138"/>
      <c r="K1052" s="27"/>
      <c r="L1052" s="22"/>
      <c r="M1052" s="22"/>
      <c r="N1052" s="22"/>
      <c r="O1052" s="22"/>
      <c r="P1052" s="116"/>
    </row>
    <row r="1053" spans="1:16" x14ac:dyDescent="0.35">
      <c r="A1053" s="72" t="s">
        <v>262</v>
      </c>
      <c r="B1053" s="22" t="s">
        <v>261</v>
      </c>
      <c r="C1053" s="32" t="s">
        <v>545</v>
      </c>
      <c r="D1053" s="22" t="s">
        <v>8</v>
      </c>
      <c r="E1053" s="8">
        <v>1</v>
      </c>
      <c r="F1053" s="27">
        <v>20570</v>
      </c>
      <c r="G1053" s="27">
        <f t="shared" si="31"/>
        <v>20570</v>
      </c>
      <c r="H1053" s="115" t="s">
        <v>893</v>
      </c>
      <c r="I1053" s="115"/>
      <c r="J1053" s="138"/>
      <c r="K1053" s="27"/>
      <c r="L1053" s="22"/>
      <c r="M1053" s="22"/>
      <c r="N1053" s="22"/>
      <c r="O1053" s="22"/>
      <c r="P1053" s="116"/>
    </row>
    <row r="1054" spans="1:16" x14ac:dyDescent="0.35">
      <c r="A1054" s="22" t="s">
        <v>262</v>
      </c>
      <c r="B1054" s="22" t="s">
        <v>261</v>
      </c>
      <c r="C1054" s="32" t="s">
        <v>545</v>
      </c>
      <c r="D1054" s="152" t="s">
        <v>44</v>
      </c>
      <c r="E1054" s="8">
        <v>1</v>
      </c>
      <c r="F1054" s="27">
        <v>4800</v>
      </c>
      <c r="G1054" s="27">
        <f t="shared" si="31"/>
        <v>4800</v>
      </c>
      <c r="H1054" s="115" t="s">
        <v>893</v>
      </c>
      <c r="I1054" s="115"/>
      <c r="J1054" s="138"/>
      <c r="K1054" s="27"/>
      <c r="L1054" s="22"/>
      <c r="M1054" s="22"/>
      <c r="N1054" s="22"/>
      <c r="O1054" s="22"/>
      <c r="P1054" s="116"/>
    </row>
    <row r="1055" spans="1:16" x14ac:dyDescent="0.35">
      <c r="A1055" s="72" t="s">
        <v>262</v>
      </c>
      <c r="B1055" s="22" t="s">
        <v>261</v>
      </c>
      <c r="C1055" s="32" t="s">
        <v>545</v>
      </c>
      <c r="D1055" s="34" t="s">
        <v>12</v>
      </c>
      <c r="E1055" s="8">
        <v>2</v>
      </c>
      <c r="F1055" s="27">
        <v>6500</v>
      </c>
      <c r="G1055" s="27">
        <f t="shared" si="31"/>
        <v>13000</v>
      </c>
      <c r="H1055" s="131" t="s">
        <v>893</v>
      </c>
      <c r="I1055" s="27"/>
      <c r="J1055" s="138"/>
      <c r="K1055" s="27"/>
      <c r="L1055" s="121" t="s">
        <v>893</v>
      </c>
      <c r="M1055" s="22"/>
      <c r="N1055" s="22"/>
      <c r="O1055" s="22"/>
      <c r="P1055" s="116"/>
    </row>
    <row r="1056" spans="1:16" x14ac:dyDescent="0.35">
      <c r="A1056" s="22" t="s">
        <v>262</v>
      </c>
      <c r="B1056" s="22" t="s">
        <v>261</v>
      </c>
      <c r="C1056" s="32" t="s">
        <v>545</v>
      </c>
      <c r="D1056" s="22" t="s">
        <v>13</v>
      </c>
      <c r="E1056" s="8">
        <v>6</v>
      </c>
      <c r="F1056" s="27">
        <v>1149.5</v>
      </c>
      <c r="G1056" s="27">
        <f t="shared" si="31"/>
        <v>6897</v>
      </c>
      <c r="H1056" s="130" t="s">
        <v>893</v>
      </c>
      <c r="I1056" s="27"/>
      <c r="J1056" s="115" t="s">
        <v>893</v>
      </c>
      <c r="K1056" s="27"/>
      <c r="L1056" s="22"/>
      <c r="M1056" s="22"/>
      <c r="N1056" s="22"/>
      <c r="O1056" s="22"/>
      <c r="P1056" s="116"/>
    </row>
    <row r="1057" spans="1:16" x14ac:dyDescent="0.35">
      <c r="A1057" s="228" t="s">
        <v>262</v>
      </c>
      <c r="B1057" s="176" t="s">
        <v>261</v>
      </c>
      <c r="C1057" s="202" t="s">
        <v>545</v>
      </c>
      <c r="D1057" s="176" t="s">
        <v>15</v>
      </c>
      <c r="E1057" s="204">
        <v>3</v>
      </c>
      <c r="F1057" s="199">
        <v>1492.52</v>
      </c>
      <c r="G1057" s="199">
        <f t="shared" si="31"/>
        <v>4477.5599999999995</v>
      </c>
      <c r="H1057" s="180" t="s">
        <v>893</v>
      </c>
      <c r="I1057" s="115"/>
      <c r="J1057" s="138"/>
      <c r="K1057" s="27"/>
      <c r="L1057" s="22"/>
      <c r="M1057" s="22"/>
      <c r="N1057" s="22"/>
      <c r="O1057" s="22"/>
      <c r="P1057" s="116"/>
    </row>
    <row r="1058" spans="1:16" x14ac:dyDescent="0.35">
      <c r="A1058" s="22" t="s">
        <v>262</v>
      </c>
      <c r="B1058" s="22" t="s">
        <v>261</v>
      </c>
      <c r="C1058" s="32" t="s">
        <v>545</v>
      </c>
      <c r="D1058" s="34" t="s">
        <v>17</v>
      </c>
      <c r="E1058" s="8">
        <v>3</v>
      </c>
      <c r="F1058" s="27">
        <v>1299.79</v>
      </c>
      <c r="G1058" s="27">
        <f t="shared" si="31"/>
        <v>3899.37</v>
      </c>
      <c r="H1058" s="27"/>
      <c r="I1058" s="27"/>
      <c r="J1058" s="138"/>
      <c r="K1058" s="27"/>
      <c r="L1058" s="121" t="s">
        <v>893</v>
      </c>
      <c r="M1058" s="22"/>
      <c r="N1058" s="22"/>
      <c r="O1058" s="22"/>
      <c r="P1058" s="116"/>
    </row>
    <row r="1059" spans="1:16" x14ac:dyDescent="0.35">
      <c r="A1059" s="72" t="s">
        <v>262</v>
      </c>
      <c r="B1059" s="22" t="s">
        <v>261</v>
      </c>
      <c r="C1059" s="32" t="s">
        <v>545</v>
      </c>
      <c r="D1059" s="22" t="s">
        <v>36</v>
      </c>
      <c r="E1059" s="8">
        <v>3</v>
      </c>
      <c r="F1059" s="27">
        <v>1000</v>
      </c>
      <c r="G1059" s="27">
        <f t="shared" si="31"/>
        <v>3000</v>
      </c>
      <c r="H1059" s="115" t="s">
        <v>893</v>
      </c>
      <c r="I1059" s="115"/>
      <c r="J1059" s="138"/>
      <c r="K1059" s="27"/>
      <c r="L1059" s="22"/>
      <c r="M1059" s="22"/>
      <c r="N1059" s="22"/>
      <c r="O1059" s="22"/>
      <c r="P1059" s="116"/>
    </row>
    <row r="1060" spans="1:16" x14ac:dyDescent="0.35">
      <c r="A1060" s="22" t="s">
        <v>262</v>
      </c>
      <c r="B1060" s="22" t="s">
        <v>261</v>
      </c>
      <c r="C1060" s="32" t="s">
        <v>545</v>
      </c>
      <c r="D1060" s="22" t="s">
        <v>46</v>
      </c>
      <c r="E1060" s="8">
        <v>1</v>
      </c>
      <c r="F1060" s="27">
        <v>1800</v>
      </c>
      <c r="G1060" s="27">
        <f t="shared" si="31"/>
        <v>1800</v>
      </c>
      <c r="H1060" s="27"/>
      <c r="I1060" s="27"/>
      <c r="J1060" s="115" t="s">
        <v>893</v>
      </c>
      <c r="K1060" s="27"/>
      <c r="L1060" s="22"/>
      <c r="M1060" s="22"/>
      <c r="N1060" s="22"/>
      <c r="O1060" s="22"/>
      <c r="P1060" s="116"/>
    </row>
    <row r="1061" spans="1:16" x14ac:dyDescent="0.35">
      <c r="A1061" s="228" t="s">
        <v>262</v>
      </c>
      <c r="B1061" s="176" t="s">
        <v>261</v>
      </c>
      <c r="C1061" s="202" t="s">
        <v>545</v>
      </c>
      <c r="D1061" s="205" t="s">
        <v>21</v>
      </c>
      <c r="E1061" s="204">
        <v>3</v>
      </c>
      <c r="F1061" s="199">
        <v>28000</v>
      </c>
      <c r="G1061" s="199">
        <f t="shared" si="31"/>
        <v>84000</v>
      </c>
      <c r="H1061" s="180" t="s">
        <v>893</v>
      </c>
      <c r="I1061" s="115"/>
      <c r="J1061" s="138"/>
      <c r="K1061" s="27"/>
      <c r="L1061" s="22"/>
      <c r="M1061" s="22"/>
      <c r="N1061" s="22"/>
      <c r="O1061" s="22"/>
      <c r="P1061" s="116"/>
    </row>
    <row r="1062" spans="1:16" x14ac:dyDescent="0.35">
      <c r="A1062" s="22" t="s">
        <v>262</v>
      </c>
      <c r="B1062" s="22" t="s">
        <v>261</v>
      </c>
      <c r="C1062" s="32" t="s">
        <v>545</v>
      </c>
      <c r="D1062" s="34" t="s">
        <v>40</v>
      </c>
      <c r="E1062" s="8">
        <v>3</v>
      </c>
      <c r="F1062" s="27">
        <v>2100</v>
      </c>
      <c r="G1062" s="27">
        <f t="shared" si="31"/>
        <v>6300</v>
      </c>
      <c r="H1062" s="131" t="s">
        <v>893</v>
      </c>
      <c r="I1062" s="27"/>
      <c r="J1062" s="138"/>
      <c r="K1062" s="27"/>
      <c r="L1062" s="121" t="s">
        <v>893</v>
      </c>
      <c r="M1062" s="22"/>
      <c r="N1062" s="22"/>
      <c r="O1062" s="22"/>
      <c r="P1062" s="116"/>
    </row>
    <row r="1063" spans="1:16" x14ac:dyDescent="0.35">
      <c r="A1063" s="72" t="s">
        <v>262</v>
      </c>
      <c r="B1063" s="22" t="s">
        <v>261</v>
      </c>
      <c r="C1063" s="32" t="s">
        <v>545</v>
      </c>
      <c r="D1063" s="34" t="s">
        <v>25</v>
      </c>
      <c r="E1063" s="8">
        <v>4</v>
      </c>
      <c r="F1063" s="27">
        <v>1815</v>
      </c>
      <c r="G1063" s="27">
        <f t="shared" si="31"/>
        <v>7260</v>
      </c>
      <c r="H1063" s="27"/>
      <c r="I1063" s="27"/>
      <c r="J1063" s="138"/>
      <c r="K1063" s="27"/>
      <c r="L1063" s="121" t="s">
        <v>893</v>
      </c>
      <c r="M1063" s="22"/>
      <c r="N1063" s="22"/>
      <c r="O1063" s="22"/>
      <c r="P1063" s="116"/>
    </row>
    <row r="1064" spans="1:16" ht="28" x14ac:dyDescent="0.35">
      <c r="A1064" s="22" t="s">
        <v>664</v>
      </c>
      <c r="B1064" s="22" t="s">
        <v>665</v>
      </c>
      <c r="C1064" s="32" t="s">
        <v>254</v>
      </c>
      <c r="D1064" s="5" t="s">
        <v>530</v>
      </c>
      <c r="E1064" s="3">
        <v>3</v>
      </c>
      <c r="F1064" s="3">
        <v>5142.5</v>
      </c>
      <c r="G1064" s="17">
        <f>E1064*F1064</f>
        <v>15427.5</v>
      </c>
      <c r="H1064" s="27"/>
      <c r="I1064" s="27"/>
      <c r="J1064" s="138"/>
      <c r="K1064" s="27"/>
      <c r="L1064" s="22"/>
      <c r="M1064" s="121" t="s">
        <v>893</v>
      </c>
      <c r="N1064" s="22"/>
      <c r="O1064" s="22"/>
      <c r="P1064" s="116"/>
    </row>
    <row r="1065" spans="1:16" x14ac:dyDescent="0.35">
      <c r="A1065" s="22" t="s">
        <v>664</v>
      </c>
      <c r="B1065" s="22" t="s">
        <v>665</v>
      </c>
      <c r="C1065" s="32" t="s">
        <v>254</v>
      </c>
      <c r="D1065" s="5" t="s">
        <v>531</v>
      </c>
      <c r="E1065" s="3">
        <v>10</v>
      </c>
      <c r="F1065" s="3">
        <v>36.299999999999997</v>
      </c>
      <c r="G1065" s="17">
        <f>E1065*F1065</f>
        <v>363</v>
      </c>
      <c r="H1065" s="115" t="s">
        <v>893</v>
      </c>
      <c r="I1065" s="115"/>
      <c r="J1065" s="138"/>
      <c r="K1065" s="27"/>
      <c r="L1065" s="22"/>
      <c r="M1065" s="22"/>
      <c r="N1065" s="22"/>
      <c r="O1065" s="22"/>
      <c r="P1065" s="116"/>
    </row>
    <row r="1066" spans="1:16" x14ac:dyDescent="0.35">
      <c r="A1066" s="22" t="s">
        <v>664</v>
      </c>
      <c r="B1066" s="22" t="s">
        <v>665</v>
      </c>
      <c r="C1066" s="32" t="s">
        <v>254</v>
      </c>
      <c r="D1066" s="5" t="s">
        <v>279</v>
      </c>
      <c r="E1066" s="3">
        <v>2</v>
      </c>
      <c r="F1066" s="3">
        <v>6050</v>
      </c>
      <c r="G1066" s="17">
        <f>E1066*F1066</f>
        <v>12100</v>
      </c>
      <c r="H1066" s="115" t="s">
        <v>893</v>
      </c>
      <c r="I1066" s="115"/>
      <c r="J1066" s="138"/>
      <c r="K1066" s="27"/>
      <c r="L1066" s="22"/>
      <c r="M1066" s="22"/>
      <c r="N1066" s="22"/>
      <c r="O1066" s="22"/>
      <c r="P1066" s="116"/>
    </row>
    <row r="1067" spans="1:16" x14ac:dyDescent="0.35">
      <c r="A1067" s="22" t="s">
        <v>664</v>
      </c>
      <c r="B1067" s="22" t="s">
        <v>665</v>
      </c>
      <c r="C1067" s="32" t="s">
        <v>254</v>
      </c>
      <c r="D1067" s="5" t="s">
        <v>280</v>
      </c>
      <c r="E1067" s="3">
        <v>2</v>
      </c>
      <c r="F1067" s="3">
        <v>3872</v>
      </c>
      <c r="G1067" s="17">
        <f t="shared" ref="G1067:G1076" si="32">E1067*F1067</f>
        <v>7744</v>
      </c>
      <c r="H1067" s="115" t="s">
        <v>893</v>
      </c>
      <c r="I1067" s="115"/>
      <c r="J1067" s="138"/>
      <c r="K1067" s="27"/>
      <c r="L1067" s="22"/>
      <c r="M1067" s="22"/>
      <c r="N1067" s="22"/>
      <c r="O1067" s="22"/>
      <c r="P1067" s="116"/>
    </row>
    <row r="1068" spans="1:16" x14ac:dyDescent="0.35">
      <c r="A1068" s="176" t="s">
        <v>664</v>
      </c>
      <c r="B1068" s="176" t="s">
        <v>665</v>
      </c>
      <c r="C1068" s="202" t="s">
        <v>254</v>
      </c>
      <c r="D1068" s="222" t="s">
        <v>426</v>
      </c>
      <c r="E1068" s="184">
        <v>1</v>
      </c>
      <c r="F1068" s="184">
        <v>31155.079999999998</v>
      </c>
      <c r="G1068" s="185">
        <f t="shared" si="32"/>
        <v>31155.079999999998</v>
      </c>
      <c r="H1068" s="180" t="s">
        <v>893</v>
      </c>
      <c r="I1068" s="115"/>
      <c r="J1068" s="138"/>
      <c r="K1068" s="27"/>
      <c r="L1068" s="22"/>
      <c r="M1068" s="22"/>
      <c r="N1068" s="22"/>
      <c r="O1068" s="22"/>
      <c r="P1068" s="116"/>
    </row>
    <row r="1069" spans="1:16" x14ac:dyDescent="0.35">
      <c r="A1069" s="176" t="s">
        <v>664</v>
      </c>
      <c r="B1069" s="176" t="s">
        <v>665</v>
      </c>
      <c r="C1069" s="202" t="s">
        <v>254</v>
      </c>
      <c r="D1069" s="222" t="s">
        <v>427</v>
      </c>
      <c r="E1069" s="184">
        <v>10</v>
      </c>
      <c r="F1069" s="184">
        <v>6050</v>
      </c>
      <c r="G1069" s="185">
        <f t="shared" si="32"/>
        <v>60500</v>
      </c>
      <c r="H1069" s="180" t="s">
        <v>893</v>
      </c>
      <c r="I1069" s="115"/>
      <c r="J1069" s="138"/>
      <c r="K1069" s="27"/>
      <c r="L1069" s="22"/>
      <c r="M1069" s="22"/>
      <c r="N1069" s="22"/>
      <c r="O1069" s="22"/>
      <c r="P1069" s="116"/>
    </row>
    <row r="1070" spans="1:16" x14ac:dyDescent="0.35">
      <c r="A1070" s="22" t="s">
        <v>664</v>
      </c>
      <c r="B1070" s="22" t="s">
        <v>665</v>
      </c>
      <c r="C1070" s="32" t="s">
        <v>254</v>
      </c>
      <c r="D1070" s="5" t="s">
        <v>127</v>
      </c>
      <c r="E1070" s="3">
        <v>10</v>
      </c>
      <c r="F1070" s="17">
        <v>205.7</v>
      </c>
      <c r="G1070" s="17">
        <f t="shared" si="32"/>
        <v>2057</v>
      </c>
      <c r="H1070" s="115" t="s">
        <v>893</v>
      </c>
      <c r="I1070" s="115"/>
      <c r="J1070" s="138"/>
      <c r="K1070" s="27"/>
      <c r="L1070" s="22"/>
      <c r="M1070" s="22"/>
      <c r="N1070" s="22"/>
      <c r="O1070" s="22"/>
      <c r="P1070" s="116"/>
    </row>
    <row r="1071" spans="1:16" x14ac:dyDescent="0.35">
      <c r="A1071" s="22" t="s">
        <v>664</v>
      </c>
      <c r="B1071" s="22" t="s">
        <v>665</v>
      </c>
      <c r="C1071" s="32" t="s">
        <v>254</v>
      </c>
      <c r="D1071" s="5" t="s">
        <v>534</v>
      </c>
      <c r="E1071" s="3">
        <v>10</v>
      </c>
      <c r="F1071" s="17">
        <v>96.8</v>
      </c>
      <c r="G1071" s="17">
        <f t="shared" si="32"/>
        <v>968</v>
      </c>
      <c r="H1071" s="27"/>
      <c r="I1071" s="27"/>
      <c r="J1071" s="138"/>
      <c r="K1071" s="27"/>
      <c r="L1071" s="22"/>
      <c r="M1071" s="22"/>
      <c r="N1071" s="22"/>
      <c r="O1071" s="22"/>
      <c r="P1071" s="122" t="s">
        <v>893</v>
      </c>
    </row>
    <row r="1072" spans="1:16" x14ac:dyDescent="0.35">
      <c r="A1072" s="22" t="s">
        <v>664</v>
      </c>
      <c r="B1072" s="22" t="s">
        <v>665</v>
      </c>
      <c r="C1072" s="32" t="s">
        <v>254</v>
      </c>
      <c r="D1072" s="5" t="s">
        <v>396</v>
      </c>
      <c r="E1072" s="3">
        <v>65</v>
      </c>
      <c r="F1072" s="3">
        <v>67.759999999999991</v>
      </c>
      <c r="G1072" s="17">
        <f t="shared" si="32"/>
        <v>4404.3999999999996</v>
      </c>
      <c r="H1072" s="27"/>
      <c r="I1072" s="27"/>
      <c r="J1072" s="138"/>
      <c r="K1072" s="27"/>
      <c r="L1072" s="22"/>
      <c r="M1072" s="22"/>
      <c r="N1072" s="22"/>
      <c r="O1072" s="22"/>
      <c r="P1072" s="122" t="s">
        <v>893</v>
      </c>
    </row>
    <row r="1073" spans="1:16" x14ac:dyDescent="0.35">
      <c r="A1073" s="176" t="s">
        <v>664</v>
      </c>
      <c r="B1073" s="176" t="s">
        <v>665</v>
      </c>
      <c r="C1073" s="202" t="s">
        <v>254</v>
      </c>
      <c r="D1073" s="222" t="s">
        <v>588</v>
      </c>
      <c r="E1073" s="184">
        <v>10</v>
      </c>
      <c r="F1073" s="184">
        <v>726</v>
      </c>
      <c r="G1073" s="185">
        <f t="shared" si="32"/>
        <v>7260</v>
      </c>
      <c r="H1073" s="180" t="s">
        <v>893</v>
      </c>
      <c r="I1073" s="115"/>
      <c r="J1073" s="138"/>
      <c r="K1073" s="27"/>
      <c r="L1073" s="22"/>
      <c r="M1073" s="22"/>
      <c r="N1073" s="22"/>
      <c r="O1073" s="22"/>
      <c r="P1073" s="116"/>
    </row>
    <row r="1074" spans="1:16" x14ac:dyDescent="0.35">
      <c r="A1074" s="176" t="s">
        <v>664</v>
      </c>
      <c r="B1074" s="176" t="s">
        <v>665</v>
      </c>
      <c r="C1074" s="202" t="s">
        <v>254</v>
      </c>
      <c r="D1074" s="222" t="s">
        <v>283</v>
      </c>
      <c r="E1074" s="184">
        <v>20</v>
      </c>
      <c r="F1074" s="184">
        <v>605</v>
      </c>
      <c r="G1074" s="185">
        <f t="shared" si="32"/>
        <v>12100</v>
      </c>
      <c r="H1074" s="180" t="s">
        <v>893</v>
      </c>
      <c r="I1074" s="115"/>
      <c r="J1074" s="138"/>
      <c r="K1074" s="27"/>
      <c r="L1074" s="22"/>
      <c r="M1074" s="22"/>
      <c r="N1074" s="22"/>
      <c r="O1074" s="22"/>
      <c r="P1074" s="116"/>
    </row>
    <row r="1075" spans="1:16" x14ac:dyDescent="0.35">
      <c r="A1075" s="176" t="s">
        <v>664</v>
      </c>
      <c r="B1075" s="176" t="s">
        <v>665</v>
      </c>
      <c r="C1075" s="202" t="s">
        <v>254</v>
      </c>
      <c r="D1075" s="222" t="s">
        <v>536</v>
      </c>
      <c r="E1075" s="184">
        <v>5</v>
      </c>
      <c r="F1075" s="184">
        <v>605</v>
      </c>
      <c r="G1075" s="185">
        <f t="shared" si="32"/>
        <v>3025</v>
      </c>
      <c r="H1075" s="180" t="s">
        <v>893</v>
      </c>
      <c r="I1075" s="115"/>
      <c r="J1075" s="138"/>
      <c r="K1075" s="27"/>
      <c r="L1075" s="22"/>
      <c r="M1075" s="22"/>
      <c r="N1075" s="22"/>
      <c r="O1075" s="22"/>
      <c r="P1075" s="116"/>
    </row>
    <row r="1076" spans="1:16" x14ac:dyDescent="0.35">
      <c r="A1076" s="22" t="s">
        <v>664</v>
      </c>
      <c r="B1076" s="22" t="s">
        <v>665</v>
      </c>
      <c r="C1076" s="32" t="s">
        <v>254</v>
      </c>
      <c r="D1076" s="5" t="s">
        <v>537</v>
      </c>
      <c r="E1076" s="3">
        <v>1</v>
      </c>
      <c r="F1076" s="17">
        <v>48400</v>
      </c>
      <c r="G1076" s="17">
        <f t="shared" si="32"/>
        <v>48400</v>
      </c>
      <c r="H1076" s="115" t="s">
        <v>893</v>
      </c>
      <c r="I1076" s="115"/>
      <c r="J1076" s="138"/>
      <c r="K1076" s="27"/>
      <c r="L1076" s="22"/>
      <c r="M1076" s="22"/>
      <c r="N1076" s="22"/>
      <c r="O1076" s="22"/>
      <c r="P1076" s="116"/>
    </row>
    <row r="1077" spans="1:16" x14ac:dyDescent="0.35">
      <c r="A1077" s="22" t="s">
        <v>664</v>
      </c>
      <c r="B1077" s="22" t="s">
        <v>665</v>
      </c>
      <c r="C1077" s="32" t="s">
        <v>254</v>
      </c>
      <c r="D1077" s="5" t="s">
        <v>540</v>
      </c>
      <c r="E1077" s="3">
        <v>20</v>
      </c>
      <c r="F1077" s="17">
        <v>2420</v>
      </c>
      <c r="G1077" s="17">
        <f>E1077*F1077</f>
        <v>48400</v>
      </c>
      <c r="H1077" s="131" t="s">
        <v>893</v>
      </c>
      <c r="I1077" s="27"/>
      <c r="J1077" s="138"/>
      <c r="K1077" s="27"/>
      <c r="L1077" s="121" t="s">
        <v>893</v>
      </c>
      <c r="M1077" s="22"/>
      <c r="N1077" s="22"/>
      <c r="O1077" s="22"/>
      <c r="P1077" s="116"/>
    </row>
    <row r="1078" spans="1:16" x14ac:dyDescent="0.35">
      <c r="A1078" s="22" t="s">
        <v>664</v>
      </c>
      <c r="B1078" s="22" t="s">
        <v>665</v>
      </c>
      <c r="C1078" s="32" t="s">
        <v>254</v>
      </c>
      <c r="D1078" s="5" t="s">
        <v>542</v>
      </c>
      <c r="E1078" s="3">
        <v>10</v>
      </c>
      <c r="F1078" s="17">
        <v>242</v>
      </c>
      <c r="G1078" s="17">
        <f t="shared" ref="G1078:G1093" si="33">E1078*F1078</f>
        <v>2420</v>
      </c>
      <c r="H1078" s="27"/>
      <c r="I1078" s="27"/>
      <c r="J1078" s="138"/>
      <c r="K1078" s="27"/>
      <c r="L1078" s="121" t="s">
        <v>893</v>
      </c>
      <c r="M1078" s="22"/>
      <c r="N1078" s="22"/>
      <c r="O1078" s="22"/>
      <c r="P1078" s="116"/>
    </row>
    <row r="1079" spans="1:16" x14ac:dyDescent="0.35">
      <c r="A1079" s="22" t="s">
        <v>270</v>
      </c>
      <c r="B1079" s="22" t="s">
        <v>271</v>
      </c>
      <c r="C1079" s="32" t="s">
        <v>254</v>
      </c>
      <c r="D1079" s="77" t="s">
        <v>589</v>
      </c>
      <c r="E1079" s="6">
        <v>2</v>
      </c>
      <c r="F1079" s="6">
        <v>1645.6</v>
      </c>
      <c r="G1079" s="33">
        <f t="shared" si="33"/>
        <v>3291.2</v>
      </c>
      <c r="H1079" s="130" t="s">
        <v>893</v>
      </c>
      <c r="I1079" s="27"/>
      <c r="J1079" s="115" t="s">
        <v>893</v>
      </c>
      <c r="K1079" s="27"/>
      <c r="L1079" s="22"/>
      <c r="M1079" s="22"/>
      <c r="N1079" s="22"/>
      <c r="O1079" s="22"/>
      <c r="P1079" s="116"/>
    </row>
    <row r="1080" spans="1:16" ht="28" x14ac:dyDescent="0.35">
      <c r="A1080" s="22" t="s">
        <v>270</v>
      </c>
      <c r="B1080" s="22" t="s">
        <v>271</v>
      </c>
      <c r="C1080" s="32" t="s">
        <v>254</v>
      </c>
      <c r="D1080" s="77" t="s">
        <v>590</v>
      </c>
      <c r="E1080" s="6">
        <v>1</v>
      </c>
      <c r="F1080" s="6">
        <v>2867.7</v>
      </c>
      <c r="G1080" s="33">
        <f t="shared" si="33"/>
        <v>2867.7</v>
      </c>
      <c r="H1080" s="27"/>
      <c r="I1080" s="27"/>
      <c r="J1080" s="138"/>
      <c r="K1080" s="27"/>
      <c r="L1080" s="22"/>
      <c r="M1080" s="22"/>
      <c r="N1080" s="123" t="s">
        <v>893</v>
      </c>
      <c r="O1080" s="123"/>
      <c r="P1080" s="116"/>
    </row>
    <row r="1081" spans="1:16" x14ac:dyDescent="0.35">
      <c r="A1081" s="22" t="s">
        <v>270</v>
      </c>
      <c r="B1081" s="22" t="s">
        <v>271</v>
      </c>
      <c r="C1081" s="32" t="s">
        <v>254</v>
      </c>
      <c r="D1081" s="86" t="s">
        <v>540</v>
      </c>
      <c r="E1081" s="6">
        <v>20</v>
      </c>
      <c r="F1081" s="6">
        <v>2420</v>
      </c>
      <c r="G1081" s="33">
        <f t="shared" si="33"/>
        <v>48400</v>
      </c>
      <c r="H1081" s="131" t="s">
        <v>893</v>
      </c>
      <c r="I1081" s="27"/>
      <c r="J1081" s="138"/>
      <c r="K1081" s="27"/>
      <c r="L1081" s="121" t="s">
        <v>893</v>
      </c>
      <c r="M1081" s="22"/>
      <c r="N1081" s="22"/>
      <c r="O1081" s="22"/>
      <c r="P1081" s="116"/>
    </row>
    <row r="1082" spans="1:16" x14ac:dyDescent="0.35">
      <c r="A1082" s="176" t="s">
        <v>270</v>
      </c>
      <c r="B1082" s="176" t="s">
        <v>271</v>
      </c>
      <c r="C1082" s="202" t="s">
        <v>254</v>
      </c>
      <c r="D1082" s="239" t="s">
        <v>427</v>
      </c>
      <c r="E1082" s="220">
        <v>10</v>
      </c>
      <c r="F1082" s="220">
        <v>6050</v>
      </c>
      <c r="G1082" s="203">
        <f t="shared" si="33"/>
        <v>60500</v>
      </c>
      <c r="H1082" s="180" t="s">
        <v>893</v>
      </c>
      <c r="I1082" s="115"/>
      <c r="J1082" s="138"/>
      <c r="K1082" s="27"/>
      <c r="L1082" s="22"/>
      <c r="M1082" s="22"/>
      <c r="N1082" s="22"/>
      <c r="O1082" s="22"/>
      <c r="P1082" s="116"/>
    </row>
    <row r="1083" spans="1:16" x14ac:dyDescent="0.35">
      <c r="A1083" s="22" t="s">
        <v>270</v>
      </c>
      <c r="B1083" s="22" t="s">
        <v>271</v>
      </c>
      <c r="C1083" s="32" t="s">
        <v>254</v>
      </c>
      <c r="D1083" s="86" t="s">
        <v>531</v>
      </c>
      <c r="E1083" s="6">
        <v>10</v>
      </c>
      <c r="F1083" s="6">
        <v>72.599999999999994</v>
      </c>
      <c r="G1083" s="33">
        <f t="shared" si="33"/>
        <v>726</v>
      </c>
      <c r="H1083" s="115" t="s">
        <v>893</v>
      </c>
      <c r="I1083" s="115"/>
      <c r="J1083" s="138"/>
      <c r="K1083" s="27"/>
      <c r="L1083" s="22"/>
      <c r="M1083" s="22"/>
      <c r="N1083" s="22"/>
      <c r="O1083" s="22"/>
      <c r="P1083" s="116"/>
    </row>
    <row r="1084" spans="1:16" x14ac:dyDescent="0.35">
      <c r="A1084" s="176" t="s">
        <v>270</v>
      </c>
      <c r="B1084" s="176" t="s">
        <v>271</v>
      </c>
      <c r="C1084" s="202" t="s">
        <v>254</v>
      </c>
      <c r="D1084" s="239" t="s">
        <v>591</v>
      </c>
      <c r="E1084" s="220">
        <v>20</v>
      </c>
      <c r="F1084" s="220">
        <v>605</v>
      </c>
      <c r="G1084" s="203">
        <f t="shared" si="33"/>
        <v>12100</v>
      </c>
      <c r="H1084" s="180" t="s">
        <v>893</v>
      </c>
      <c r="I1084" s="115"/>
      <c r="J1084" s="138"/>
      <c r="K1084" s="27"/>
      <c r="L1084" s="22"/>
      <c r="M1084" s="22"/>
      <c r="N1084" s="22"/>
      <c r="O1084" s="22"/>
      <c r="P1084" s="116"/>
    </row>
    <row r="1085" spans="1:16" x14ac:dyDescent="0.35">
      <c r="A1085" s="176" t="s">
        <v>270</v>
      </c>
      <c r="B1085" s="176" t="s">
        <v>271</v>
      </c>
      <c r="C1085" s="202" t="s">
        <v>254</v>
      </c>
      <c r="D1085" s="239" t="s">
        <v>588</v>
      </c>
      <c r="E1085" s="220">
        <v>10</v>
      </c>
      <c r="F1085" s="220">
        <v>726</v>
      </c>
      <c r="G1085" s="203">
        <f t="shared" si="33"/>
        <v>7260</v>
      </c>
      <c r="H1085" s="180" t="s">
        <v>893</v>
      </c>
      <c r="I1085" s="115"/>
      <c r="J1085" s="138"/>
      <c r="K1085" s="27"/>
      <c r="L1085" s="22"/>
      <c r="M1085" s="22"/>
      <c r="N1085" s="22"/>
      <c r="O1085" s="22"/>
      <c r="P1085" s="116"/>
    </row>
    <row r="1086" spans="1:16" x14ac:dyDescent="0.35">
      <c r="A1086" s="22" t="s">
        <v>270</v>
      </c>
      <c r="B1086" s="22" t="s">
        <v>271</v>
      </c>
      <c r="C1086" s="32" t="s">
        <v>254</v>
      </c>
      <c r="D1086" s="86" t="s">
        <v>542</v>
      </c>
      <c r="E1086" s="6">
        <v>50</v>
      </c>
      <c r="F1086" s="6">
        <v>242</v>
      </c>
      <c r="G1086" s="33">
        <f t="shared" si="33"/>
        <v>12100</v>
      </c>
      <c r="H1086" s="27"/>
      <c r="I1086" s="27"/>
      <c r="J1086" s="138"/>
      <c r="K1086" s="27"/>
      <c r="L1086" s="121" t="s">
        <v>893</v>
      </c>
      <c r="M1086" s="22"/>
      <c r="N1086" s="22"/>
      <c r="O1086" s="22"/>
      <c r="P1086" s="116"/>
    </row>
    <row r="1087" spans="1:16" x14ac:dyDescent="0.35">
      <c r="A1087" s="22" t="s">
        <v>270</v>
      </c>
      <c r="B1087" s="22" t="s">
        <v>271</v>
      </c>
      <c r="C1087" s="32" t="s">
        <v>254</v>
      </c>
      <c r="D1087" s="86" t="s">
        <v>592</v>
      </c>
      <c r="E1087" s="6">
        <v>2</v>
      </c>
      <c r="F1087" s="6">
        <v>3630</v>
      </c>
      <c r="G1087" s="33">
        <f t="shared" si="33"/>
        <v>7260</v>
      </c>
      <c r="H1087" s="27"/>
      <c r="I1087" s="27"/>
      <c r="J1087" s="138"/>
      <c r="K1087" s="27"/>
      <c r="L1087" s="22"/>
      <c r="M1087" s="121" t="s">
        <v>893</v>
      </c>
      <c r="N1087" s="22"/>
      <c r="O1087" s="22"/>
      <c r="P1087" s="116"/>
    </row>
    <row r="1088" spans="1:16" x14ac:dyDescent="0.35">
      <c r="A1088" s="22" t="s">
        <v>270</v>
      </c>
      <c r="B1088" s="22" t="s">
        <v>271</v>
      </c>
      <c r="C1088" s="32" t="s">
        <v>254</v>
      </c>
      <c r="D1088" s="86" t="s">
        <v>534</v>
      </c>
      <c r="E1088" s="6">
        <v>10</v>
      </c>
      <c r="F1088" s="6">
        <v>96.8</v>
      </c>
      <c r="G1088" s="33">
        <f t="shared" si="33"/>
        <v>968</v>
      </c>
      <c r="H1088" s="27"/>
      <c r="I1088" s="27"/>
      <c r="J1088" s="138"/>
      <c r="K1088" s="27"/>
      <c r="L1088" s="22"/>
      <c r="M1088" s="22"/>
      <c r="N1088" s="22"/>
      <c r="O1088" s="22"/>
      <c r="P1088" s="122" t="s">
        <v>893</v>
      </c>
    </row>
    <row r="1089" spans="1:16" x14ac:dyDescent="0.35">
      <c r="A1089" s="22" t="s">
        <v>270</v>
      </c>
      <c r="B1089" s="22" t="s">
        <v>271</v>
      </c>
      <c r="C1089" s="32" t="s">
        <v>254</v>
      </c>
      <c r="D1089" s="86" t="s">
        <v>280</v>
      </c>
      <c r="E1089" s="6">
        <v>2</v>
      </c>
      <c r="F1089" s="6">
        <v>3872</v>
      </c>
      <c r="G1089" s="33">
        <f t="shared" si="33"/>
        <v>7744</v>
      </c>
      <c r="H1089" s="115" t="s">
        <v>893</v>
      </c>
      <c r="I1089" s="115"/>
      <c r="J1089" s="138"/>
      <c r="K1089" s="27"/>
      <c r="L1089" s="22"/>
      <c r="M1089" s="22"/>
      <c r="N1089" s="22"/>
      <c r="O1089" s="22"/>
      <c r="P1089" s="116"/>
    </row>
    <row r="1090" spans="1:16" x14ac:dyDescent="0.35">
      <c r="A1090" s="22" t="s">
        <v>270</v>
      </c>
      <c r="B1090" s="22" t="s">
        <v>271</v>
      </c>
      <c r="C1090" s="32" t="s">
        <v>254</v>
      </c>
      <c r="D1090" s="86" t="s">
        <v>537</v>
      </c>
      <c r="E1090" s="6">
        <v>1</v>
      </c>
      <c r="F1090" s="6">
        <v>48400</v>
      </c>
      <c r="G1090" s="33">
        <f t="shared" si="33"/>
        <v>48400</v>
      </c>
      <c r="H1090" s="115" t="s">
        <v>893</v>
      </c>
      <c r="I1090" s="115"/>
      <c r="J1090" s="138"/>
      <c r="K1090" s="27"/>
      <c r="L1090" s="22"/>
      <c r="M1090" s="22"/>
      <c r="N1090" s="22"/>
      <c r="O1090" s="22"/>
      <c r="P1090" s="116"/>
    </row>
    <row r="1091" spans="1:16" x14ac:dyDescent="0.35">
      <c r="A1091" s="22" t="s">
        <v>270</v>
      </c>
      <c r="B1091" s="22" t="s">
        <v>271</v>
      </c>
      <c r="C1091" s="32" t="s">
        <v>254</v>
      </c>
      <c r="D1091" s="86" t="s">
        <v>127</v>
      </c>
      <c r="E1091" s="6">
        <v>10</v>
      </c>
      <c r="F1091" s="6">
        <v>205.7</v>
      </c>
      <c r="G1091" s="33">
        <f t="shared" si="33"/>
        <v>2057</v>
      </c>
      <c r="H1091" s="115" t="s">
        <v>893</v>
      </c>
      <c r="I1091" s="115"/>
      <c r="J1091" s="138"/>
      <c r="K1091" s="27"/>
      <c r="L1091" s="22"/>
      <c r="M1091" s="22"/>
      <c r="N1091" s="22"/>
      <c r="O1091" s="22"/>
      <c r="P1091" s="116"/>
    </row>
    <row r="1092" spans="1:16" ht="42" x14ac:dyDescent="0.35">
      <c r="A1092" s="176" t="s">
        <v>270</v>
      </c>
      <c r="B1092" s="176" t="s">
        <v>271</v>
      </c>
      <c r="C1092" s="202" t="s">
        <v>254</v>
      </c>
      <c r="D1092" s="223" t="s">
        <v>286</v>
      </c>
      <c r="E1092" s="220">
        <v>5</v>
      </c>
      <c r="F1092" s="220">
        <v>1500</v>
      </c>
      <c r="G1092" s="220">
        <f t="shared" si="33"/>
        <v>7500</v>
      </c>
      <c r="H1092" s="180" t="s">
        <v>893</v>
      </c>
      <c r="I1092" s="115"/>
      <c r="J1092" s="138"/>
      <c r="K1092" s="27"/>
      <c r="L1092" s="22"/>
      <c r="M1092" s="22"/>
      <c r="N1092" s="22"/>
      <c r="O1092" s="22"/>
      <c r="P1092" s="116"/>
    </row>
    <row r="1093" spans="1:16" x14ac:dyDescent="0.35">
      <c r="A1093" s="176" t="s">
        <v>270</v>
      </c>
      <c r="B1093" s="176" t="s">
        <v>271</v>
      </c>
      <c r="C1093" s="202" t="s">
        <v>254</v>
      </c>
      <c r="D1093" s="223" t="s">
        <v>426</v>
      </c>
      <c r="E1093" s="220">
        <v>1</v>
      </c>
      <c r="F1093" s="220">
        <v>31155.08</v>
      </c>
      <c r="G1093" s="203">
        <f t="shared" si="33"/>
        <v>31155.08</v>
      </c>
      <c r="H1093" s="180" t="s">
        <v>893</v>
      </c>
      <c r="I1093" s="115"/>
      <c r="J1093" s="138"/>
      <c r="K1093" s="27"/>
      <c r="L1093" s="22"/>
      <c r="M1093" s="22"/>
      <c r="N1093" s="22"/>
      <c r="O1093" s="22"/>
      <c r="P1093" s="116"/>
    </row>
    <row r="1094" spans="1:16" ht="42" x14ac:dyDescent="0.35">
      <c r="A1094" s="22" t="s">
        <v>270</v>
      </c>
      <c r="B1094" s="22" t="s">
        <v>271</v>
      </c>
      <c r="C1094" s="32" t="s">
        <v>254</v>
      </c>
      <c r="D1094" s="20" t="s">
        <v>827</v>
      </c>
      <c r="E1094" s="6">
        <v>4</v>
      </c>
      <c r="F1094" s="3">
        <f>4093*1.21</f>
        <v>4952.53</v>
      </c>
      <c r="G1094" s="33">
        <f>E1094*F1094</f>
        <v>19810.12</v>
      </c>
      <c r="H1094" s="115" t="s">
        <v>893</v>
      </c>
      <c r="I1094" s="115"/>
      <c r="J1094" s="130" t="s">
        <v>893</v>
      </c>
      <c r="K1094" s="27"/>
      <c r="L1094" s="22"/>
      <c r="M1094" s="22"/>
      <c r="N1094" s="22"/>
      <c r="O1094" s="22"/>
      <c r="P1094" s="116"/>
    </row>
    <row r="1095" spans="1:16" ht="42" x14ac:dyDescent="0.35">
      <c r="A1095" s="22" t="s">
        <v>270</v>
      </c>
      <c r="B1095" s="22" t="s">
        <v>271</v>
      </c>
      <c r="C1095" s="32" t="s">
        <v>254</v>
      </c>
      <c r="D1095" s="20" t="s">
        <v>287</v>
      </c>
      <c r="E1095" s="6">
        <v>1</v>
      </c>
      <c r="F1095" s="3">
        <f>3089*1.21</f>
        <v>3737.69</v>
      </c>
      <c r="G1095" s="33">
        <f>E1095*F1095</f>
        <v>3737.69</v>
      </c>
      <c r="H1095" s="115" t="s">
        <v>893</v>
      </c>
      <c r="I1095" s="115"/>
      <c r="J1095" s="130" t="s">
        <v>893</v>
      </c>
      <c r="K1095" s="27"/>
      <c r="L1095" s="22"/>
      <c r="M1095" s="22"/>
      <c r="N1095" s="22"/>
      <c r="O1095" s="22"/>
      <c r="P1095" s="116"/>
    </row>
    <row r="1096" spans="1:16" x14ac:dyDescent="0.35">
      <c r="A1096" s="176" t="s">
        <v>262</v>
      </c>
      <c r="B1096" s="176" t="s">
        <v>261</v>
      </c>
      <c r="C1096" s="202" t="s">
        <v>254</v>
      </c>
      <c r="D1096" s="223" t="s">
        <v>583</v>
      </c>
      <c r="E1096" s="240">
        <v>5</v>
      </c>
      <c r="F1096" s="199">
        <v>1203</v>
      </c>
      <c r="G1096" s="199">
        <f>E1096*F1096</f>
        <v>6015</v>
      </c>
      <c r="H1096" s="180" t="s">
        <v>893</v>
      </c>
      <c r="I1096" s="115"/>
      <c r="J1096" s="138"/>
      <c r="K1096" s="27"/>
      <c r="L1096" s="22"/>
      <c r="M1096" s="22"/>
      <c r="N1096" s="22"/>
      <c r="O1096" s="22"/>
      <c r="P1096" s="116"/>
    </row>
    <row r="1097" spans="1:16" ht="62.25" customHeight="1" x14ac:dyDescent="0.35">
      <c r="A1097" s="22" t="s">
        <v>664</v>
      </c>
      <c r="B1097" s="22" t="s">
        <v>665</v>
      </c>
      <c r="C1097" s="31" t="s">
        <v>948</v>
      </c>
      <c r="D1097" s="5" t="s">
        <v>101</v>
      </c>
      <c r="E1097" s="3">
        <v>26</v>
      </c>
      <c r="F1097" s="17">
        <v>120</v>
      </c>
      <c r="G1097" s="27">
        <f>E1097*F1097</f>
        <v>3120</v>
      </c>
      <c r="H1097" s="115"/>
      <c r="I1097" s="115"/>
      <c r="J1097" s="138"/>
      <c r="K1097" s="27"/>
      <c r="L1097" s="22"/>
      <c r="M1097" s="22"/>
      <c r="N1097" s="22"/>
      <c r="O1097" s="22"/>
      <c r="P1097" s="116"/>
    </row>
    <row r="1098" spans="1:16" ht="56.5" x14ac:dyDescent="0.35">
      <c r="A1098" s="176" t="s">
        <v>664</v>
      </c>
      <c r="B1098" s="176" t="s">
        <v>665</v>
      </c>
      <c r="C1098" s="241" t="s">
        <v>948</v>
      </c>
      <c r="D1098" s="222" t="s">
        <v>949</v>
      </c>
      <c r="E1098" s="184">
        <v>1</v>
      </c>
      <c r="F1098" s="185">
        <v>30000</v>
      </c>
      <c r="G1098" s="199">
        <f t="shared" ref="G1098:G1161" si="34">E1098*F1098</f>
        <v>30000</v>
      </c>
      <c r="H1098" s="180"/>
      <c r="I1098" s="115"/>
      <c r="J1098" s="138"/>
      <c r="K1098" s="27"/>
      <c r="L1098" s="22"/>
      <c r="M1098" s="22"/>
      <c r="N1098" s="22"/>
      <c r="O1098" s="22"/>
      <c r="P1098" s="116"/>
    </row>
    <row r="1099" spans="1:16" ht="56.5" x14ac:dyDescent="0.35">
      <c r="A1099" s="22" t="s">
        <v>664</v>
      </c>
      <c r="B1099" s="22" t="s">
        <v>665</v>
      </c>
      <c r="C1099" s="31" t="s">
        <v>948</v>
      </c>
      <c r="D1099" s="5" t="s">
        <v>127</v>
      </c>
      <c r="E1099" s="3">
        <v>280</v>
      </c>
      <c r="F1099" s="17">
        <v>37</v>
      </c>
      <c r="G1099" s="27">
        <f t="shared" si="34"/>
        <v>10360</v>
      </c>
      <c r="H1099" s="115"/>
      <c r="I1099" s="115"/>
      <c r="J1099" s="138"/>
      <c r="K1099" s="27"/>
      <c r="L1099" s="22"/>
      <c r="M1099" s="22"/>
      <c r="N1099" s="22"/>
      <c r="O1099" s="22"/>
      <c r="P1099" s="116"/>
    </row>
    <row r="1100" spans="1:16" ht="56.5" x14ac:dyDescent="0.35">
      <c r="A1100" s="22" t="s">
        <v>664</v>
      </c>
      <c r="B1100" s="22" t="s">
        <v>665</v>
      </c>
      <c r="C1100" s="31" t="s">
        <v>948</v>
      </c>
      <c r="D1100" s="5" t="s">
        <v>950</v>
      </c>
      <c r="E1100" s="3">
        <v>10</v>
      </c>
      <c r="F1100" s="17">
        <v>185</v>
      </c>
      <c r="G1100" s="27">
        <f t="shared" si="34"/>
        <v>1850</v>
      </c>
      <c r="H1100" s="115"/>
      <c r="I1100" s="115"/>
      <c r="J1100" s="138"/>
      <c r="K1100" s="27"/>
      <c r="L1100" s="22"/>
      <c r="M1100" s="22"/>
      <c r="N1100" s="22"/>
      <c r="O1100" s="22"/>
      <c r="P1100" s="116"/>
    </row>
    <row r="1101" spans="1:16" ht="56.5" x14ac:dyDescent="0.35">
      <c r="A1101" s="22" t="s">
        <v>664</v>
      </c>
      <c r="B1101" s="22" t="s">
        <v>665</v>
      </c>
      <c r="C1101" s="31" t="s">
        <v>948</v>
      </c>
      <c r="D1101" s="20" t="s">
        <v>334</v>
      </c>
      <c r="E1101" s="3">
        <v>30</v>
      </c>
      <c r="F1101" s="17">
        <v>725</v>
      </c>
      <c r="G1101" s="27">
        <f t="shared" si="34"/>
        <v>21750</v>
      </c>
      <c r="H1101" s="115"/>
      <c r="I1101" s="115"/>
      <c r="J1101" s="138"/>
      <c r="K1101" s="27"/>
      <c r="L1101" s="22"/>
      <c r="M1101" s="22"/>
      <c r="N1101" s="22"/>
      <c r="O1101" s="22"/>
      <c r="P1101" s="116"/>
    </row>
    <row r="1102" spans="1:16" ht="56.5" x14ac:dyDescent="0.35">
      <c r="A1102" s="22" t="s">
        <v>664</v>
      </c>
      <c r="B1102" s="22" t="s">
        <v>665</v>
      </c>
      <c r="C1102" s="31" t="s">
        <v>948</v>
      </c>
      <c r="D1102" s="20" t="s">
        <v>535</v>
      </c>
      <c r="E1102" s="3">
        <v>20</v>
      </c>
      <c r="F1102" s="17">
        <v>3000</v>
      </c>
      <c r="G1102" s="27">
        <f t="shared" si="34"/>
        <v>60000</v>
      </c>
      <c r="H1102" s="115"/>
      <c r="I1102" s="115"/>
      <c r="J1102" s="138"/>
      <c r="K1102" s="27"/>
      <c r="L1102" s="22"/>
      <c r="M1102" s="22"/>
      <c r="N1102" s="22"/>
      <c r="O1102" s="22"/>
      <c r="P1102" s="116"/>
    </row>
    <row r="1103" spans="1:16" ht="56.5" x14ac:dyDescent="0.35">
      <c r="A1103" s="22" t="s">
        <v>664</v>
      </c>
      <c r="B1103" s="22" t="s">
        <v>665</v>
      </c>
      <c r="C1103" s="31" t="s">
        <v>948</v>
      </c>
      <c r="D1103" s="20" t="s">
        <v>951</v>
      </c>
      <c r="E1103" s="3">
        <v>1000</v>
      </c>
      <c r="F1103" s="17">
        <v>25</v>
      </c>
      <c r="G1103" s="27">
        <f t="shared" si="34"/>
        <v>25000</v>
      </c>
      <c r="H1103" s="115"/>
      <c r="I1103" s="115"/>
      <c r="J1103" s="138"/>
      <c r="K1103" s="27"/>
      <c r="L1103" s="22"/>
      <c r="M1103" s="22"/>
      <c r="N1103" s="22"/>
      <c r="O1103" s="22"/>
      <c r="P1103" s="116"/>
    </row>
    <row r="1104" spans="1:16" ht="56.5" x14ac:dyDescent="0.35">
      <c r="A1104" s="22" t="s">
        <v>664</v>
      </c>
      <c r="B1104" s="22" t="s">
        <v>665</v>
      </c>
      <c r="C1104" s="31" t="s">
        <v>948</v>
      </c>
      <c r="D1104" s="20" t="s">
        <v>952</v>
      </c>
      <c r="E1104" s="3">
        <v>1000</v>
      </c>
      <c r="F1104" s="17">
        <v>5</v>
      </c>
      <c r="G1104" s="27">
        <f t="shared" si="34"/>
        <v>5000</v>
      </c>
      <c r="H1104" s="115"/>
      <c r="I1104" s="115"/>
      <c r="J1104" s="138"/>
      <c r="K1104" s="27"/>
      <c r="L1104" s="22"/>
      <c r="M1104" s="22"/>
      <c r="N1104" s="22"/>
      <c r="O1104" s="22"/>
      <c r="P1104" s="116"/>
    </row>
    <row r="1105" spans="1:16" ht="56.5" x14ac:dyDescent="0.35">
      <c r="A1105" s="22" t="s">
        <v>664</v>
      </c>
      <c r="B1105" s="22" t="s">
        <v>665</v>
      </c>
      <c r="C1105" s="31" t="s">
        <v>948</v>
      </c>
      <c r="D1105" s="20" t="s">
        <v>953</v>
      </c>
      <c r="E1105" s="3">
        <v>1000</v>
      </c>
      <c r="F1105" s="17">
        <v>75</v>
      </c>
      <c r="G1105" s="27">
        <f t="shared" si="34"/>
        <v>75000</v>
      </c>
      <c r="H1105" s="115"/>
      <c r="I1105" s="115"/>
      <c r="J1105" s="138"/>
      <c r="K1105" s="27"/>
      <c r="L1105" s="22"/>
      <c r="M1105" s="22"/>
      <c r="N1105" s="22"/>
      <c r="O1105" s="22"/>
      <c r="P1105" s="116"/>
    </row>
    <row r="1106" spans="1:16" ht="56.5" x14ac:dyDescent="0.35">
      <c r="A1106" s="22" t="s">
        <v>664</v>
      </c>
      <c r="B1106" s="22" t="s">
        <v>665</v>
      </c>
      <c r="C1106" s="31" t="s">
        <v>948</v>
      </c>
      <c r="D1106" s="20" t="s">
        <v>489</v>
      </c>
      <c r="E1106" s="3">
        <v>3</v>
      </c>
      <c r="F1106" s="17">
        <v>25000</v>
      </c>
      <c r="G1106" s="27">
        <f t="shared" si="34"/>
        <v>75000</v>
      </c>
      <c r="H1106" s="115"/>
      <c r="I1106" s="115"/>
      <c r="J1106" s="138"/>
      <c r="K1106" s="27"/>
      <c r="L1106" s="22"/>
      <c r="M1106" s="22"/>
      <c r="N1106" s="22"/>
      <c r="O1106" s="22"/>
      <c r="P1106" s="116"/>
    </row>
    <row r="1107" spans="1:16" ht="56.5" x14ac:dyDescent="0.35">
      <c r="A1107" s="22" t="s">
        <v>664</v>
      </c>
      <c r="B1107" s="22" t="s">
        <v>665</v>
      </c>
      <c r="C1107" s="31" t="s">
        <v>948</v>
      </c>
      <c r="D1107" s="159" t="s">
        <v>396</v>
      </c>
      <c r="E1107" s="3">
        <v>100</v>
      </c>
      <c r="F1107" s="17">
        <v>70</v>
      </c>
      <c r="G1107" s="27">
        <f t="shared" si="34"/>
        <v>7000</v>
      </c>
      <c r="H1107" s="115"/>
      <c r="I1107" s="115"/>
      <c r="J1107" s="138"/>
      <c r="K1107" s="27"/>
      <c r="L1107" s="22"/>
      <c r="M1107" s="22"/>
      <c r="N1107" s="22"/>
      <c r="O1107" s="22"/>
      <c r="P1107" s="116"/>
    </row>
    <row r="1108" spans="1:16" ht="56.5" x14ac:dyDescent="0.35">
      <c r="A1108" s="176" t="s">
        <v>664</v>
      </c>
      <c r="B1108" s="176" t="s">
        <v>665</v>
      </c>
      <c r="C1108" s="241" t="s">
        <v>948</v>
      </c>
      <c r="D1108" s="242" t="s">
        <v>283</v>
      </c>
      <c r="E1108" s="184">
        <v>180</v>
      </c>
      <c r="F1108" s="185">
        <v>1200</v>
      </c>
      <c r="G1108" s="199">
        <f t="shared" si="34"/>
        <v>216000</v>
      </c>
      <c r="H1108" s="180"/>
      <c r="I1108" s="115"/>
      <c r="J1108" s="138"/>
      <c r="K1108" s="27"/>
      <c r="L1108" s="22"/>
      <c r="M1108" s="22"/>
      <c r="N1108" s="22"/>
      <c r="O1108" s="22"/>
      <c r="P1108" s="116"/>
    </row>
    <row r="1109" spans="1:16" ht="56.5" x14ac:dyDescent="0.35">
      <c r="A1109" s="22" t="s">
        <v>664</v>
      </c>
      <c r="B1109" s="22" t="s">
        <v>665</v>
      </c>
      <c r="C1109" s="31" t="s">
        <v>948</v>
      </c>
      <c r="D1109" s="159" t="s">
        <v>467</v>
      </c>
      <c r="E1109" s="3">
        <v>52</v>
      </c>
      <c r="F1109" s="17">
        <v>1400</v>
      </c>
      <c r="G1109" s="27">
        <f t="shared" si="34"/>
        <v>72800</v>
      </c>
      <c r="H1109" s="115"/>
      <c r="I1109" s="115"/>
      <c r="J1109" s="138"/>
      <c r="K1109" s="27"/>
      <c r="L1109" s="22"/>
      <c r="M1109" s="22"/>
      <c r="N1109" s="22"/>
      <c r="O1109" s="22"/>
      <c r="P1109" s="116"/>
    </row>
    <row r="1110" spans="1:16" ht="56.5" x14ac:dyDescent="0.35">
      <c r="A1110" s="22" t="s">
        <v>664</v>
      </c>
      <c r="B1110" s="22" t="s">
        <v>665</v>
      </c>
      <c r="C1110" s="31" t="s">
        <v>948</v>
      </c>
      <c r="D1110" s="159" t="s">
        <v>954</v>
      </c>
      <c r="E1110" s="3">
        <v>10000</v>
      </c>
      <c r="F1110" s="17">
        <v>9</v>
      </c>
      <c r="G1110" s="27">
        <f t="shared" si="34"/>
        <v>90000</v>
      </c>
      <c r="H1110" s="115"/>
      <c r="I1110" s="115"/>
      <c r="J1110" s="138"/>
      <c r="K1110" s="27"/>
      <c r="L1110" s="22"/>
      <c r="M1110" s="22"/>
      <c r="N1110" s="22"/>
      <c r="O1110" s="22"/>
      <c r="P1110" s="116"/>
    </row>
    <row r="1111" spans="1:16" ht="56.5" x14ac:dyDescent="0.35">
      <c r="A1111" s="22" t="s">
        <v>664</v>
      </c>
      <c r="B1111" s="22" t="s">
        <v>665</v>
      </c>
      <c r="C1111" s="31" t="s">
        <v>948</v>
      </c>
      <c r="D1111" s="164" t="s">
        <v>955</v>
      </c>
      <c r="E1111" s="160">
        <v>2</v>
      </c>
      <c r="F1111" s="161">
        <v>25000</v>
      </c>
      <c r="G1111" s="27">
        <f t="shared" si="34"/>
        <v>50000</v>
      </c>
      <c r="H1111" s="115"/>
      <c r="I1111" s="115"/>
      <c r="J1111" s="138"/>
      <c r="K1111" s="27"/>
      <c r="L1111" s="22"/>
      <c r="M1111" s="22"/>
      <c r="N1111" s="22"/>
      <c r="O1111" s="22"/>
      <c r="P1111" s="116"/>
    </row>
    <row r="1112" spans="1:16" ht="56.5" x14ac:dyDescent="0.35">
      <c r="A1112" s="22" t="s">
        <v>664</v>
      </c>
      <c r="B1112" s="22" t="s">
        <v>665</v>
      </c>
      <c r="C1112" s="31" t="s">
        <v>948</v>
      </c>
      <c r="D1112" s="164" t="s">
        <v>538</v>
      </c>
      <c r="E1112" s="160">
        <v>18</v>
      </c>
      <c r="F1112" s="161">
        <v>500</v>
      </c>
      <c r="G1112" s="27">
        <f t="shared" si="34"/>
        <v>9000</v>
      </c>
      <c r="H1112" s="115"/>
      <c r="I1112" s="115"/>
      <c r="J1112" s="138"/>
      <c r="K1112" s="27"/>
      <c r="L1112" s="22"/>
      <c r="M1112" s="22"/>
      <c r="N1112" s="22"/>
      <c r="O1112" s="22"/>
      <c r="P1112" s="116"/>
    </row>
    <row r="1113" spans="1:16" ht="56.5" x14ac:dyDescent="0.35">
      <c r="A1113" s="22" t="s">
        <v>664</v>
      </c>
      <c r="B1113" s="22" t="s">
        <v>665</v>
      </c>
      <c r="C1113" s="31" t="s">
        <v>948</v>
      </c>
      <c r="D1113" s="159" t="s">
        <v>336</v>
      </c>
      <c r="E1113" s="3">
        <v>1</v>
      </c>
      <c r="F1113" s="17">
        <v>9000</v>
      </c>
      <c r="G1113" s="27">
        <f t="shared" si="34"/>
        <v>9000</v>
      </c>
      <c r="H1113" s="115"/>
      <c r="I1113" s="115"/>
      <c r="J1113" s="138"/>
      <c r="K1113" s="27"/>
      <c r="L1113" s="22"/>
      <c r="M1113" s="22"/>
      <c r="N1113" s="22"/>
      <c r="O1113" s="22"/>
      <c r="P1113" s="116"/>
    </row>
    <row r="1114" spans="1:16" ht="56.5" x14ac:dyDescent="0.35">
      <c r="A1114" s="22" t="s">
        <v>664</v>
      </c>
      <c r="B1114" s="22" t="s">
        <v>665</v>
      </c>
      <c r="C1114" s="31" t="s">
        <v>948</v>
      </c>
      <c r="D1114" s="164" t="s">
        <v>956</v>
      </c>
      <c r="E1114" s="160">
        <v>2</v>
      </c>
      <c r="F1114" s="161">
        <v>6500</v>
      </c>
      <c r="G1114" s="27">
        <f t="shared" si="34"/>
        <v>13000</v>
      </c>
      <c r="H1114" s="115"/>
      <c r="I1114" s="115"/>
      <c r="J1114" s="138"/>
      <c r="K1114" s="27"/>
      <c r="L1114" s="22"/>
      <c r="M1114" s="22"/>
      <c r="N1114" s="22"/>
      <c r="O1114" s="22"/>
      <c r="P1114" s="116"/>
    </row>
    <row r="1115" spans="1:16" ht="56.5" x14ac:dyDescent="0.35">
      <c r="A1115" s="22" t="s">
        <v>664</v>
      </c>
      <c r="B1115" s="22" t="s">
        <v>665</v>
      </c>
      <c r="C1115" s="31" t="s">
        <v>948</v>
      </c>
      <c r="D1115" s="165" t="s">
        <v>957</v>
      </c>
      <c r="E1115" s="160">
        <v>1</v>
      </c>
      <c r="F1115" s="161">
        <v>26000</v>
      </c>
      <c r="G1115" s="27">
        <f t="shared" si="34"/>
        <v>26000</v>
      </c>
      <c r="H1115" s="115"/>
      <c r="I1115" s="115"/>
      <c r="J1115" s="138"/>
      <c r="K1115" s="27"/>
      <c r="L1115" s="22"/>
      <c r="M1115" s="22"/>
      <c r="N1115" s="22"/>
      <c r="O1115" s="22"/>
      <c r="P1115" s="116"/>
    </row>
    <row r="1116" spans="1:16" ht="56.5" x14ac:dyDescent="0.35">
      <c r="A1116" s="22" t="s">
        <v>664</v>
      </c>
      <c r="B1116" s="22" t="s">
        <v>665</v>
      </c>
      <c r="C1116" s="31" t="s">
        <v>948</v>
      </c>
      <c r="D1116" s="159" t="s">
        <v>511</v>
      </c>
      <c r="E1116" s="160">
        <v>2</v>
      </c>
      <c r="F1116" s="163">
        <v>2300</v>
      </c>
      <c r="G1116" s="27">
        <f t="shared" si="34"/>
        <v>4600</v>
      </c>
      <c r="H1116" s="115"/>
      <c r="I1116" s="115"/>
      <c r="J1116" s="138"/>
      <c r="K1116" s="27"/>
      <c r="L1116" s="22"/>
      <c r="M1116" s="22"/>
      <c r="N1116" s="22"/>
      <c r="O1116" s="22"/>
      <c r="P1116" s="116"/>
    </row>
    <row r="1117" spans="1:16" ht="56.5" x14ac:dyDescent="0.35">
      <c r="A1117" s="22" t="s">
        <v>664</v>
      </c>
      <c r="B1117" s="22" t="s">
        <v>665</v>
      </c>
      <c r="C1117" s="31" t="s">
        <v>948</v>
      </c>
      <c r="D1117" s="168" t="s">
        <v>958</v>
      </c>
      <c r="E1117" s="160">
        <v>1</v>
      </c>
      <c r="F1117" s="167">
        <v>18000</v>
      </c>
      <c r="G1117" s="27">
        <f t="shared" si="34"/>
        <v>18000</v>
      </c>
      <c r="H1117" s="115"/>
      <c r="I1117" s="115"/>
      <c r="J1117" s="138"/>
      <c r="K1117" s="27"/>
      <c r="L1117" s="22"/>
      <c r="M1117" s="22"/>
      <c r="N1117" s="22"/>
      <c r="O1117" s="22"/>
      <c r="P1117" s="116"/>
    </row>
    <row r="1118" spans="1:16" ht="56.5" x14ac:dyDescent="0.35">
      <c r="A1118" s="22" t="s">
        <v>664</v>
      </c>
      <c r="B1118" s="22" t="s">
        <v>665</v>
      </c>
      <c r="C1118" s="31" t="s">
        <v>948</v>
      </c>
      <c r="D1118" s="168" t="s">
        <v>959</v>
      </c>
      <c r="E1118" s="160">
        <v>2</v>
      </c>
      <c r="F1118" s="167">
        <v>5500</v>
      </c>
      <c r="G1118" s="27">
        <f t="shared" si="34"/>
        <v>11000</v>
      </c>
      <c r="H1118" s="115"/>
      <c r="I1118" s="115"/>
      <c r="J1118" s="138"/>
      <c r="K1118" s="27"/>
      <c r="L1118" s="22"/>
      <c r="M1118" s="22"/>
      <c r="N1118" s="22"/>
      <c r="O1118" s="22"/>
      <c r="P1118" s="116"/>
    </row>
    <row r="1119" spans="1:16" ht="56.5" x14ac:dyDescent="0.35">
      <c r="A1119" s="22" t="s">
        <v>664</v>
      </c>
      <c r="B1119" s="22" t="s">
        <v>665</v>
      </c>
      <c r="C1119" s="31" t="s">
        <v>948</v>
      </c>
      <c r="D1119" s="168" t="s">
        <v>960</v>
      </c>
      <c r="E1119" s="160">
        <v>26</v>
      </c>
      <c r="F1119" s="167">
        <v>1500</v>
      </c>
      <c r="G1119" s="27">
        <f t="shared" si="34"/>
        <v>39000</v>
      </c>
      <c r="H1119" s="115"/>
      <c r="I1119" s="115"/>
      <c r="J1119" s="138"/>
      <c r="K1119" s="27"/>
      <c r="L1119" s="22"/>
      <c r="M1119" s="22"/>
      <c r="N1119" s="22"/>
      <c r="O1119" s="22"/>
      <c r="P1119" s="116"/>
    </row>
    <row r="1120" spans="1:16" ht="56.5" x14ac:dyDescent="0.35">
      <c r="A1120" s="22" t="s">
        <v>664</v>
      </c>
      <c r="B1120" s="22" t="s">
        <v>665</v>
      </c>
      <c r="C1120" s="31" t="s">
        <v>948</v>
      </c>
      <c r="D1120" s="168" t="s">
        <v>961</v>
      </c>
      <c r="E1120" s="160">
        <v>2</v>
      </c>
      <c r="F1120" s="167">
        <v>5500</v>
      </c>
      <c r="G1120" s="27">
        <f t="shared" si="34"/>
        <v>11000</v>
      </c>
      <c r="H1120" s="115"/>
      <c r="I1120" s="115"/>
      <c r="J1120" s="138"/>
      <c r="K1120" s="27"/>
      <c r="L1120" s="22"/>
      <c r="M1120" s="22"/>
      <c r="N1120" s="22"/>
      <c r="O1120" s="22"/>
      <c r="P1120" s="116"/>
    </row>
    <row r="1121" spans="1:16" ht="56.5" x14ac:dyDescent="0.35">
      <c r="A1121" s="22" t="s">
        <v>664</v>
      </c>
      <c r="B1121" s="22" t="s">
        <v>665</v>
      </c>
      <c r="C1121" s="31" t="s">
        <v>948</v>
      </c>
      <c r="D1121" s="168" t="s">
        <v>438</v>
      </c>
      <c r="E1121" s="160">
        <v>9</v>
      </c>
      <c r="F1121" s="167">
        <v>5000</v>
      </c>
      <c r="G1121" s="27">
        <f t="shared" si="34"/>
        <v>45000</v>
      </c>
      <c r="H1121" s="115"/>
      <c r="I1121" s="115"/>
      <c r="J1121" s="138"/>
      <c r="K1121" s="27"/>
      <c r="L1121" s="22"/>
      <c r="M1121" s="22"/>
      <c r="N1121" s="22"/>
      <c r="O1121" s="22"/>
      <c r="P1121" s="116"/>
    </row>
    <row r="1122" spans="1:16" ht="56.5" x14ac:dyDescent="0.35">
      <c r="A1122" s="22" t="s">
        <v>664</v>
      </c>
      <c r="B1122" s="22" t="s">
        <v>665</v>
      </c>
      <c r="C1122" s="31" t="s">
        <v>948</v>
      </c>
      <c r="D1122" s="168" t="s">
        <v>439</v>
      </c>
      <c r="E1122" s="160">
        <v>2</v>
      </c>
      <c r="F1122" s="167">
        <v>3351.7</v>
      </c>
      <c r="G1122" s="27">
        <f t="shared" si="34"/>
        <v>6703.4</v>
      </c>
      <c r="H1122" s="115"/>
      <c r="I1122" s="115"/>
      <c r="J1122" s="138"/>
      <c r="K1122" s="27"/>
      <c r="L1122" s="22"/>
      <c r="M1122" s="22"/>
      <c r="N1122" s="22"/>
      <c r="O1122" s="22"/>
      <c r="P1122" s="116"/>
    </row>
    <row r="1123" spans="1:16" ht="56.5" x14ac:dyDescent="0.35">
      <c r="A1123" s="22" t="s">
        <v>664</v>
      </c>
      <c r="B1123" s="22" t="s">
        <v>665</v>
      </c>
      <c r="C1123" s="31" t="s">
        <v>948</v>
      </c>
      <c r="D1123" s="168" t="s">
        <v>962</v>
      </c>
      <c r="E1123" s="160">
        <v>1</v>
      </c>
      <c r="F1123" s="167">
        <v>6000</v>
      </c>
      <c r="G1123" s="27">
        <f t="shared" si="34"/>
        <v>6000</v>
      </c>
      <c r="H1123" s="115"/>
      <c r="I1123" s="115"/>
      <c r="J1123" s="138"/>
      <c r="K1123" s="27"/>
      <c r="L1123" s="22"/>
      <c r="M1123" s="22"/>
      <c r="N1123" s="22"/>
      <c r="O1123" s="22"/>
      <c r="P1123" s="116"/>
    </row>
    <row r="1124" spans="1:16" ht="56.5" x14ac:dyDescent="0.35">
      <c r="A1124" s="22" t="s">
        <v>664</v>
      </c>
      <c r="B1124" s="22" t="s">
        <v>665</v>
      </c>
      <c r="C1124" s="31" t="s">
        <v>948</v>
      </c>
      <c r="D1124" s="168" t="s">
        <v>963</v>
      </c>
      <c r="E1124" s="160">
        <v>2</v>
      </c>
      <c r="F1124" s="167">
        <v>9000</v>
      </c>
      <c r="G1124" s="27">
        <f t="shared" si="34"/>
        <v>18000</v>
      </c>
      <c r="H1124" s="115"/>
      <c r="I1124" s="115"/>
      <c r="J1124" s="138"/>
      <c r="K1124" s="27"/>
      <c r="L1124" s="22"/>
      <c r="M1124" s="22"/>
      <c r="N1124" s="22"/>
      <c r="O1124" s="22"/>
      <c r="P1124" s="116"/>
    </row>
    <row r="1125" spans="1:16" ht="56.5" x14ac:dyDescent="0.35">
      <c r="A1125" s="176" t="s">
        <v>664</v>
      </c>
      <c r="B1125" s="176" t="s">
        <v>665</v>
      </c>
      <c r="C1125" s="241" t="s">
        <v>948</v>
      </c>
      <c r="D1125" s="243" t="s">
        <v>964</v>
      </c>
      <c r="E1125" s="244">
        <v>6</v>
      </c>
      <c r="F1125" s="245">
        <v>15000</v>
      </c>
      <c r="G1125" s="199">
        <f t="shared" si="34"/>
        <v>90000</v>
      </c>
      <c r="H1125" s="180"/>
      <c r="I1125" s="115"/>
      <c r="J1125" s="138"/>
      <c r="K1125" s="27"/>
      <c r="L1125" s="22"/>
      <c r="M1125" s="22"/>
      <c r="N1125" s="22"/>
      <c r="O1125" s="22"/>
      <c r="P1125" s="116"/>
    </row>
    <row r="1126" spans="1:16" ht="56.5" x14ac:dyDescent="0.35">
      <c r="A1126" s="22" t="s">
        <v>664</v>
      </c>
      <c r="B1126" s="22" t="s">
        <v>665</v>
      </c>
      <c r="C1126" s="31" t="s">
        <v>948</v>
      </c>
      <c r="D1126" s="168" t="s">
        <v>965</v>
      </c>
      <c r="E1126" s="160">
        <v>2</v>
      </c>
      <c r="F1126" s="167">
        <v>10000</v>
      </c>
      <c r="G1126" s="27">
        <f t="shared" si="34"/>
        <v>20000</v>
      </c>
      <c r="H1126" s="115"/>
      <c r="I1126" s="115"/>
      <c r="J1126" s="138"/>
      <c r="K1126" s="27"/>
      <c r="L1126" s="22"/>
      <c r="M1126" s="22"/>
      <c r="N1126" s="22"/>
      <c r="O1126" s="22"/>
      <c r="P1126" s="116"/>
    </row>
    <row r="1127" spans="1:16" ht="56.5" x14ac:dyDescent="0.35">
      <c r="A1127" s="22" t="s">
        <v>664</v>
      </c>
      <c r="B1127" s="22" t="s">
        <v>665</v>
      </c>
      <c r="C1127" s="31" t="s">
        <v>948</v>
      </c>
      <c r="D1127" s="168" t="s">
        <v>966</v>
      </c>
      <c r="E1127" s="160">
        <v>10</v>
      </c>
      <c r="F1127" s="167">
        <v>1500</v>
      </c>
      <c r="G1127" s="27">
        <f t="shared" si="34"/>
        <v>15000</v>
      </c>
      <c r="H1127" s="115"/>
      <c r="I1127" s="115"/>
      <c r="J1127" s="138"/>
      <c r="K1127" s="27"/>
      <c r="L1127" s="22"/>
      <c r="M1127" s="22"/>
      <c r="N1127" s="22"/>
      <c r="O1127" s="22"/>
      <c r="P1127" s="116"/>
    </row>
    <row r="1128" spans="1:16" ht="56.5" x14ac:dyDescent="0.35">
      <c r="A1128" s="22" t="s">
        <v>664</v>
      </c>
      <c r="B1128" s="22" t="s">
        <v>665</v>
      </c>
      <c r="C1128" s="31" t="s">
        <v>948</v>
      </c>
      <c r="D1128" s="168" t="s">
        <v>967</v>
      </c>
      <c r="E1128" s="160">
        <v>40</v>
      </c>
      <c r="F1128" s="167">
        <v>400</v>
      </c>
      <c r="G1128" s="27">
        <f t="shared" si="34"/>
        <v>16000</v>
      </c>
      <c r="H1128" s="115"/>
      <c r="I1128" s="115"/>
      <c r="J1128" s="138"/>
      <c r="K1128" s="27"/>
      <c r="L1128" s="22"/>
      <c r="M1128" s="22"/>
      <c r="N1128" s="22"/>
      <c r="O1128" s="22"/>
      <c r="P1128" s="116"/>
    </row>
    <row r="1129" spans="1:16" ht="56.5" x14ac:dyDescent="0.35">
      <c r="A1129" s="22" t="s">
        <v>664</v>
      </c>
      <c r="B1129" s="22" t="s">
        <v>665</v>
      </c>
      <c r="C1129" s="31" t="s">
        <v>948</v>
      </c>
      <c r="D1129" s="168" t="s">
        <v>968</v>
      </c>
      <c r="E1129" s="160">
        <v>2</v>
      </c>
      <c r="F1129" s="167">
        <v>12000</v>
      </c>
      <c r="G1129" s="27">
        <f t="shared" si="34"/>
        <v>24000</v>
      </c>
      <c r="H1129" s="115"/>
      <c r="I1129" s="115"/>
      <c r="J1129" s="138"/>
      <c r="K1129" s="27"/>
      <c r="L1129" s="22"/>
      <c r="M1129" s="22"/>
      <c r="N1129" s="22"/>
      <c r="O1129" s="22"/>
      <c r="P1129" s="116"/>
    </row>
    <row r="1130" spans="1:16" ht="56.5" x14ac:dyDescent="0.35">
      <c r="A1130" s="176" t="s">
        <v>664</v>
      </c>
      <c r="B1130" s="176" t="s">
        <v>665</v>
      </c>
      <c r="C1130" s="241" t="s">
        <v>948</v>
      </c>
      <c r="D1130" s="243" t="s">
        <v>969</v>
      </c>
      <c r="E1130" s="244">
        <v>1</v>
      </c>
      <c r="F1130" s="245">
        <v>60000</v>
      </c>
      <c r="G1130" s="199">
        <f t="shared" si="34"/>
        <v>60000</v>
      </c>
      <c r="H1130" s="180"/>
      <c r="I1130" s="115"/>
      <c r="J1130" s="138"/>
      <c r="K1130" s="27"/>
      <c r="L1130" s="22"/>
      <c r="M1130" s="22"/>
      <c r="N1130" s="22"/>
      <c r="O1130" s="22"/>
      <c r="P1130" s="116"/>
    </row>
    <row r="1131" spans="1:16" ht="56.5" x14ac:dyDescent="0.35">
      <c r="A1131" s="22" t="s">
        <v>664</v>
      </c>
      <c r="B1131" s="22" t="s">
        <v>665</v>
      </c>
      <c r="C1131" s="31" t="s">
        <v>948</v>
      </c>
      <c r="D1131" s="168" t="s">
        <v>970</v>
      </c>
      <c r="E1131" s="160">
        <v>1</v>
      </c>
      <c r="F1131" s="167">
        <v>170000</v>
      </c>
      <c r="G1131" s="27">
        <f t="shared" si="34"/>
        <v>170000</v>
      </c>
      <c r="H1131" s="115"/>
      <c r="I1131" s="115"/>
      <c r="J1131" s="138"/>
      <c r="K1131" s="27"/>
      <c r="L1131" s="22"/>
      <c r="M1131" s="22"/>
      <c r="N1131" s="22"/>
      <c r="O1131" s="22"/>
      <c r="P1131" s="116"/>
    </row>
    <row r="1132" spans="1:16" ht="56.5" x14ac:dyDescent="0.35">
      <c r="A1132" s="22" t="s">
        <v>664</v>
      </c>
      <c r="B1132" s="22" t="s">
        <v>665</v>
      </c>
      <c r="C1132" s="31" t="s">
        <v>948</v>
      </c>
      <c r="D1132" s="168" t="s">
        <v>971</v>
      </c>
      <c r="E1132" s="160">
        <v>1</v>
      </c>
      <c r="F1132" s="167">
        <v>36000</v>
      </c>
      <c r="G1132" s="27">
        <f t="shared" si="34"/>
        <v>36000</v>
      </c>
      <c r="H1132" s="115"/>
      <c r="I1132" s="115"/>
      <c r="J1132" s="138"/>
      <c r="K1132" s="27"/>
      <c r="L1132" s="22"/>
      <c r="M1132" s="22"/>
      <c r="N1132" s="22"/>
      <c r="O1132" s="22"/>
      <c r="P1132" s="116"/>
    </row>
    <row r="1133" spans="1:16" ht="56.5" x14ac:dyDescent="0.35">
      <c r="A1133" s="22" t="s">
        <v>664</v>
      </c>
      <c r="B1133" s="22" t="s">
        <v>665</v>
      </c>
      <c r="C1133" s="31" t="s">
        <v>948</v>
      </c>
      <c r="D1133" s="168" t="s">
        <v>972</v>
      </c>
      <c r="E1133" s="160">
        <v>1000</v>
      </c>
      <c r="F1133" s="167">
        <v>100</v>
      </c>
      <c r="G1133" s="27">
        <f t="shared" si="34"/>
        <v>100000</v>
      </c>
      <c r="H1133" s="115"/>
      <c r="I1133" s="115"/>
      <c r="J1133" s="138"/>
      <c r="K1133" s="27"/>
      <c r="L1133" s="22"/>
      <c r="M1133" s="22"/>
      <c r="N1133" s="22"/>
      <c r="O1133" s="22"/>
      <c r="P1133" s="116"/>
    </row>
    <row r="1134" spans="1:16" ht="56.5" x14ac:dyDescent="0.35">
      <c r="A1134" s="176" t="s">
        <v>664</v>
      </c>
      <c r="B1134" s="176" t="s">
        <v>665</v>
      </c>
      <c r="C1134" s="241" t="s">
        <v>948</v>
      </c>
      <c r="D1134" s="243" t="s">
        <v>973</v>
      </c>
      <c r="E1134" s="244">
        <v>1</v>
      </c>
      <c r="F1134" s="245">
        <v>100000</v>
      </c>
      <c r="G1134" s="199">
        <f t="shared" si="34"/>
        <v>100000</v>
      </c>
      <c r="H1134" s="180"/>
      <c r="I1134" s="115"/>
      <c r="J1134" s="138"/>
      <c r="K1134" s="27"/>
      <c r="L1134" s="22"/>
      <c r="M1134" s="22"/>
      <c r="N1134" s="22"/>
      <c r="O1134" s="22"/>
      <c r="P1134" s="116"/>
    </row>
    <row r="1135" spans="1:16" ht="56.5" x14ac:dyDescent="0.35">
      <c r="A1135" s="22" t="s">
        <v>664</v>
      </c>
      <c r="B1135" s="22" t="s">
        <v>665</v>
      </c>
      <c r="C1135" s="31" t="s">
        <v>948</v>
      </c>
      <c r="D1135" s="168" t="s">
        <v>974</v>
      </c>
      <c r="E1135" s="160">
        <v>1</v>
      </c>
      <c r="F1135" s="167">
        <v>60000</v>
      </c>
      <c r="G1135" s="27">
        <f t="shared" si="34"/>
        <v>60000</v>
      </c>
      <c r="H1135" s="115"/>
      <c r="I1135" s="115"/>
      <c r="J1135" s="138"/>
      <c r="K1135" s="27"/>
      <c r="L1135" s="22"/>
      <c r="M1135" s="22"/>
      <c r="N1135" s="22"/>
      <c r="O1135" s="22"/>
      <c r="P1135" s="116"/>
    </row>
    <row r="1136" spans="1:16" ht="56.5" x14ac:dyDescent="0.35">
      <c r="A1136" s="22" t="s">
        <v>664</v>
      </c>
      <c r="B1136" s="22" t="s">
        <v>665</v>
      </c>
      <c r="C1136" s="31" t="s">
        <v>948</v>
      </c>
      <c r="D1136" s="168" t="s">
        <v>975</v>
      </c>
      <c r="E1136" s="160">
        <v>26</v>
      </c>
      <c r="F1136" s="167">
        <v>1700</v>
      </c>
      <c r="G1136" s="27">
        <f t="shared" si="34"/>
        <v>44200</v>
      </c>
      <c r="H1136" s="115"/>
      <c r="I1136" s="115"/>
      <c r="J1136" s="138"/>
      <c r="K1136" s="27"/>
      <c r="L1136" s="22"/>
      <c r="M1136" s="22"/>
      <c r="N1136" s="22"/>
      <c r="O1136" s="22"/>
      <c r="P1136" s="116"/>
    </row>
    <row r="1137" spans="1:16" ht="56.5" x14ac:dyDescent="0.35">
      <c r="A1137" s="22" t="s">
        <v>664</v>
      </c>
      <c r="B1137" s="22" t="s">
        <v>665</v>
      </c>
      <c r="C1137" s="31" t="s">
        <v>948</v>
      </c>
      <c r="D1137" s="168" t="s">
        <v>976</v>
      </c>
      <c r="E1137" s="160">
        <v>1</v>
      </c>
      <c r="F1137" s="167">
        <v>12000</v>
      </c>
      <c r="G1137" s="27">
        <f t="shared" si="34"/>
        <v>12000</v>
      </c>
      <c r="H1137" s="115"/>
      <c r="I1137" s="115"/>
      <c r="J1137" s="138"/>
      <c r="K1137" s="27"/>
      <c r="L1137" s="22"/>
      <c r="M1137" s="22"/>
      <c r="N1137" s="22"/>
      <c r="O1137" s="22"/>
      <c r="P1137" s="116"/>
    </row>
    <row r="1138" spans="1:16" ht="56.5" x14ac:dyDescent="0.35">
      <c r="A1138" s="22" t="s">
        <v>664</v>
      </c>
      <c r="B1138" s="22" t="s">
        <v>665</v>
      </c>
      <c r="C1138" s="31" t="s">
        <v>948</v>
      </c>
      <c r="D1138" s="168" t="s">
        <v>977</v>
      </c>
      <c r="E1138" s="115">
        <v>10</v>
      </c>
      <c r="F1138" s="167">
        <v>2400</v>
      </c>
      <c r="G1138" s="27">
        <f t="shared" si="34"/>
        <v>24000</v>
      </c>
      <c r="H1138" s="115"/>
      <c r="I1138" s="115"/>
      <c r="J1138" s="138"/>
      <c r="K1138" s="27"/>
      <c r="L1138" s="22"/>
      <c r="M1138" s="22"/>
      <c r="N1138" s="22"/>
      <c r="O1138" s="22"/>
      <c r="P1138" s="116"/>
    </row>
    <row r="1139" spans="1:16" ht="56.5" x14ac:dyDescent="0.35">
      <c r="A1139" s="22" t="s">
        <v>664</v>
      </c>
      <c r="B1139" s="22" t="s">
        <v>665</v>
      </c>
      <c r="C1139" s="31" t="s">
        <v>902</v>
      </c>
      <c r="D1139" s="168" t="s">
        <v>393</v>
      </c>
      <c r="E1139" s="115">
        <v>3</v>
      </c>
      <c r="F1139" s="167">
        <v>7865</v>
      </c>
      <c r="G1139" s="27">
        <f t="shared" si="34"/>
        <v>23595</v>
      </c>
      <c r="H1139" s="115"/>
      <c r="I1139" s="115"/>
      <c r="J1139" s="138"/>
      <c r="K1139" s="27"/>
      <c r="L1139" s="22"/>
      <c r="M1139" s="22"/>
      <c r="N1139" s="22"/>
      <c r="O1139" s="22"/>
      <c r="P1139" s="116"/>
    </row>
    <row r="1140" spans="1:16" ht="56.5" x14ac:dyDescent="0.35">
      <c r="A1140" s="22" t="s">
        <v>664</v>
      </c>
      <c r="B1140" s="22" t="s">
        <v>665</v>
      </c>
      <c r="C1140" s="31" t="s">
        <v>902</v>
      </c>
      <c r="D1140" s="168" t="s">
        <v>279</v>
      </c>
      <c r="E1140" s="115">
        <v>1</v>
      </c>
      <c r="F1140" s="167">
        <v>6000</v>
      </c>
      <c r="G1140" s="27">
        <f t="shared" si="34"/>
        <v>6000</v>
      </c>
      <c r="H1140" s="138"/>
      <c r="I1140" s="138"/>
      <c r="J1140" s="138"/>
      <c r="K1140" s="27"/>
      <c r="L1140" s="22"/>
      <c r="M1140" s="22"/>
      <c r="N1140" s="22"/>
      <c r="O1140" s="22"/>
      <c r="P1140" s="116"/>
    </row>
    <row r="1141" spans="1:16" ht="56.5" x14ac:dyDescent="0.35">
      <c r="A1141" s="22" t="s">
        <v>664</v>
      </c>
      <c r="B1141" s="22" t="s">
        <v>665</v>
      </c>
      <c r="C1141" s="31" t="s">
        <v>902</v>
      </c>
      <c r="D1141" s="168" t="s">
        <v>280</v>
      </c>
      <c r="E1141" s="115">
        <v>1</v>
      </c>
      <c r="F1141" s="167">
        <v>2000</v>
      </c>
      <c r="G1141" s="27">
        <f t="shared" si="34"/>
        <v>2000</v>
      </c>
      <c r="H1141" s="138"/>
      <c r="I1141" s="138"/>
      <c r="J1141" s="138"/>
      <c r="K1141" s="27"/>
      <c r="L1141" s="22"/>
      <c r="M1141" s="22"/>
      <c r="N1141" s="22"/>
      <c r="O1141" s="22"/>
      <c r="P1141" s="116"/>
    </row>
    <row r="1142" spans="1:16" ht="56.5" x14ac:dyDescent="0.35">
      <c r="A1142" s="176" t="s">
        <v>664</v>
      </c>
      <c r="B1142" s="176" t="s">
        <v>665</v>
      </c>
      <c r="C1142" s="241" t="s">
        <v>902</v>
      </c>
      <c r="D1142" s="242" t="s">
        <v>426</v>
      </c>
      <c r="E1142" s="246">
        <v>3</v>
      </c>
      <c r="F1142" s="247">
        <v>78650</v>
      </c>
      <c r="G1142" s="199">
        <f t="shared" si="34"/>
        <v>235950</v>
      </c>
      <c r="H1142" s="248"/>
      <c r="I1142" s="170"/>
      <c r="J1142" s="171"/>
      <c r="M1142" s="22"/>
      <c r="N1142" s="22"/>
      <c r="O1142" s="22"/>
      <c r="P1142" s="116"/>
    </row>
    <row r="1143" spans="1:16" ht="56.5" x14ac:dyDescent="0.35">
      <c r="A1143" s="176" t="s">
        <v>664</v>
      </c>
      <c r="B1143" s="176" t="s">
        <v>665</v>
      </c>
      <c r="C1143" s="241" t="s">
        <v>902</v>
      </c>
      <c r="D1143" s="242" t="s">
        <v>137</v>
      </c>
      <c r="E1143" s="249">
        <v>7</v>
      </c>
      <c r="F1143" s="247">
        <v>14520</v>
      </c>
      <c r="G1143" s="199">
        <f t="shared" si="34"/>
        <v>101640</v>
      </c>
      <c r="H1143" s="180"/>
      <c r="I1143" s="115"/>
      <c r="J1143" s="138"/>
      <c r="K1143" s="27"/>
      <c r="L1143" s="22"/>
      <c r="M1143" s="22"/>
      <c r="N1143" s="22"/>
      <c r="O1143" s="22"/>
      <c r="P1143" s="116"/>
    </row>
    <row r="1144" spans="1:16" ht="56.5" x14ac:dyDescent="0.35">
      <c r="A1144" s="176" t="s">
        <v>664</v>
      </c>
      <c r="B1144" s="176" t="s">
        <v>665</v>
      </c>
      <c r="C1144" s="241" t="s">
        <v>902</v>
      </c>
      <c r="D1144" s="242" t="s">
        <v>282</v>
      </c>
      <c r="E1144" s="249">
        <v>4</v>
      </c>
      <c r="F1144" s="247">
        <v>3630</v>
      </c>
      <c r="G1144" s="199">
        <f t="shared" si="34"/>
        <v>14520</v>
      </c>
      <c r="H1144" s="180"/>
      <c r="I1144" s="115"/>
      <c r="J1144" s="138"/>
      <c r="K1144" s="27"/>
      <c r="L1144" s="22"/>
      <c r="M1144" s="22"/>
      <c r="N1144" s="22"/>
      <c r="O1144" s="22"/>
      <c r="P1144" s="116"/>
    </row>
    <row r="1145" spans="1:16" ht="56.5" x14ac:dyDescent="0.35">
      <c r="A1145" s="176" t="s">
        <v>664</v>
      </c>
      <c r="B1145" s="176" t="s">
        <v>665</v>
      </c>
      <c r="C1145" s="241" t="s">
        <v>902</v>
      </c>
      <c r="D1145" s="242" t="s">
        <v>427</v>
      </c>
      <c r="E1145" s="249">
        <v>75</v>
      </c>
      <c r="F1145" s="247">
        <v>5203</v>
      </c>
      <c r="G1145" s="199">
        <f t="shared" si="34"/>
        <v>390225</v>
      </c>
      <c r="H1145" s="180"/>
      <c r="I1145" s="115"/>
      <c r="J1145" s="138"/>
      <c r="K1145" s="27"/>
      <c r="L1145" s="22"/>
      <c r="M1145" s="22"/>
      <c r="N1145" s="22"/>
      <c r="O1145" s="22"/>
      <c r="P1145" s="116"/>
    </row>
    <row r="1146" spans="1:16" ht="56.5" x14ac:dyDescent="0.35">
      <c r="A1146" s="22" t="s">
        <v>664</v>
      </c>
      <c r="B1146" s="22" t="s">
        <v>665</v>
      </c>
      <c r="C1146" s="31" t="s">
        <v>902</v>
      </c>
      <c r="D1146" s="159" t="s">
        <v>489</v>
      </c>
      <c r="E1146" s="174">
        <v>2</v>
      </c>
      <c r="F1146" s="163">
        <v>18150</v>
      </c>
      <c r="G1146" s="27">
        <f t="shared" si="34"/>
        <v>36300</v>
      </c>
      <c r="H1146" s="115"/>
      <c r="I1146" s="115"/>
      <c r="J1146" s="138"/>
      <c r="K1146" s="27"/>
      <c r="L1146" s="22"/>
      <c r="M1146" s="22"/>
      <c r="N1146" s="22"/>
      <c r="O1146" s="22"/>
      <c r="P1146" s="116"/>
    </row>
    <row r="1147" spans="1:16" ht="56.5" x14ac:dyDescent="0.35">
      <c r="A1147" s="176" t="s">
        <v>664</v>
      </c>
      <c r="B1147" s="176" t="s">
        <v>665</v>
      </c>
      <c r="C1147" s="241" t="s">
        <v>902</v>
      </c>
      <c r="D1147" s="242" t="s">
        <v>536</v>
      </c>
      <c r="E1147" s="249">
        <v>60</v>
      </c>
      <c r="F1147" s="247">
        <v>217.79999999999998</v>
      </c>
      <c r="G1147" s="199">
        <f t="shared" si="34"/>
        <v>13067.999999999998</v>
      </c>
      <c r="H1147" s="180"/>
      <c r="I1147" s="115"/>
      <c r="J1147" s="138"/>
      <c r="K1147" s="27"/>
      <c r="L1147" s="22"/>
      <c r="M1147" s="22"/>
      <c r="N1147" s="22"/>
      <c r="O1147" s="22"/>
      <c r="P1147" s="116"/>
    </row>
    <row r="1148" spans="1:16" ht="56.5" x14ac:dyDescent="0.35">
      <c r="A1148" s="22" t="s">
        <v>664</v>
      </c>
      <c r="B1148" s="22" t="s">
        <v>665</v>
      </c>
      <c r="C1148" s="31" t="s">
        <v>902</v>
      </c>
      <c r="D1148" s="159" t="s">
        <v>913</v>
      </c>
      <c r="E1148" s="173">
        <v>20</v>
      </c>
      <c r="F1148" s="169">
        <v>3025</v>
      </c>
      <c r="G1148" s="27">
        <f t="shared" si="34"/>
        <v>60500</v>
      </c>
      <c r="H1148" s="115"/>
      <c r="I1148" s="115"/>
      <c r="J1148" s="138"/>
      <c r="K1148" s="27"/>
      <c r="L1148" s="22"/>
      <c r="M1148" s="22"/>
      <c r="N1148" s="22"/>
      <c r="O1148" s="22"/>
      <c r="P1148" s="116"/>
    </row>
    <row r="1149" spans="1:16" ht="56.5" x14ac:dyDescent="0.35">
      <c r="A1149" s="22" t="s">
        <v>664</v>
      </c>
      <c r="B1149" s="22" t="s">
        <v>665</v>
      </c>
      <c r="C1149" s="31" t="s">
        <v>902</v>
      </c>
      <c r="D1149" s="172" t="s">
        <v>978</v>
      </c>
      <c r="E1149" s="174">
        <v>8</v>
      </c>
      <c r="F1149" s="163">
        <v>3630</v>
      </c>
      <c r="G1149" s="27">
        <f t="shared" si="34"/>
        <v>29040</v>
      </c>
      <c r="H1149" s="115"/>
      <c r="I1149" s="115"/>
      <c r="J1149" s="138"/>
      <c r="K1149" s="27"/>
      <c r="L1149" s="22"/>
      <c r="M1149" s="22"/>
      <c r="N1149" s="22"/>
      <c r="O1149" s="22"/>
      <c r="P1149" s="116"/>
    </row>
    <row r="1150" spans="1:16" ht="56.5" x14ac:dyDescent="0.35">
      <c r="A1150" s="22" t="s">
        <v>664</v>
      </c>
      <c r="B1150" s="22" t="s">
        <v>665</v>
      </c>
      <c r="C1150" s="31" t="s">
        <v>902</v>
      </c>
      <c r="D1150" s="172" t="s">
        <v>979</v>
      </c>
      <c r="E1150" s="174">
        <v>1</v>
      </c>
      <c r="F1150" s="163">
        <v>7260</v>
      </c>
      <c r="G1150" s="27">
        <f t="shared" si="34"/>
        <v>7260</v>
      </c>
      <c r="H1150" s="115"/>
      <c r="I1150" s="115"/>
      <c r="J1150" s="138"/>
      <c r="K1150" s="27"/>
      <c r="L1150" s="22"/>
      <c r="M1150" s="22"/>
      <c r="N1150" s="22"/>
      <c r="O1150" s="22"/>
      <c r="P1150" s="116"/>
    </row>
    <row r="1151" spans="1:16" ht="56.5" x14ac:dyDescent="0.35">
      <c r="A1151" s="22" t="s">
        <v>664</v>
      </c>
      <c r="B1151" s="22" t="s">
        <v>665</v>
      </c>
      <c r="C1151" s="31" t="s">
        <v>902</v>
      </c>
      <c r="D1151" s="172" t="s">
        <v>980</v>
      </c>
      <c r="E1151" s="174">
        <v>80</v>
      </c>
      <c r="F1151" s="163">
        <v>145.19999999999999</v>
      </c>
      <c r="G1151" s="27">
        <f t="shared" si="34"/>
        <v>11616</v>
      </c>
      <c r="H1151" s="115"/>
      <c r="I1151" s="115"/>
      <c r="J1151" s="138"/>
      <c r="K1151" s="27"/>
      <c r="L1151" s="22"/>
      <c r="M1151" s="22"/>
      <c r="N1151" s="22"/>
      <c r="O1151" s="22"/>
      <c r="P1151" s="116"/>
    </row>
    <row r="1152" spans="1:16" ht="56.5" x14ac:dyDescent="0.35">
      <c r="A1152" s="176" t="s">
        <v>664</v>
      </c>
      <c r="B1152" s="176" t="s">
        <v>665</v>
      </c>
      <c r="C1152" s="241" t="s">
        <v>902</v>
      </c>
      <c r="D1152" s="250" t="s">
        <v>981</v>
      </c>
      <c r="E1152" s="249">
        <v>6</v>
      </c>
      <c r="F1152" s="247">
        <v>29040</v>
      </c>
      <c r="G1152" s="199">
        <f t="shared" si="34"/>
        <v>174240</v>
      </c>
      <c r="H1152" s="180"/>
      <c r="I1152" s="115"/>
      <c r="J1152" s="138"/>
      <c r="K1152" s="27"/>
      <c r="L1152" s="22"/>
      <c r="M1152" s="22"/>
      <c r="N1152" s="22"/>
      <c r="O1152" s="22"/>
      <c r="P1152" s="116"/>
    </row>
    <row r="1153" spans="1:16" ht="56.5" x14ac:dyDescent="0.35">
      <c r="A1153" s="22" t="s">
        <v>664</v>
      </c>
      <c r="B1153" s="22" t="s">
        <v>665</v>
      </c>
      <c r="C1153" s="31" t="s">
        <v>902</v>
      </c>
      <c r="D1153" s="172" t="s">
        <v>982</v>
      </c>
      <c r="E1153" s="174">
        <v>70</v>
      </c>
      <c r="F1153" s="163">
        <v>3025</v>
      </c>
      <c r="G1153" s="27">
        <f t="shared" si="34"/>
        <v>211750</v>
      </c>
      <c r="H1153" s="115"/>
      <c r="I1153" s="115"/>
      <c r="J1153" s="138"/>
      <c r="K1153" s="27"/>
      <c r="L1153" s="22"/>
      <c r="M1153" s="22"/>
      <c r="N1153" s="22"/>
      <c r="O1153" s="22"/>
      <c r="P1153" s="116"/>
    </row>
    <row r="1154" spans="1:16" ht="56.5" x14ac:dyDescent="0.35">
      <c r="A1154" s="176" t="s">
        <v>664</v>
      </c>
      <c r="B1154" s="176" t="s">
        <v>665</v>
      </c>
      <c r="C1154" s="241" t="s">
        <v>902</v>
      </c>
      <c r="D1154" s="250" t="s">
        <v>983</v>
      </c>
      <c r="E1154" s="249">
        <v>6</v>
      </c>
      <c r="F1154" s="247">
        <v>7260</v>
      </c>
      <c r="G1154" s="199">
        <f t="shared" si="34"/>
        <v>43560</v>
      </c>
      <c r="H1154" s="180"/>
      <c r="I1154" s="115"/>
      <c r="J1154" s="138"/>
      <c r="K1154" s="27"/>
      <c r="L1154" s="22"/>
      <c r="M1154" s="22"/>
      <c r="N1154" s="22"/>
      <c r="O1154" s="22"/>
      <c r="P1154" s="116"/>
    </row>
    <row r="1155" spans="1:16" ht="56.5" x14ac:dyDescent="0.35">
      <c r="A1155" s="176" t="s">
        <v>664</v>
      </c>
      <c r="B1155" s="176" t="s">
        <v>665</v>
      </c>
      <c r="C1155" s="241" t="s">
        <v>902</v>
      </c>
      <c r="D1155" s="250" t="s">
        <v>984</v>
      </c>
      <c r="E1155" s="249">
        <v>2</v>
      </c>
      <c r="F1155" s="247">
        <v>5445</v>
      </c>
      <c r="G1155" s="199">
        <f t="shared" si="34"/>
        <v>10890</v>
      </c>
      <c r="H1155" s="180"/>
      <c r="I1155" s="115"/>
      <c r="J1155" s="138"/>
      <c r="K1155" s="27"/>
      <c r="L1155" s="22"/>
      <c r="M1155" s="22"/>
      <c r="N1155" s="22"/>
      <c r="O1155" s="22"/>
      <c r="P1155" s="116"/>
    </row>
    <row r="1156" spans="1:16" ht="56.5" x14ac:dyDescent="0.35">
      <c r="A1156" s="22" t="s">
        <v>664</v>
      </c>
      <c r="B1156" s="22" t="s">
        <v>665</v>
      </c>
      <c r="C1156" s="31" t="s">
        <v>902</v>
      </c>
      <c r="D1156" s="164" t="s">
        <v>985</v>
      </c>
      <c r="E1156" s="3">
        <v>5</v>
      </c>
      <c r="F1156" s="17">
        <v>8470</v>
      </c>
      <c r="G1156" s="27">
        <f t="shared" si="34"/>
        <v>42350</v>
      </c>
      <c r="H1156" s="115"/>
      <c r="I1156" s="115"/>
      <c r="J1156" s="138"/>
      <c r="K1156" s="27"/>
      <c r="L1156" s="22"/>
      <c r="M1156" s="22"/>
      <c r="N1156" s="22"/>
      <c r="O1156" s="22"/>
      <c r="P1156" s="116"/>
    </row>
    <row r="1157" spans="1:16" x14ac:dyDescent="0.35">
      <c r="A1157" s="176" t="s">
        <v>664</v>
      </c>
      <c r="B1157" s="176" t="s">
        <v>665</v>
      </c>
      <c r="C1157" s="241"/>
      <c r="D1157" s="251" t="s">
        <v>432</v>
      </c>
      <c r="E1157" s="184">
        <v>5</v>
      </c>
      <c r="F1157" s="185">
        <v>42350</v>
      </c>
      <c r="G1157" s="199">
        <f t="shared" si="34"/>
        <v>211750</v>
      </c>
      <c r="H1157" s="180"/>
      <c r="I1157" s="115"/>
      <c r="J1157" s="138"/>
      <c r="K1157" s="27"/>
      <c r="L1157" s="22"/>
      <c r="M1157" s="22"/>
      <c r="N1157" s="22"/>
      <c r="O1157" s="22"/>
      <c r="P1157" s="116"/>
    </row>
    <row r="1158" spans="1:16" x14ac:dyDescent="0.35">
      <c r="A1158" s="22" t="s">
        <v>664</v>
      </c>
      <c r="B1158" s="22" t="s">
        <v>665</v>
      </c>
      <c r="C1158" s="31"/>
      <c r="D1158" s="164" t="s">
        <v>986</v>
      </c>
      <c r="E1158" s="3">
        <v>3</v>
      </c>
      <c r="F1158" s="17">
        <v>14520</v>
      </c>
      <c r="G1158" s="27">
        <f t="shared" si="34"/>
        <v>43560</v>
      </c>
      <c r="H1158" s="115"/>
      <c r="I1158" s="115"/>
      <c r="J1158" s="138"/>
      <c r="K1158" s="27"/>
      <c r="L1158" s="22"/>
      <c r="M1158" s="22"/>
      <c r="N1158" s="22"/>
      <c r="O1158" s="22"/>
      <c r="P1158" s="116"/>
    </row>
    <row r="1159" spans="1:16" ht="56.5" x14ac:dyDescent="0.35">
      <c r="A1159" s="22" t="s">
        <v>664</v>
      </c>
      <c r="B1159" s="22" t="s">
        <v>665</v>
      </c>
      <c r="C1159" s="31" t="s">
        <v>902</v>
      </c>
      <c r="D1159" s="164" t="s">
        <v>903</v>
      </c>
      <c r="E1159" s="166">
        <v>2</v>
      </c>
      <c r="F1159" s="167">
        <v>18755</v>
      </c>
      <c r="G1159" s="27">
        <f t="shared" si="34"/>
        <v>37510</v>
      </c>
      <c r="H1159" s="115"/>
      <c r="I1159" s="115"/>
      <c r="J1159" s="138"/>
      <c r="K1159" s="27"/>
      <c r="L1159" s="22"/>
      <c r="M1159" s="22"/>
      <c r="N1159" s="22"/>
      <c r="O1159" s="22"/>
      <c r="P1159" s="116"/>
    </row>
    <row r="1160" spans="1:16" ht="56.5" x14ac:dyDescent="0.35">
      <c r="A1160" s="22" t="s">
        <v>664</v>
      </c>
      <c r="B1160" s="22" t="s">
        <v>665</v>
      </c>
      <c r="C1160" s="31" t="s">
        <v>902</v>
      </c>
      <c r="D1160" s="159" t="s">
        <v>541</v>
      </c>
      <c r="E1160" s="3">
        <v>11</v>
      </c>
      <c r="F1160" s="17">
        <v>9680</v>
      </c>
      <c r="G1160" s="27">
        <f t="shared" si="34"/>
        <v>106480</v>
      </c>
      <c r="H1160" s="115"/>
      <c r="I1160" s="115"/>
      <c r="J1160" s="138"/>
      <c r="K1160" s="27"/>
      <c r="L1160" s="22"/>
      <c r="M1160" s="22"/>
      <c r="N1160" s="22"/>
      <c r="O1160" s="22"/>
      <c r="P1160" s="116"/>
    </row>
    <row r="1161" spans="1:16" ht="56.5" x14ac:dyDescent="0.35">
      <c r="A1161" s="22" t="s">
        <v>664</v>
      </c>
      <c r="B1161" s="22" t="s">
        <v>665</v>
      </c>
      <c r="C1161" s="31" t="s">
        <v>902</v>
      </c>
      <c r="D1161" s="159" t="s">
        <v>987</v>
      </c>
      <c r="E1161" s="3">
        <v>160</v>
      </c>
      <c r="F1161" s="17">
        <v>484</v>
      </c>
      <c r="G1161" s="27">
        <f t="shared" si="34"/>
        <v>77440</v>
      </c>
      <c r="H1161" s="115"/>
      <c r="I1161" s="115"/>
      <c r="J1161" s="138"/>
      <c r="K1161" s="27"/>
      <c r="L1161" s="22"/>
      <c r="M1161" s="22"/>
      <c r="N1161" s="22"/>
      <c r="O1161" s="22"/>
      <c r="P1161" s="116"/>
    </row>
    <row r="1162" spans="1:16" ht="56.5" x14ac:dyDescent="0.35">
      <c r="A1162" s="22" t="s">
        <v>664</v>
      </c>
      <c r="B1162" s="22" t="s">
        <v>665</v>
      </c>
      <c r="C1162" s="31" t="s">
        <v>902</v>
      </c>
      <c r="D1162" s="159" t="s">
        <v>909</v>
      </c>
      <c r="E1162" s="3">
        <v>5</v>
      </c>
      <c r="F1162" s="17">
        <v>9680</v>
      </c>
      <c r="G1162" s="27">
        <f>E1162*F1162</f>
        <v>48400</v>
      </c>
      <c r="H1162" s="115"/>
      <c r="I1162" s="115"/>
      <c r="J1162" s="138"/>
      <c r="K1162" s="27"/>
      <c r="L1162" s="22"/>
      <c r="M1162" s="22"/>
      <c r="N1162" s="22"/>
      <c r="O1162" s="22"/>
      <c r="P1162" s="116"/>
    </row>
    <row r="1163" spans="1:16" ht="56.5" x14ac:dyDescent="0.35">
      <c r="A1163" s="22" t="s">
        <v>664</v>
      </c>
      <c r="B1163" s="22" t="s">
        <v>665</v>
      </c>
      <c r="C1163" s="31" t="s">
        <v>902</v>
      </c>
      <c r="D1163" s="159" t="s">
        <v>988</v>
      </c>
      <c r="E1163" s="3">
        <v>20</v>
      </c>
      <c r="F1163" s="17">
        <v>6050</v>
      </c>
      <c r="G1163" s="27">
        <f t="shared" ref="G1163:G1167" si="35">E1163*F1163</f>
        <v>121000</v>
      </c>
      <c r="H1163" s="115"/>
      <c r="I1163" s="115"/>
      <c r="J1163" s="138"/>
      <c r="K1163" s="27"/>
      <c r="L1163" s="22"/>
      <c r="M1163" s="22"/>
      <c r="N1163" s="22"/>
      <c r="O1163" s="22"/>
      <c r="P1163" s="116"/>
    </row>
    <row r="1164" spans="1:16" ht="56.5" x14ac:dyDescent="0.35">
      <c r="A1164" s="22" t="s">
        <v>664</v>
      </c>
      <c r="B1164" s="22" t="s">
        <v>665</v>
      </c>
      <c r="C1164" s="31" t="s">
        <v>902</v>
      </c>
      <c r="D1164" s="159" t="s">
        <v>989</v>
      </c>
      <c r="E1164" s="3">
        <v>1</v>
      </c>
      <c r="F1164" s="17">
        <v>12100</v>
      </c>
      <c r="G1164" s="27">
        <f t="shared" si="35"/>
        <v>12100</v>
      </c>
      <c r="H1164" s="115"/>
      <c r="I1164" s="115"/>
      <c r="J1164" s="138"/>
      <c r="K1164" s="27"/>
      <c r="L1164" s="22"/>
      <c r="M1164" s="22"/>
      <c r="N1164" s="22"/>
      <c r="O1164" s="22"/>
      <c r="P1164" s="116"/>
    </row>
    <row r="1165" spans="1:16" ht="56.5" x14ac:dyDescent="0.35">
      <c r="A1165" s="22" t="s">
        <v>664</v>
      </c>
      <c r="B1165" s="22" t="s">
        <v>665</v>
      </c>
      <c r="C1165" s="31" t="s">
        <v>902</v>
      </c>
      <c r="D1165" s="159" t="s">
        <v>910</v>
      </c>
      <c r="E1165" s="3">
        <v>2</v>
      </c>
      <c r="F1165" s="17">
        <v>6655</v>
      </c>
      <c r="G1165" s="27">
        <f t="shared" si="35"/>
        <v>13310</v>
      </c>
      <c r="H1165" s="115"/>
      <c r="I1165" s="115"/>
      <c r="J1165" s="138"/>
      <c r="K1165" s="27"/>
      <c r="L1165" s="22"/>
      <c r="M1165" s="22"/>
      <c r="N1165" s="22"/>
      <c r="O1165" s="22"/>
      <c r="P1165" s="116"/>
    </row>
    <row r="1166" spans="1:16" ht="56.5" x14ac:dyDescent="0.35">
      <c r="A1166" s="22" t="s">
        <v>664</v>
      </c>
      <c r="B1166" s="22" t="s">
        <v>665</v>
      </c>
      <c r="C1166" s="31" t="s">
        <v>902</v>
      </c>
      <c r="D1166" s="164" t="s">
        <v>440</v>
      </c>
      <c r="E1166" s="169">
        <v>4</v>
      </c>
      <c r="F1166" s="169">
        <v>13310</v>
      </c>
      <c r="G1166" s="27">
        <f t="shared" si="35"/>
        <v>53240</v>
      </c>
      <c r="H1166" s="115"/>
      <c r="I1166" s="115"/>
      <c r="J1166" s="138"/>
      <c r="K1166" s="27"/>
      <c r="L1166" s="22"/>
      <c r="M1166" s="22"/>
      <c r="N1166" s="22"/>
      <c r="O1166" s="22"/>
      <c r="P1166" s="116"/>
    </row>
    <row r="1167" spans="1:16" ht="56.5" x14ac:dyDescent="0.35">
      <c r="A1167" s="22" t="s">
        <v>664</v>
      </c>
      <c r="B1167" s="22" t="s">
        <v>665</v>
      </c>
      <c r="C1167" s="31" t="s">
        <v>902</v>
      </c>
      <c r="D1167" s="159" t="s">
        <v>990</v>
      </c>
      <c r="E1167" s="3">
        <v>10</v>
      </c>
      <c r="F1167" s="17">
        <v>726</v>
      </c>
      <c r="G1167" s="27">
        <f t="shared" si="35"/>
        <v>7260</v>
      </c>
      <c r="H1167" s="115"/>
      <c r="I1167" s="115"/>
      <c r="J1167" s="138"/>
      <c r="K1167" s="27"/>
      <c r="L1167" s="22"/>
      <c r="M1167" s="22"/>
      <c r="N1167" s="22"/>
      <c r="O1167" s="22"/>
      <c r="P1167" s="116"/>
    </row>
    <row r="1168" spans="1:16" ht="28" x14ac:dyDescent="0.35">
      <c r="A1168" s="22" t="s">
        <v>664</v>
      </c>
      <c r="B1168" s="22" t="s">
        <v>665</v>
      </c>
      <c r="C1168" s="32" t="s">
        <v>618</v>
      </c>
      <c r="D1168" s="5" t="s">
        <v>530</v>
      </c>
      <c r="E1168" s="3">
        <v>3</v>
      </c>
      <c r="F1168" s="87">
        <v>5142.5</v>
      </c>
      <c r="G1168" s="17">
        <f t="shared" ref="G1168:G1187" si="36">E1168*F1168</f>
        <v>15427.5</v>
      </c>
      <c r="H1168" s="27"/>
      <c r="I1168" s="27"/>
      <c r="J1168" s="138"/>
      <c r="K1168" s="27"/>
      <c r="L1168" s="22"/>
      <c r="M1168" s="121" t="s">
        <v>893</v>
      </c>
      <c r="N1168" s="22"/>
      <c r="O1168" s="22"/>
      <c r="P1168" s="116"/>
    </row>
    <row r="1169" spans="1:16" x14ac:dyDescent="0.35">
      <c r="A1169" s="22" t="s">
        <v>664</v>
      </c>
      <c r="B1169" s="22" t="s">
        <v>665</v>
      </c>
      <c r="C1169" s="32" t="s">
        <v>618</v>
      </c>
      <c r="D1169" s="5" t="s">
        <v>279</v>
      </c>
      <c r="E1169" s="3">
        <v>2</v>
      </c>
      <c r="F1169" s="87">
        <v>6050</v>
      </c>
      <c r="G1169" s="17">
        <f t="shared" si="36"/>
        <v>12100</v>
      </c>
      <c r="H1169" s="115" t="s">
        <v>893</v>
      </c>
      <c r="I1169" s="115"/>
      <c r="J1169" s="138"/>
      <c r="K1169" s="27"/>
      <c r="L1169" s="22"/>
      <c r="M1169" s="22"/>
      <c r="N1169" s="22"/>
      <c r="O1169" s="22"/>
      <c r="P1169" s="116"/>
    </row>
    <row r="1170" spans="1:16" ht="28" x14ac:dyDescent="0.35">
      <c r="A1170" s="176" t="s">
        <v>664</v>
      </c>
      <c r="B1170" s="176" t="s">
        <v>665</v>
      </c>
      <c r="C1170" s="202" t="s">
        <v>618</v>
      </c>
      <c r="D1170" s="252" t="s">
        <v>533</v>
      </c>
      <c r="E1170" s="184">
        <v>5</v>
      </c>
      <c r="F1170" s="253">
        <v>3025</v>
      </c>
      <c r="G1170" s="185">
        <f t="shared" si="36"/>
        <v>15125</v>
      </c>
      <c r="H1170" s="180" t="s">
        <v>893</v>
      </c>
      <c r="I1170" s="115"/>
      <c r="J1170" s="138"/>
      <c r="K1170" s="27"/>
      <c r="L1170" s="22"/>
      <c r="M1170" s="22"/>
      <c r="N1170" s="22"/>
      <c r="O1170" s="22"/>
      <c r="P1170" s="116"/>
    </row>
    <row r="1171" spans="1:16" x14ac:dyDescent="0.35">
      <c r="A1171" s="176" t="s">
        <v>664</v>
      </c>
      <c r="B1171" s="176" t="s">
        <v>665</v>
      </c>
      <c r="C1171" s="202" t="s">
        <v>618</v>
      </c>
      <c r="D1171" s="222" t="s">
        <v>137</v>
      </c>
      <c r="E1171" s="184">
        <v>20</v>
      </c>
      <c r="F1171" s="185">
        <v>1700</v>
      </c>
      <c r="G1171" s="185">
        <f t="shared" si="36"/>
        <v>34000</v>
      </c>
      <c r="H1171" s="180" t="s">
        <v>893</v>
      </c>
      <c r="I1171" s="115"/>
      <c r="J1171" s="138"/>
      <c r="K1171" s="27"/>
      <c r="L1171" s="22"/>
      <c r="M1171" s="22"/>
      <c r="N1171" s="22"/>
      <c r="O1171" s="22"/>
      <c r="P1171" s="116"/>
    </row>
    <row r="1172" spans="1:16" x14ac:dyDescent="0.35">
      <c r="A1172" s="22" t="s">
        <v>664</v>
      </c>
      <c r="B1172" s="22" t="s">
        <v>665</v>
      </c>
      <c r="C1172" s="32" t="s">
        <v>618</v>
      </c>
      <c r="D1172" s="5" t="s">
        <v>127</v>
      </c>
      <c r="E1172" s="3">
        <v>20</v>
      </c>
      <c r="F1172" s="17">
        <v>400</v>
      </c>
      <c r="G1172" s="17">
        <f t="shared" si="36"/>
        <v>8000</v>
      </c>
      <c r="H1172" s="115" t="s">
        <v>893</v>
      </c>
      <c r="I1172" s="115"/>
      <c r="J1172" s="138"/>
      <c r="K1172" s="27"/>
      <c r="L1172" s="22"/>
      <c r="M1172" s="22"/>
      <c r="N1172" s="22"/>
      <c r="O1172" s="22"/>
      <c r="P1172" s="116"/>
    </row>
    <row r="1173" spans="1:16" x14ac:dyDescent="0.35">
      <c r="A1173" s="22" t="s">
        <v>664</v>
      </c>
      <c r="B1173" s="22" t="s">
        <v>665</v>
      </c>
      <c r="C1173" s="32" t="s">
        <v>618</v>
      </c>
      <c r="D1173" s="5" t="s">
        <v>593</v>
      </c>
      <c r="E1173" s="3">
        <v>15</v>
      </c>
      <c r="F1173" s="17">
        <v>3146</v>
      </c>
      <c r="G1173" s="17">
        <f t="shared" si="36"/>
        <v>47190</v>
      </c>
      <c r="H1173" s="115" t="s">
        <v>893</v>
      </c>
      <c r="I1173" s="115"/>
      <c r="J1173" s="138"/>
      <c r="K1173" s="27"/>
      <c r="L1173" s="130" t="s">
        <v>893</v>
      </c>
      <c r="M1173" s="22"/>
      <c r="N1173" s="22"/>
      <c r="O1173" s="22"/>
      <c r="P1173" s="116"/>
    </row>
    <row r="1174" spans="1:16" x14ac:dyDescent="0.35">
      <c r="A1174" s="22" t="s">
        <v>664</v>
      </c>
      <c r="B1174" s="22" t="s">
        <v>665</v>
      </c>
      <c r="C1174" s="32" t="s">
        <v>618</v>
      </c>
      <c r="D1174" s="5" t="s">
        <v>396</v>
      </c>
      <c r="E1174" s="3">
        <v>60</v>
      </c>
      <c r="F1174" s="87">
        <v>150</v>
      </c>
      <c r="G1174" s="17">
        <f t="shared" si="36"/>
        <v>9000</v>
      </c>
      <c r="H1174" s="27"/>
      <c r="I1174" s="27"/>
      <c r="J1174" s="138"/>
      <c r="K1174" s="27"/>
      <c r="L1174" s="22"/>
      <c r="M1174" s="22"/>
      <c r="N1174" s="22"/>
      <c r="O1174" s="22"/>
      <c r="P1174" s="122" t="s">
        <v>893</v>
      </c>
    </row>
    <row r="1175" spans="1:16" x14ac:dyDescent="0.35">
      <c r="A1175" s="176" t="s">
        <v>664</v>
      </c>
      <c r="B1175" s="176" t="s">
        <v>665</v>
      </c>
      <c r="C1175" s="202" t="s">
        <v>618</v>
      </c>
      <c r="D1175" s="222" t="s">
        <v>283</v>
      </c>
      <c r="E1175" s="184">
        <v>40</v>
      </c>
      <c r="F1175" s="253">
        <v>1089</v>
      </c>
      <c r="G1175" s="185">
        <f t="shared" si="36"/>
        <v>43560</v>
      </c>
      <c r="H1175" s="180" t="s">
        <v>893</v>
      </c>
      <c r="I1175" s="115"/>
      <c r="J1175" s="138"/>
      <c r="K1175" s="27"/>
      <c r="L1175" s="22"/>
      <c r="M1175" s="22"/>
      <c r="N1175" s="22"/>
      <c r="O1175" s="22"/>
      <c r="P1175" s="116"/>
    </row>
    <row r="1176" spans="1:16" x14ac:dyDescent="0.35">
      <c r="A1176" s="176" t="s">
        <v>664</v>
      </c>
      <c r="B1176" s="176" t="s">
        <v>665</v>
      </c>
      <c r="C1176" s="202" t="s">
        <v>618</v>
      </c>
      <c r="D1176" s="222" t="s">
        <v>536</v>
      </c>
      <c r="E1176" s="184">
        <v>20</v>
      </c>
      <c r="F1176" s="253">
        <v>605</v>
      </c>
      <c r="G1176" s="185">
        <f t="shared" si="36"/>
        <v>12100</v>
      </c>
      <c r="H1176" s="180" t="s">
        <v>893</v>
      </c>
      <c r="I1176" s="115"/>
      <c r="J1176" s="138"/>
      <c r="K1176" s="27"/>
      <c r="L1176" s="22"/>
      <c r="M1176" s="22"/>
      <c r="N1176" s="22"/>
      <c r="O1176" s="22"/>
      <c r="P1176" s="116"/>
    </row>
    <row r="1177" spans="1:16" x14ac:dyDescent="0.35">
      <c r="A1177" s="22" t="s">
        <v>664</v>
      </c>
      <c r="B1177" s="22" t="s">
        <v>665</v>
      </c>
      <c r="C1177" s="32" t="s">
        <v>618</v>
      </c>
      <c r="D1177" s="5" t="s">
        <v>594</v>
      </c>
      <c r="E1177" s="3">
        <v>2</v>
      </c>
      <c r="F1177" s="3">
        <v>1815</v>
      </c>
      <c r="G1177" s="17">
        <f t="shared" si="36"/>
        <v>3630</v>
      </c>
      <c r="H1177" s="27"/>
      <c r="I1177" s="27"/>
      <c r="J1177" s="138"/>
      <c r="K1177" s="27"/>
      <c r="L1177" s="121" t="s">
        <v>893</v>
      </c>
      <c r="M1177" s="22"/>
      <c r="N1177" s="22"/>
      <c r="O1177" s="22"/>
      <c r="P1177" s="116"/>
    </row>
    <row r="1178" spans="1:16" x14ac:dyDescent="0.35">
      <c r="A1178" s="22" t="s">
        <v>664</v>
      </c>
      <c r="B1178" s="22" t="s">
        <v>665</v>
      </c>
      <c r="C1178" s="32" t="s">
        <v>618</v>
      </c>
      <c r="D1178" s="7" t="s">
        <v>538</v>
      </c>
      <c r="E1178" s="3">
        <v>10</v>
      </c>
      <c r="F1178" s="17">
        <v>300</v>
      </c>
      <c r="G1178" s="17">
        <f t="shared" si="36"/>
        <v>3000</v>
      </c>
      <c r="H1178" s="27"/>
      <c r="I1178" s="27"/>
      <c r="J1178" s="138"/>
      <c r="K1178" s="27"/>
      <c r="L1178" s="22"/>
      <c r="M1178" s="121" t="s">
        <v>893</v>
      </c>
      <c r="N1178" s="22"/>
      <c r="O1178" s="22"/>
      <c r="P1178" s="116"/>
    </row>
    <row r="1179" spans="1:16" x14ac:dyDescent="0.35">
      <c r="A1179" s="176" t="s">
        <v>664</v>
      </c>
      <c r="B1179" s="176" t="s">
        <v>665</v>
      </c>
      <c r="C1179" s="202" t="s">
        <v>618</v>
      </c>
      <c r="D1179" s="213" t="s">
        <v>595</v>
      </c>
      <c r="E1179" s="184">
        <v>12</v>
      </c>
      <c r="F1179" s="185">
        <v>35</v>
      </c>
      <c r="G1179" s="185">
        <f t="shared" si="36"/>
        <v>420</v>
      </c>
      <c r="H1179" s="199"/>
      <c r="I1179" s="27"/>
      <c r="J1179" s="115" t="s">
        <v>893</v>
      </c>
      <c r="K1179" s="27"/>
      <c r="L1179" s="22"/>
      <c r="M1179" s="22"/>
      <c r="N1179" s="22"/>
      <c r="O1179" s="22"/>
      <c r="P1179" s="116"/>
    </row>
    <row r="1180" spans="1:16" x14ac:dyDescent="0.35">
      <c r="A1180" s="22" t="s">
        <v>664</v>
      </c>
      <c r="B1180" s="22" t="s">
        <v>665</v>
      </c>
      <c r="C1180" s="32" t="s">
        <v>618</v>
      </c>
      <c r="D1180" s="5" t="s">
        <v>539</v>
      </c>
      <c r="E1180" s="3">
        <v>15</v>
      </c>
      <c r="F1180" s="17">
        <v>250</v>
      </c>
      <c r="G1180" s="17">
        <f t="shared" si="36"/>
        <v>3750</v>
      </c>
      <c r="H1180" s="27"/>
      <c r="I1180" s="27"/>
      <c r="J1180" s="138"/>
      <c r="K1180" s="27"/>
      <c r="L1180" s="121" t="s">
        <v>893</v>
      </c>
      <c r="M1180" s="22"/>
      <c r="N1180" s="22"/>
      <c r="O1180" s="22"/>
      <c r="P1180" s="116"/>
    </row>
    <row r="1181" spans="1:16" x14ac:dyDescent="0.35">
      <c r="A1181" s="22" t="s">
        <v>664</v>
      </c>
      <c r="B1181" s="22" t="s">
        <v>665</v>
      </c>
      <c r="C1181" s="32" t="s">
        <v>618</v>
      </c>
      <c r="D1181" s="5" t="s">
        <v>540</v>
      </c>
      <c r="E1181" s="3">
        <v>15</v>
      </c>
      <c r="F1181" s="87">
        <v>3630</v>
      </c>
      <c r="G1181" s="17">
        <f t="shared" si="36"/>
        <v>54450</v>
      </c>
      <c r="H1181" s="131" t="s">
        <v>893</v>
      </c>
      <c r="I1181" s="27"/>
      <c r="J1181" s="138"/>
      <c r="K1181" s="27"/>
      <c r="L1181" s="121" t="s">
        <v>893</v>
      </c>
      <c r="M1181" s="22"/>
      <c r="N1181" s="22"/>
      <c r="O1181" s="22"/>
      <c r="P1181" s="116"/>
    </row>
    <row r="1182" spans="1:16" x14ac:dyDescent="0.35">
      <c r="A1182" s="22" t="s">
        <v>664</v>
      </c>
      <c r="B1182" s="22" t="s">
        <v>665</v>
      </c>
      <c r="C1182" s="32" t="s">
        <v>618</v>
      </c>
      <c r="D1182" s="5" t="s">
        <v>596</v>
      </c>
      <c r="E1182" s="3">
        <v>15</v>
      </c>
      <c r="F1182" s="17">
        <v>250</v>
      </c>
      <c r="G1182" s="17">
        <f t="shared" si="36"/>
        <v>3750</v>
      </c>
      <c r="H1182" s="27"/>
      <c r="I1182" s="27"/>
      <c r="J1182" s="138"/>
      <c r="K1182" s="27"/>
      <c r="L1182" s="121" t="s">
        <v>893</v>
      </c>
      <c r="M1182" s="22"/>
      <c r="N1182" s="22"/>
      <c r="O1182" s="22"/>
      <c r="P1182" s="116"/>
    </row>
    <row r="1183" spans="1:16" x14ac:dyDescent="0.35">
      <c r="A1183" s="22" t="s">
        <v>664</v>
      </c>
      <c r="B1183" s="22" t="s">
        <v>665</v>
      </c>
      <c r="C1183" s="32" t="s">
        <v>618</v>
      </c>
      <c r="D1183" s="5" t="s">
        <v>597</v>
      </c>
      <c r="E1183" s="3">
        <v>10</v>
      </c>
      <c r="F1183" s="17">
        <v>300</v>
      </c>
      <c r="G1183" s="17">
        <f t="shared" si="36"/>
        <v>3000</v>
      </c>
      <c r="H1183" s="27"/>
      <c r="I1183" s="27"/>
      <c r="J1183" s="138"/>
      <c r="K1183" s="27"/>
      <c r="L1183" s="121" t="s">
        <v>893</v>
      </c>
      <c r="M1183" s="22"/>
      <c r="N1183" s="22"/>
      <c r="O1183" s="22"/>
      <c r="P1183" s="116"/>
    </row>
    <row r="1184" spans="1:16" x14ac:dyDescent="0.35">
      <c r="A1184" s="22" t="s">
        <v>664</v>
      </c>
      <c r="B1184" s="22" t="s">
        <v>665</v>
      </c>
      <c r="C1184" s="32" t="s">
        <v>618</v>
      </c>
      <c r="D1184" s="5" t="s">
        <v>598</v>
      </c>
      <c r="E1184" s="3">
        <v>4</v>
      </c>
      <c r="F1184" s="3">
        <v>2129.6</v>
      </c>
      <c r="G1184" s="17">
        <f t="shared" si="36"/>
        <v>8518.4</v>
      </c>
      <c r="H1184" s="131" t="s">
        <v>893</v>
      </c>
      <c r="I1184" s="27"/>
      <c r="J1184" s="138"/>
      <c r="K1184" s="27"/>
      <c r="L1184" s="121" t="s">
        <v>893</v>
      </c>
      <c r="M1184" s="22"/>
      <c r="N1184" s="22"/>
      <c r="O1184" s="22"/>
      <c r="P1184" s="116"/>
    </row>
    <row r="1185" spans="1:16" ht="42" x14ac:dyDescent="0.35">
      <c r="A1185" s="22" t="s">
        <v>664</v>
      </c>
      <c r="B1185" s="22" t="s">
        <v>665</v>
      </c>
      <c r="C1185" s="32" t="s">
        <v>618</v>
      </c>
      <c r="D1185" s="5" t="s">
        <v>599</v>
      </c>
      <c r="E1185" s="3">
        <v>18</v>
      </c>
      <c r="F1185" s="17">
        <v>200</v>
      </c>
      <c r="G1185" s="17">
        <f t="shared" si="36"/>
        <v>3600</v>
      </c>
      <c r="H1185" s="27"/>
      <c r="I1185" s="27"/>
      <c r="J1185" s="138"/>
      <c r="K1185" s="27"/>
      <c r="L1185" s="121" t="s">
        <v>893</v>
      </c>
      <c r="M1185" s="22"/>
      <c r="N1185" s="22"/>
      <c r="O1185" s="22"/>
      <c r="P1185" s="116"/>
    </row>
    <row r="1186" spans="1:16" x14ac:dyDescent="0.35">
      <c r="A1186" s="22" t="s">
        <v>664</v>
      </c>
      <c r="B1186" s="22" t="s">
        <v>665</v>
      </c>
      <c r="C1186" s="32" t="s">
        <v>618</v>
      </c>
      <c r="D1186" s="5" t="s">
        <v>600</v>
      </c>
      <c r="E1186" s="3">
        <v>100</v>
      </c>
      <c r="F1186" s="17">
        <v>12</v>
      </c>
      <c r="G1186" s="17">
        <f t="shared" si="36"/>
        <v>1200</v>
      </c>
      <c r="H1186" s="27"/>
      <c r="I1186" s="27"/>
      <c r="J1186" s="138"/>
      <c r="K1186" s="27"/>
      <c r="L1186" s="121" t="s">
        <v>893</v>
      </c>
      <c r="M1186" s="22"/>
      <c r="N1186" s="22"/>
      <c r="O1186" s="22"/>
      <c r="P1186" s="116"/>
    </row>
    <row r="1187" spans="1:16" x14ac:dyDescent="0.35">
      <c r="A1187" s="22" t="s">
        <v>664</v>
      </c>
      <c r="B1187" s="22" t="s">
        <v>665</v>
      </c>
      <c r="C1187" s="32" t="s">
        <v>618</v>
      </c>
      <c r="D1187" s="5" t="s">
        <v>601</v>
      </c>
      <c r="E1187" s="3">
        <v>100</v>
      </c>
      <c r="F1187" s="17">
        <v>10</v>
      </c>
      <c r="G1187" s="17">
        <f t="shared" si="36"/>
        <v>1000</v>
      </c>
      <c r="H1187" s="27"/>
      <c r="I1187" s="27"/>
      <c r="J1187" s="138"/>
      <c r="K1187" s="27"/>
      <c r="L1187" s="121" t="s">
        <v>893</v>
      </c>
      <c r="M1187" s="22"/>
      <c r="N1187" s="22"/>
      <c r="O1187" s="22"/>
      <c r="P1187" s="116"/>
    </row>
    <row r="1188" spans="1:16" x14ac:dyDescent="0.35">
      <c r="A1188" s="22" t="s">
        <v>664</v>
      </c>
      <c r="B1188" s="22" t="s">
        <v>665</v>
      </c>
      <c r="C1188" s="32" t="s">
        <v>618</v>
      </c>
      <c r="D1188" s="5" t="s">
        <v>337</v>
      </c>
      <c r="E1188" s="3">
        <v>4</v>
      </c>
      <c r="F1188" s="3">
        <v>1210</v>
      </c>
      <c r="G1188" s="17">
        <f>E1188*F1188</f>
        <v>4840</v>
      </c>
      <c r="H1188" s="27"/>
      <c r="I1188" s="27"/>
      <c r="J1188" s="138"/>
      <c r="K1188" s="27"/>
      <c r="L1188" s="121" t="s">
        <v>893</v>
      </c>
      <c r="M1188" s="22"/>
      <c r="N1188" s="22"/>
      <c r="O1188" s="22"/>
      <c r="P1188" s="116"/>
    </row>
    <row r="1189" spans="1:16" x14ac:dyDescent="0.35">
      <c r="A1189" s="22" t="s">
        <v>664</v>
      </c>
      <c r="B1189" s="22" t="s">
        <v>665</v>
      </c>
      <c r="C1189" s="32" t="s">
        <v>618</v>
      </c>
      <c r="D1189" s="7" t="s">
        <v>602</v>
      </c>
      <c r="E1189" s="3">
        <v>5</v>
      </c>
      <c r="F1189" s="17">
        <v>150</v>
      </c>
      <c r="G1189" s="17">
        <f>E1189*F1189</f>
        <v>750</v>
      </c>
      <c r="H1189" s="27"/>
      <c r="I1189" s="27"/>
      <c r="J1189" s="138"/>
      <c r="K1189" s="27"/>
      <c r="L1189" s="22"/>
      <c r="M1189" s="121" t="s">
        <v>893</v>
      </c>
      <c r="N1189" s="22"/>
      <c r="O1189" s="22"/>
      <c r="P1189" s="116"/>
    </row>
    <row r="1190" spans="1:16" x14ac:dyDescent="0.35">
      <c r="A1190" s="22" t="s">
        <v>664</v>
      </c>
      <c r="B1190" s="22" t="s">
        <v>665</v>
      </c>
      <c r="C1190" s="32" t="s">
        <v>618</v>
      </c>
      <c r="D1190" s="7" t="s">
        <v>603</v>
      </c>
      <c r="E1190" s="3">
        <v>3</v>
      </c>
      <c r="F1190" s="17">
        <v>600</v>
      </c>
      <c r="G1190" s="17">
        <f t="shared" ref="G1190:G1191" si="37">E1190*F1190</f>
        <v>1800</v>
      </c>
      <c r="H1190" s="27"/>
      <c r="I1190" s="27"/>
      <c r="J1190" s="138"/>
      <c r="K1190" s="27"/>
      <c r="L1190" s="22"/>
      <c r="M1190" s="121" t="s">
        <v>893</v>
      </c>
      <c r="N1190" s="22"/>
      <c r="O1190" s="22"/>
      <c r="P1190" s="116"/>
    </row>
    <row r="1191" spans="1:16" x14ac:dyDescent="0.35">
      <c r="A1191" s="22" t="s">
        <v>664</v>
      </c>
      <c r="B1191" s="22" t="s">
        <v>665</v>
      </c>
      <c r="C1191" s="32" t="s">
        <v>618</v>
      </c>
      <c r="D1191" s="7" t="s">
        <v>604</v>
      </c>
      <c r="E1191" s="3">
        <v>40</v>
      </c>
      <c r="F1191" s="17">
        <v>150</v>
      </c>
      <c r="G1191" s="17">
        <f t="shared" si="37"/>
        <v>6000</v>
      </c>
      <c r="H1191" s="27"/>
      <c r="I1191" s="27"/>
      <c r="J1191" s="138"/>
      <c r="K1191" s="27"/>
      <c r="L1191" s="22"/>
      <c r="M1191" s="121" t="s">
        <v>893</v>
      </c>
      <c r="N1191" s="22"/>
      <c r="O1191" s="22"/>
      <c r="P1191" s="116"/>
    </row>
    <row r="1192" spans="1:16" ht="28" x14ac:dyDescent="0.35">
      <c r="A1192" s="22" t="s">
        <v>664</v>
      </c>
      <c r="B1192" s="22" t="s">
        <v>665</v>
      </c>
      <c r="C1192" s="32" t="s">
        <v>618</v>
      </c>
      <c r="D1192" s="7" t="s">
        <v>605</v>
      </c>
      <c r="E1192" s="3">
        <v>20</v>
      </c>
      <c r="F1192" s="17">
        <v>300</v>
      </c>
      <c r="G1192" s="17">
        <f>E1192*F1192</f>
        <v>6000</v>
      </c>
      <c r="H1192" s="27"/>
      <c r="I1192" s="27"/>
      <c r="J1192" s="138"/>
      <c r="K1192" s="27"/>
      <c r="L1192" s="121" t="s">
        <v>893</v>
      </c>
      <c r="M1192" s="22"/>
      <c r="N1192" s="22"/>
      <c r="O1192" s="22"/>
      <c r="P1192" s="116"/>
    </row>
    <row r="1193" spans="1:16" x14ac:dyDescent="0.35">
      <c r="A1193" s="22" t="s">
        <v>664</v>
      </c>
      <c r="B1193" s="22" t="s">
        <v>665</v>
      </c>
      <c r="C1193" s="32" t="s">
        <v>618</v>
      </c>
      <c r="D1193" s="7" t="s">
        <v>606</v>
      </c>
      <c r="E1193" s="3">
        <v>60</v>
      </c>
      <c r="F1193" s="17">
        <v>150</v>
      </c>
      <c r="G1193" s="17">
        <v>9000</v>
      </c>
      <c r="H1193" s="27"/>
      <c r="I1193" s="27"/>
      <c r="J1193" s="138"/>
      <c r="K1193" s="27"/>
      <c r="L1193" s="22"/>
      <c r="M1193" s="22" t="s">
        <v>893</v>
      </c>
      <c r="N1193" s="22"/>
      <c r="O1193" s="22"/>
      <c r="P1193" s="116"/>
    </row>
    <row r="1194" spans="1:16" x14ac:dyDescent="0.35">
      <c r="A1194" s="22" t="s">
        <v>664</v>
      </c>
      <c r="B1194" s="22" t="s">
        <v>665</v>
      </c>
      <c r="C1194" s="32" t="s">
        <v>618</v>
      </c>
      <c r="D1194" s="2" t="s">
        <v>607</v>
      </c>
      <c r="E1194" s="3">
        <v>1</v>
      </c>
      <c r="F1194" s="3">
        <v>188.76</v>
      </c>
      <c r="G1194" s="3">
        <v>188.76</v>
      </c>
      <c r="H1194" s="27"/>
      <c r="I1194" s="27"/>
      <c r="J1194" s="138"/>
      <c r="K1194" s="27"/>
      <c r="L1194" s="22"/>
      <c r="M1194" s="121" t="s">
        <v>893</v>
      </c>
      <c r="N1194" s="131" t="s">
        <v>893</v>
      </c>
      <c r="O1194" s="22"/>
      <c r="P1194" s="116"/>
    </row>
    <row r="1195" spans="1:16" x14ac:dyDescent="0.35">
      <c r="A1195" s="22" t="s">
        <v>664</v>
      </c>
      <c r="B1195" s="22" t="s">
        <v>665</v>
      </c>
      <c r="C1195" s="32" t="s">
        <v>618</v>
      </c>
      <c r="D1195" s="2" t="s">
        <v>608</v>
      </c>
      <c r="E1195" s="3">
        <v>1</v>
      </c>
      <c r="F1195" s="3">
        <v>94.38</v>
      </c>
      <c r="G1195" s="3">
        <v>94.38</v>
      </c>
      <c r="H1195" s="27"/>
      <c r="I1195" s="27"/>
      <c r="J1195" s="138"/>
      <c r="K1195" s="27"/>
      <c r="L1195" s="22"/>
      <c r="M1195" s="22"/>
      <c r="N1195" s="123" t="s">
        <v>893</v>
      </c>
      <c r="O1195" s="123"/>
      <c r="P1195" s="116"/>
    </row>
    <row r="1196" spans="1:16" x14ac:dyDescent="0.35">
      <c r="A1196" s="22" t="s">
        <v>664</v>
      </c>
      <c r="B1196" s="22" t="s">
        <v>665</v>
      </c>
      <c r="C1196" s="32" t="s">
        <v>618</v>
      </c>
      <c r="D1196" s="2" t="s">
        <v>609</v>
      </c>
      <c r="E1196" s="3">
        <v>3</v>
      </c>
      <c r="F1196" s="3">
        <v>288.5</v>
      </c>
      <c r="G1196" s="3">
        <v>865.5</v>
      </c>
      <c r="H1196" s="27"/>
      <c r="I1196" s="27"/>
      <c r="J1196" s="138"/>
      <c r="K1196" s="27"/>
      <c r="L1196" s="22"/>
      <c r="M1196" s="22"/>
      <c r="N1196" s="100" t="s">
        <v>893</v>
      </c>
      <c r="O1196" s="22"/>
      <c r="P1196" s="116"/>
    </row>
    <row r="1197" spans="1:16" x14ac:dyDescent="0.35">
      <c r="A1197" s="22" t="s">
        <v>664</v>
      </c>
      <c r="B1197" s="22" t="s">
        <v>665</v>
      </c>
      <c r="C1197" s="32" t="s">
        <v>618</v>
      </c>
      <c r="D1197" s="2" t="s">
        <v>610</v>
      </c>
      <c r="E1197" s="3">
        <v>6</v>
      </c>
      <c r="F1197" s="87">
        <v>13.507633333333333</v>
      </c>
      <c r="G1197" s="87">
        <v>81.0458</v>
      </c>
      <c r="H1197" s="27"/>
      <c r="I1197" s="27"/>
      <c r="J1197" s="138"/>
      <c r="K1197" s="27"/>
      <c r="L1197" s="22"/>
      <c r="M1197" s="121" t="s">
        <v>893</v>
      </c>
      <c r="N1197" s="22"/>
      <c r="O1197" s="22"/>
      <c r="P1197" s="116"/>
    </row>
    <row r="1198" spans="1:16" x14ac:dyDescent="0.35">
      <c r="A1198" s="22" t="s">
        <v>664</v>
      </c>
      <c r="B1198" s="22" t="s">
        <v>665</v>
      </c>
      <c r="C1198" s="32" t="s">
        <v>618</v>
      </c>
      <c r="D1198" s="2" t="s">
        <v>611</v>
      </c>
      <c r="E1198" s="3">
        <v>5</v>
      </c>
      <c r="F1198" s="87">
        <v>323.18400000000003</v>
      </c>
      <c r="G1198" s="87">
        <v>1615.92</v>
      </c>
      <c r="H1198" s="27"/>
      <c r="I1198" s="27"/>
      <c r="J1198" s="138"/>
      <c r="K1198" s="27"/>
      <c r="L1198" s="121" t="s">
        <v>893</v>
      </c>
      <c r="M1198" s="22"/>
      <c r="N1198" s="146" t="s">
        <v>893</v>
      </c>
      <c r="O1198" s="22"/>
      <c r="P1198" s="116"/>
    </row>
    <row r="1199" spans="1:16" ht="28" x14ac:dyDescent="0.35">
      <c r="A1199" s="22" t="s">
        <v>664</v>
      </c>
      <c r="B1199" s="22" t="s">
        <v>665</v>
      </c>
      <c r="C1199" s="32" t="s">
        <v>618</v>
      </c>
      <c r="D1199" s="2" t="s">
        <v>612</v>
      </c>
      <c r="E1199" s="3">
        <v>4</v>
      </c>
      <c r="F1199" s="87">
        <v>159.48745</v>
      </c>
      <c r="G1199" s="87">
        <v>637.94979999999998</v>
      </c>
      <c r="H1199" s="27"/>
      <c r="I1199" s="27"/>
      <c r="J1199" s="138"/>
      <c r="K1199" s="27"/>
      <c r="L1199" s="22"/>
      <c r="M1199" s="121" t="s">
        <v>893</v>
      </c>
      <c r="N1199" s="22"/>
      <c r="O1199" s="22"/>
      <c r="P1199" s="116"/>
    </row>
    <row r="1200" spans="1:16" x14ac:dyDescent="0.35">
      <c r="A1200" s="22" t="s">
        <v>664</v>
      </c>
      <c r="B1200" s="22" t="s">
        <v>665</v>
      </c>
      <c r="C1200" s="32" t="s">
        <v>618</v>
      </c>
      <c r="D1200" s="2" t="s">
        <v>613</v>
      </c>
      <c r="E1200" s="3">
        <v>60</v>
      </c>
      <c r="F1200" s="87">
        <v>18.004833333333334</v>
      </c>
      <c r="G1200" s="3">
        <v>1080.29</v>
      </c>
      <c r="H1200" s="115" t="s">
        <v>893</v>
      </c>
      <c r="I1200" s="115"/>
      <c r="J1200" s="138"/>
      <c r="K1200" s="27"/>
      <c r="L1200" s="130" t="s">
        <v>893</v>
      </c>
      <c r="M1200" s="22"/>
      <c r="N1200" s="22"/>
      <c r="O1200" s="22"/>
      <c r="P1200" s="116"/>
    </row>
    <row r="1201" spans="1:16" ht="28" x14ac:dyDescent="0.35">
      <c r="A1201" s="22" t="s">
        <v>664</v>
      </c>
      <c r="B1201" s="22" t="s">
        <v>665</v>
      </c>
      <c r="C1201" s="32" t="s">
        <v>618</v>
      </c>
      <c r="D1201" s="2" t="s">
        <v>614</v>
      </c>
      <c r="E1201" s="3">
        <v>1</v>
      </c>
      <c r="F1201" s="3">
        <v>60</v>
      </c>
      <c r="G1201" s="3">
        <v>60</v>
      </c>
      <c r="H1201" s="27"/>
      <c r="I1201" s="27"/>
      <c r="J1201" s="138"/>
      <c r="K1201" s="27"/>
      <c r="L1201" s="22"/>
      <c r="M1201" s="121" t="s">
        <v>893</v>
      </c>
      <c r="N1201" s="22"/>
      <c r="O1201" s="22"/>
      <c r="P1201" s="116"/>
    </row>
    <row r="1202" spans="1:16" x14ac:dyDescent="0.35">
      <c r="A1202" s="22" t="s">
        <v>664</v>
      </c>
      <c r="B1202" s="22" t="s">
        <v>665</v>
      </c>
      <c r="C1202" s="32" t="s">
        <v>618</v>
      </c>
      <c r="D1202" s="2" t="s">
        <v>615</v>
      </c>
      <c r="E1202" s="3">
        <v>1</v>
      </c>
      <c r="F1202" s="3">
        <v>36.299999999999997</v>
      </c>
      <c r="G1202" s="3">
        <v>36.299999999999997</v>
      </c>
      <c r="H1202" s="27"/>
      <c r="I1202" s="27"/>
      <c r="J1202" s="138"/>
      <c r="K1202" s="27"/>
      <c r="L1202" s="22"/>
      <c r="M1202" s="22"/>
      <c r="N1202" s="22"/>
      <c r="O1202" s="22"/>
      <c r="P1202" s="116"/>
    </row>
    <row r="1203" spans="1:16" x14ac:dyDescent="0.35">
      <c r="A1203" s="176" t="s">
        <v>664</v>
      </c>
      <c r="B1203" s="176" t="s">
        <v>665</v>
      </c>
      <c r="C1203" s="202" t="s">
        <v>618</v>
      </c>
      <c r="D1203" s="188" t="s">
        <v>616</v>
      </c>
      <c r="E1203" s="184">
        <v>5</v>
      </c>
      <c r="F1203" s="184">
        <v>400</v>
      </c>
      <c r="G1203" s="184">
        <v>2000</v>
      </c>
      <c r="H1203" s="180" t="s">
        <v>893</v>
      </c>
      <c r="I1203" s="115"/>
      <c r="J1203" s="130" t="s">
        <v>893</v>
      </c>
      <c r="K1203" s="27"/>
      <c r="L1203" s="22"/>
      <c r="M1203" s="22"/>
      <c r="N1203" s="22"/>
      <c r="O1203" s="22"/>
      <c r="P1203" s="116"/>
    </row>
    <row r="1204" spans="1:16" ht="28" x14ac:dyDescent="0.35">
      <c r="A1204" s="22" t="s">
        <v>664</v>
      </c>
      <c r="B1204" s="22" t="s">
        <v>665</v>
      </c>
      <c r="C1204" s="32" t="s">
        <v>618</v>
      </c>
      <c r="D1204" s="2" t="s">
        <v>617</v>
      </c>
      <c r="E1204" s="3">
        <v>13</v>
      </c>
      <c r="F1204" s="3">
        <v>100</v>
      </c>
      <c r="G1204" s="3">
        <v>1300</v>
      </c>
      <c r="H1204" s="27"/>
      <c r="I1204" s="27"/>
      <c r="J1204" s="138"/>
      <c r="K1204" s="27"/>
      <c r="L1204" s="22"/>
      <c r="M1204" s="22"/>
      <c r="N1204" s="100" t="s">
        <v>893</v>
      </c>
      <c r="O1204" s="153" t="s">
        <v>893</v>
      </c>
      <c r="P1204" s="116"/>
    </row>
    <row r="1205" spans="1:16" ht="28" x14ac:dyDescent="0.35">
      <c r="A1205" s="176" t="s">
        <v>270</v>
      </c>
      <c r="B1205" s="176" t="s">
        <v>271</v>
      </c>
      <c r="C1205" s="202" t="s">
        <v>618</v>
      </c>
      <c r="D1205" s="223" t="s">
        <v>619</v>
      </c>
      <c r="E1205" s="254">
        <v>4</v>
      </c>
      <c r="F1205" s="221">
        <v>5500</v>
      </c>
      <c r="G1205" s="221">
        <f t="shared" ref="G1205:G1261" si="38">E1205*F1205</f>
        <v>22000</v>
      </c>
      <c r="H1205" s="180" t="s">
        <v>893</v>
      </c>
      <c r="I1205" s="115"/>
      <c r="J1205" s="138"/>
      <c r="K1205" s="27"/>
      <c r="L1205" s="22"/>
      <c r="M1205" s="22"/>
      <c r="N1205" s="22"/>
      <c r="O1205" s="22"/>
      <c r="P1205" s="116"/>
    </row>
    <row r="1206" spans="1:16" x14ac:dyDescent="0.35">
      <c r="A1206" s="176" t="s">
        <v>270</v>
      </c>
      <c r="B1206" s="176" t="s">
        <v>271</v>
      </c>
      <c r="C1206" s="202" t="s">
        <v>618</v>
      </c>
      <c r="D1206" s="223" t="s">
        <v>620</v>
      </c>
      <c r="E1206" s="254">
        <v>4</v>
      </c>
      <c r="F1206" s="221">
        <v>650</v>
      </c>
      <c r="G1206" s="221">
        <f t="shared" si="38"/>
        <v>2600</v>
      </c>
      <c r="H1206" s="180" t="s">
        <v>893</v>
      </c>
      <c r="I1206" s="115"/>
      <c r="J1206" s="138"/>
      <c r="K1206" s="27"/>
      <c r="L1206" s="22"/>
      <c r="M1206" s="22"/>
      <c r="N1206" s="22"/>
      <c r="O1206" s="22"/>
      <c r="P1206" s="116"/>
    </row>
    <row r="1207" spans="1:16" x14ac:dyDescent="0.35">
      <c r="A1207" s="176" t="s">
        <v>270</v>
      </c>
      <c r="B1207" s="176" t="s">
        <v>271</v>
      </c>
      <c r="C1207" s="202" t="s">
        <v>618</v>
      </c>
      <c r="D1207" s="223" t="s">
        <v>65</v>
      </c>
      <c r="E1207" s="254">
        <v>16</v>
      </c>
      <c r="F1207" s="221">
        <v>1200</v>
      </c>
      <c r="G1207" s="221">
        <f>E1207*F1207</f>
        <v>19200</v>
      </c>
      <c r="H1207" s="180" t="s">
        <v>893</v>
      </c>
      <c r="I1207" s="115"/>
      <c r="J1207" s="138"/>
      <c r="K1207" s="27"/>
      <c r="L1207" s="22"/>
      <c r="M1207" s="22"/>
      <c r="N1207" s="22"/>
      <c r="O1207" s="22"/>
      <c r="P1207" s="116"/>
    </row>
    <row r="1208" spans="1:16" x14ac:dyDescent="0.35">
      <c r="A1208" s="176" t="s">
        <v>270</v>
      </c>
      <c r="B1208" s="176" t="s">
        <v>271</v>
      </c>
      <c r="C1208" s="202" t="s">
        <v>618</v>
      </c>
      <c r="D1208" s="223" t="s">
        <v>621</v>
      </c>
      <c r="E1208" s="254">
        <v>15</v>
      </c>
      <c r="F1208" s="221">
        <v>800</v>
      </c>
      <c r="G1208" s="221">
        <f t="shared" si="38"/>
        <v>12000</v>
      </c>
      <c r="H1208" s="180" t="s">
        <v>893</v>
      </c>
      <c r="I1208" s="115"/>
      <c r="J1208" s="138"/>
      <c r="K1208" s="27"/>
      <c r="L1208" s="22"/>
      <c r="M1208" s="22"/>
      <c r="N1208" s="22"/>
      <c r="O1208" s="22"/>
      <c r="P1208" s="116"/>
    </row>
    <row r="1209" spans="1:16" ht="28" x14ac:dyDescent="0.35">
      <c r="A1209" s="22" t="s">
        <v>270</v>
      </c>
      <c r="B1209" s="22" t="s">
        <v>271</v>
      </c>
      <c r="C1209" s="32" t="s">
        <v>618</v>
      </c>
      <c r="D1209" s="20" t="s">
        <v>622</v>
      </c>
      <c r="E1209" s="88">
        <v>4</v>
      </c>
      <c r="F1209" s="66">
        <v>4500</v>
      </c>
      <c r="G1209" s="66">
        <f t="shared" si="38"/>
        <v>18000</v>
      </c>
      <c r="H1209" s="131" t="s">
        <v>893</v>
      </c>
      <c r="I1209" s="27"/>
      <c r="J1209" s="138"/>
      <c r="K1209" s="27"/>
      <c r="L1209" s="121" t="s">
        <v>893</v>
      </c>
      <c r="M1209" s="22"/>
      <c r="N1209" s="22"/>
      <c r="O1209" s="22"/>
      <c r="P1209" s="116"/>
    </row>
    <row r="1210" spans="1:16" ht="28" x14ac:dyDescent="0.35">
      <c r="A1210" s="22" t="s">
        <v>270</v>
      </c>
      <c r="B1210" s="22" t="s">
        <v>271</v>
      </c>
      <c r="C1210" s="32" t="s">
        <v>618</v>
      </c>
      <c r="D1210" s="20" t="s">
        <v>623</v>
      </c>
      <c r="E1210" s="88">
        <v>1</v>
      </c>
      <c r="F1210" s="66">
        <v>6500</v>
      </c>
      <c r="G1210" s="66">
        <f t="shared" si="38"/>
        <v>6500</v>
      </c>
      <c r="H1210" s="115" t="s">
        <v>893</v>
      </c>
      <c r="I1210" s="115"/>
      <c r="J1210" s="138"/>
      <c r="K1210" s="27"/>
      <c r="L1210" s="22"/>
      <c r="M1210" s="22"/>
      <c r="N1210" s="22"/>
      <c r="O1210" s="22"/>
      <c r="P1210" s="116"/>
    </row>
    <row r="1211" spans="1:16" x14ac:dyDescent="0.35">
      <c r="A1211" s="176" t="s">
        <v>270</v>
      </c>
      <c r="B1211" s="176" t="s">
        <v>271</v>
      </c>
      <c r="C1211" s="202" t="s">
        <v>618</v>
      </c>
      <c r="D1211" s="223" t="s">
        <v>624</v>
      </c>
      <c r="E1211" s="254">
        <v>20</v>
      </c>
      <c r="F1211" s="221">
        <v>800</v>
      </c>
      <c r="G1211" s="221">
        <f t="shared" si="38"/>
        <v>16000</v>
      </c>
      <c r="H1211" s="180" t="s">
        <v>893</v>
      </c>
      <c r="I1211" s="115"/>
      <c r="J1211" s="138"/>
      <c r="K1211" s="27"/>
      <c r="L1211" s="22"/>
      <c r="M1211" s="22"/>
      <c r="N1211" s="22"/>
      <c r="O1211" s="22"/>
      <c r="P1211" s="116"/>
    </row>
    <row r="1212" spans="1:16" x14ac:dyDescent="0.35">
      <c r="A1212" s="22" t="s">
        <v>270</v>
      </c>
      <c r="B1212" s="22" t="s">
        <v>271</v>
      </c>
      <c r="C1212" s="32" t="s">
        <v>618</v>
      </c>
      <c r="D1212" s="20" t="s">
        <v>337</v>
      </c>
      <c r="E1212" s="88">
        <v>4</v>
      </c>
      <c r="F1212" s="66">
        <v>1210</v>
      </c>
      <c r="G1212" s="66">
        <f t="shared" si="38"/>
        <v>4840</v>
      </c>
      <c r="H1212" s="27"/>
      <c r="I1212" s="27"/>
      <c r="J1212" s="138"/>
      <c r="K1212" s="27"/>
      <c r="L1212" s="121" t="s">
        <v>893</v>
      </c>
      <c r="M1212" s="22"/>
      <c r="N1212" s="22"/>
      <c r="O1212" s="22"/>
      <c r="P1212" s="116"/>
    </row>
    <row r="1213" spans="1:16" ht="28" x14ac:dyDescent="0.35">
      <c r="A1213" s="22" t="s">
        <v>270</v>
      </c>
      <c r="B1213" s="22" t="s">
        <v>271</v>
      </c>
      <c r="C1213" s="32" t="s">
        <v>618</v>
      </c>
      <c r="D1213" s="20" t="s">
        <v>625</v>
      </c>
      <c r="E1213" s="88">
        <v>4</v>
      </c>
      <c r="F1213" s="66">
        <v>500</v>
      </c>
      <c r="G1213" s="66">
        <f t="shared" si="38"/>
        <v>2000</v>
      </c>
      <c r="H1213" s="27"/>
      <c r="I1213" s="27"/>
      <c r="J1213" s="138"/>
      <c r="K1213" s="27"/>
      <c r="L1213" s="121" t="s">
        <v>893</v>
      </c>
      <c r="M1213" s="22"/>
      <c r="N1213" s="22"/>
      <c r="O1213" s="22"/>
      <c r="P1213" s="116"/>
    </row>
    <row r="1214" spans="1:16" x14ac:dyDescent="0.35">
      <c r="A1214" s="22" t="s">
        <v>270</v>
      </c>
      <c r="B1214" s="22" t="s">
        <v>271</v>
      </c>
      <c r="C1214" s="32" t="s">
        <v>618</v>
      </c>
      <c r="D1214" s="20" t="s">
        <v>626</v>
      </c>
      <c r="E1214" s="88">
        <v>4</v>
      </c>
      <c r="F1214" s="66">
        <v>250</v>
      </c>
      <c r="G1214" s="66">
        <f t="shared" si="38"/>
        <v>1000</v>
      </c>
      <c r="H1214" s="27"/>
      <c r="I1214" s="27"/>
      <c r="J1214" s="138"/>
      <c r="K1214" s="27"/>
      <c r="L1214" s="121" t="s">
        <v>893</v>
      </c>
      <c r="M1214" s="22"/>
      <c r="N1214" s="22"/>
      <c r="O1214" s="22"/>
      <c r="P1214" s="116"/>
    </row>
    <row r="1215" spans="1:16" x14ac:dyDescent="0.35">
      <c r="A1215" s="22" t="s">
        <v>270</v>
      </c>
      <c r="B1215" s="22" t="s">
        <v>271</v>
      </c>
      <c r="C1215" s="32" t="s">
        <v>618</v>
      </c>
      <c r="D1215" s="20" t="s">
        <v>627</v>
      </c>
      <c r="E1215" s="88">
        <v>4</v>
      </c>
      <c r="F1215" s="66">
        <v>250</v>
      </c>
      <c r="G1215" s="66">
        <f t="shared" si="38"/>
        <v>1000</v>
      </c>
      <c r="H1215" s="27"/>
      <c r="I1215" s="27"/>
      <c r="J1215" s="138"/>
      <c r="K1215" s="27"/>
      <c r="L1215" s="121" t="s">
        <v>893</v>
      </c>
      <c r="M1215" s="22"/>
      <c r="N1215" s="22"/>
      <c r="O1215" s="22"/>
      <c r="P1215" s="116"/>
    </row>
    <row r="1216" spans="1:16" x14ac:dyDescent="0.35">
      <c r="A1216" s="22" t="s">
        <v>270</v>
      </c>
      <c r="B1216" s="22" t="s">
        <v>271</v>
      </c>
      <c r="C1216" s="32" t="s">
        <v>618</v>
      </c>
      <c r="D1216" s="20" t="s">
        <v>628</v>
      </c>
      <c r="E1216" s="88">
        <v>10</v>
      </c>
      <c r="F1216" s="66">
        <v>300</v>
      </c>
      <c r="G1216" s="66">
        <f t="shared" si="38"/>
        <v>3000</v>
      </c>
      <c r="H1216" s="27"/>
      <c r="I1216" s="27"/>
      <c r="J1216" s="138"/>
      <c r="K1216" s="27"/>
      <c r="L1216" s="121" t="s">
        <v>893</v>
      </c>
      <c r="M1216" s="22"/>
      <c r="N1216" s="22"/>
      <c r="O1216" s="22"/>
      <c r="P1216" s="116"/>
    </row>
    <row r="1217" spans="1:16" x14ac:dyDescent="0.35">
      <c r="A1217" s="22" t="s">
        <v>270</v>
      </c>
      <c r="B1217" s="22" t="s">
        <v>271</v>
      </c>
      <c r="C1217" s="32" t="s">
        <v>618</v>
      </c>
      <c r="D1217" s="20" t="s">
        <v>58</v>
      </c>
      <c r="E1217" s="88">
        <v>2</v>
      </c>
      <c r="F1217" s="66">
        <v>1800</v>
      </c>
      <c r="G1217" s="66">
        <f t="shared" si="38"/>
        <v>3600</v>
      </c>
      <c r="H1217" s="27"/>
      <c r="I1217" s="27"/>
      <c r="J1217" s="138"/>
      <c r="K1217" s="27"/>
      <c r="L1217" s="121" t="s">
        <v>893</v>
      </c>
      <c r="M1217" s="22"/>
      <c r="N1217" s="22"/>
      <c r="O1217" s="22"/>
      <c r="P1217" s="116"/>
    </row>
    <row r="1218" spans="1:16" x14ac:dyDescent="0.35">
      <c r="A1218" s="22" t="s">
        <v>270</v>
      </c>
      <c r="B1218" s="22" t="s">
        <v>271</v>
      </c>
      <c r="C1218" s="32" t="s">
        <v>618</v>
      </c>
      <c r="D1218" s="20" t="s">
        <v>629</v>
      </c>
      <c r="E1218" s="88">
        <v>5</v>
      </c>
      <c r="F1218" s="66">
        <v>150</v>
      </c>
      <c r="G1218" s="66">
        <f t="shared" si="38"/>
        <v>750</v>
      </c>
      <c r="H1218" s="27"/>
      <c r="I1218" s="27"/>
      <c r="J1218" s="138"/>
      <c r="K1218" s="27"/>
      <c r="L1218" s="22"/>
      <c r="M1218" s="121" t="s">
        <v>893</v>
      </c>
      <c r="N1218" s="22"/>
      <c r="O1218" s="22"/>
      <c r="P1218" s="116"/>
    </row>
    <row r="1219" spans="1:16" ht="42" x14ac:dyDescent="0.35">
      <c r="A1219" s="176" t="s">
        <v>270</v>
      </c>
      <c r="B1219" s="176" t="s">
        <v>271</v>
      </c>
      <c r="C1219" s="202" t="s">
        <v>618</v>
      </c>
      <c r="D1219" s="223" t="s">
        <v>286</v>
      </c>
      <c r="E1219" s="254">
        <v>6</v>
      </c>
      <c r="F1219" s="221">
        <v>1550</v>
      </c>
      <c r="G1219" s="221">
        <f t="shared" si="38"/>
        <v>9300</v>
      </c>
      <c r="H1219" s="180" t="s">
        <v>893</v>
      </c>
      <c r="I1219" s="115"/>
      <c r="J1219" s="138"/>
      <c r="K1219" s="27"/>
      <c r="L1219" s="22"/>
      <c r="M1219" s="22"/>
      <c r="N1219" s="22"/>
      <c r="O1219" s="22"/>
      <c r="P1219" s="116"/>
    </row>
    <row r="1220" spans="1:16" ht="42" x14ac:dyDescent="0.35">
      <c r="A1220" s="176" t="s">
        <v>270</v>
      </c>
      <c r="B1220" s="176" t="s">
        <v>271</v>
      </c>
      <c r="C1220" s="202" t="s">
        <v>618</v>
      </c>
      <c r="D1220" s="223" t="s">
        <v>630</v>
      </c>
      <c r="E1220" s="254">
        <v>6</v>
      </c>
      <c r="F1220" s="221">
        <v>1202.74</v>
      </c>
      <c r="G1220" s="221">
        <f t="shared" si="38"/>
        <v>7216.4400000000005</v>
      </c>
      <c r="H1220" s="180" t="s">
        <v>893</v>
      </c>
      <c r="I1220" s="115"/>
      <c r="J1220" s="130" t="s">
        <v>893</v>
      </c>
      <c r="K1220" s="27"/>
      <c r="L1220" s="22"/>
      <c r="M1220" s="22"/>
      <c r="N1220" s="22"/>
      <c r="O1220" s="22"/>
      <c r="P1220" s="116"/>
    </row>
    <row r="1221" spans="1:16" ht="28" x14ac:dyDescent="0.35">
      <c r="A1221" s="22" t="s">
        <v>270</v>
      </c>
      <c r="B1221" s="22" t="s">
        <v>271</v>
      </c>
      <c r="C1221" s="32" t="s">
        <v>618</v>
      </c>
      <c r="D1221" s="20" t="s">
        <v>631</v>
      </c>
      <c r="E1221" s="88">
        <v>6</v>
      </c>
      <c r="F1221" s="66">
        <v>589.875</v>
      </c>
      <c r="G1221" s="66">
        <f t="shared" si="38"/>
        <v>3539.25</v>
      </c>
      <c r="H1221" s="27"/>
      <c r="I1221" s="27"/>
      <c r="J1221" s="138" t="s">
        <v>893</v>
      </c>
      <c r="K1221" s="27"/>
      <c r="L1221" s="22"/>
      <c r="M1221" s="22"/>
      <c r="N1221" s="22"/>
      <c r="O1221" s="22"/>
      <c r="P1221" s="116"/>
    </row>
    <row r="1222" spans="1:16" x14ac:dyDescent="0.35">
      <c r="A1222" s="22" t="s">
        <v>270</v>
      </c>
      <c r="B1222" s="22" t="s">
        <v>271</v>
      </c>
      <c r="C1222" s="32" t="s">
        <v>618</v>
      </c>
      <c r="D1222" s="20" t="s">
        <v>632</v>
      </c>
      <c r="E1222" s="88">
        <v>65</v>
      </c>
      <c r="F1222" s="66">
        <v>20</v>
      </c>
      <c r="G1222" s="66">
        <f t="shared" si="38"/>
        <v>1300</v>
      </c>
      <c r="H1222" s="27"/>
      <c r="I1222" s="27"/>
      <c r="J1222" s="138"/>
      <c r="K1222" s="27"/>
      <c r="L1222" s="121" t="s">
        <v>893</v>
      </c>
      <c r="M1222" s="22"/>
      <c r="N1222" s="22"/>
      <c r="O1222" s="22"/>
      <c r="P1222" s="116"/>
    </row>
    <row r="1223" spans="1:16" x14ac:dyDescent="0.35">
      <c r="A1223" s="22" t="s">
        <v>270</v>
      </c>
      <c r="B1223" s="22" t="s">
        <v>271</v>
      </c>
      <c r="C1223" s="32" t="s">
        <v>618</v>
      </c>
      <c r="D1223" s="20" t="s">
        <v>633</v>
      </c>
      <c r="E1223" s="88">
        <v>15</v>
      </c>
      <c r="F1223" s="66">
        <v>3146</v>
      </c>
      <c r="G1223" s="66">
        <f t="shared" si="38"/>
        <v>47190</v>
      </c>
      <c r="H1223" s="115" t="s">
        <v>893</v>
      </c>
      <c r="I1223" s="115"/>
      <c r="J1223" s="138"/>
      <c r="K1223" s="27"/>
      <c r="L1223" s="22"/>
      <c r="M1223" s="22"/>
      <c r="N1223" s="22"/>
      <c r="O1223" s="22"/>
      <c r="P1223" s="116"/>
    </row>
    <row r="1224" spans="1:16" ht="28" x14ac:dyDescent="0.35">
      <c r="A1224" s="22" t="s">
        <v>270</v>
      </c>
      <c r="B1224" s="22" t="s">
        <v>271</v>
      </c>
      <c r="C1224" s="32" t="s">
        <v>618</v>
      </c>
      <c r="D1224" s="20" t="s">
        <v>634</v>
      </c>
      <c r="E1224" s="88">
        <v>12</v>
      </c>
      <c r="F1224" s="66">
        <v>100</v>
      </c>
      <c r="G1224" s="66">
        <f t="shared" si="38"/>
        <v>1200</v>
      </c>
      <c r="H1224" s="27"/>
      <c r="I1224" s="27"/>
      <c r="J1224" s="115" t="s">
        <v>893</v>
      </c>
      <c r="K1224" s="27"/>
      <c r="L1224" s="22"/>
      <c r="M1224" s="22"/>
      <c r="N1224" s="22"/>
      <c r="O1224" s="22"/>
      <c r="P1224" s="116"/>
    </row>
    <row r="1225" spans="1:16" ht="28" x14ac:dyDescent="0.35">
      <c r="A1225" s="22" t="s">
        <v>270</v>
      </c>
      <c r="B1225" s="22" t="s">
        <v>271</v>
      </c>
      <c r="C1225" s="32" t="s">
        <v>618</v>
      </c>
      <c r="D1225" s="20" t="s">
        <v>635</v>
      </c>
      <c r="E1225" s="88">
        <v>5</v>
      </c>
      <c r="F1225" s="66">
        <v>9500</v>
      </c>
      <c r="G1225" s="66">
        <f t="shared" si="38"/>
        <v>47500</v>
      </c>
      <c r="H1225" s="115" t="s">
        <v>893</v>
      </c>
      <c r="I1225" s="115"/>
      <c r="J1225" s="138"/>
      <c r="K1225" s="27"/>
      <c r="L1225" s="22"/>
      <c r="M1225" s="22"/>
      <c r="N1225" s="22"/>
      <c r="O1225" s="22"/>
      <c r="P1225" s="116"/>
    </row>
    <row r="1226" spans="1:16" x14ac:dyDescent="0.35">
      <c r="A1226" s="22" t="s">
        <v>270</v>
      </c>
      <c r="B1226" s="22" t="s">
        <v>271</v>
      </c>
      <c r="C1226" s="32" t="s">
        <v>618</v>
      </c>
      <c r="D1226" s="20" t="s">
        <v>636</v>
      </c>
      <c r="E1226" s="88">
        <v>5</v>
      </c>
      <c r="F1226" s="66">
        <v>7500</v>
      </c>
      <c r="G1226" s="66">
        <f t="shared" si="38"/>
        <v>37500</v>
      </c>
      <c r="H1226" s="115" t="s">
        <v>893</v>
      </c>
      <c r="I1226" s="115"/>
      <c r="J1226" s="138"/>
      <c r="K1226" s="27"/>
      <c r="L1226" s="22"/>
      <c r="M1226" s="22"/>
      <c r="N1226" s="22"/>
      <c r="O1226" s="22"/>
      <c r="P1226" s="116"/>
    </row>
    <row r="1227" spans="1:16" x14ac:dyDescent="0.35">
      <c r="A1227" s="22" t="s">
        <v>270</v>
      </c>
      <c r="B1227" s="22" t="s">
        <v>271</v>
      </c>
      <c r="C1227" s="32" t="s">
        <v>618</v>
      </c>
      <c r="D1227" s="20" t="s">
        <v>637</v>
      </c>
      <c r="E1227" s="88">
        <v>5</v>
      </c>
      <c r="F1227" s="66">
        <v>1800</v>
      </c>
      <c r="G1227" s="66">
        <f t="shared" si="38"/>
        <v>9000</v>
      </c>
      <c r="H1227" s="131" t="s">
        <v>893</v>
      </c>
      <c r="I1227" s="27"/>
      <c r="J1227" s="115" t="s">
        <v>893</v>
      </c>
      <c r="K1227" s="27"/>
      <c r="L1227" s="22"/>
      <c r="M1227" s="22"/>
      <c r="N1227" s="22"/>
      <c r="O1227" s="22"/>
      <c r="P1227" s="116"/>
    </row>
    <row r="1228" spans="1:16" x14ac:dyDescent="0.35">
      <c r="A1228" s="22" t="s">
        <v>270</v>
      </c>
      <c r="B1228" s="22" t="s">
        <v>271</v>
      </c>
      <c r="C1228" s="32" t="s">
        <v>618</v>
      </c>
      <c r="D1228" s="20" t="s">
        <v>629</v>
      </c>
      <c r="E1228" s="88">
        <v>65</v>
      </c>
      <c r="F1228" s="66">
        <v>150</v>
      </c>
      <c r="G1228" s="66">
        <f t="shared" si="38"/>
        <v>9750</v>
      </c>
      <c r="H1228" s="27"/>
      <c r="I1228" s="27"/>
      <c r="J1228" s="138"/>
      <c r="K1228" s="27"/>
      <c r="L1228" s="22"/>
      <c r="M1228" s="121" t="s">
        <v>893</v>
      </c>
      <c r="N1228" s="22"/>
      <c r="O1228" s="22"/>
      <c r="P1228" s="116"/>
    </row>
    <row r="1229" spans="1:16" x14ac:dyDescent="0.35">
      <c r="A1229" s="22" t="s">
        <v>270</v>
      </c>
      <c r="B1229" s="22" t="s">
        <v>271</v>
      </c>
      <c r="C1229" s="32" t="s">
        <v>618</v>
      </c>
      <c r="D1229" s="20" t="s">
        <v>638</v>
      </c>
      <c r="E1229" s="88">
        <v>60</v>
      </c>
      <c r="F1229" s="66">
        <v>150</v>
      </c>
      <c r="G1229" s="66">
        <f t="shared" si="38"/>
        <v>9000</v>
      </c>
      <c r="H1229" s="27"/>
      <c r="I1229" s="27"/>
      <c r="J1229" s="138"/>
      <c r="K1229" s="27"/>
      <c r="L1229" s="22"/>
      <c r="M1229" s="121" t="s">
        <v>893</v>
      </c>
      <c r="N1229" s="22"/>
      <c r="O1229" s="22"/>
      <c r="P1229" s="116"/>
    </row>
    <row r="1230" spans="1:16" ht="28" x14ac:dyDescent="0.35">
      <c r="A1230" s="22" t="s">
        <v>270</v>
      </c>
      <c r="B1230" s="22" t="s">
        <v>271</v>
      </c>
      <c r="C1230" s="32" t="s">
        <v>618</v>
      </c>
      <c r="D1230" s="20" t="s">
        <v>623</v>
      </c>
      <c r="E1230" s="88">
        <v>5</v>
      </c>
      <c r="F1230" s="66">
        <v>6500</v>
      </c>
      <c r="G1230" s="66">
        <f t="shared" si="38"/>
        <v>32500</v>
      </c>
      <c r="H1230" s="115" t="s">
        <v>893</v>
      </c>
      <c r="I1230" s="115"/>
      <c r="J1230" s="138"/>
      <c r="K1230" s="27"/>
      <c r="L1230" s="22"/>
      <c r="M1230" s="22"/>
      <c r="N1230" s="22"/>
      <c r="O1230" s="22"/>
      <c r="P1230" s="116"/>
    </row>
    <row r="1231" spans="1:16" x14ac:dyDescent="0.35">
      <c r="A1231" s="22" t="s">
        <v>270</v>
      </c>
      <c r="B1231" s="22" t="s">
        <v>271</v>
      </c>
      <c r="C1231" s="32" t="s">
        <v>618</v>
      </c>
      <c r="D1231" s="20" t="s">
        <v>639</v>
      </c>
      <c r="E1231" s="88">
        <v>6</v>
      </c>
      <c r="F1231" s="66">
        <v>250</v>
      </c>
      <c r="G1231" s="66">
        <f t="shared" si="38"/>
        <v>1500</v>
      </c>
      <c r="H1231" s="27"/>
      <c r="I1231" s="27"/>
      <c r="J1231" s="138"/>
      <c r="K1231" s="27"/>
      <c r="L1231" s="121" t="s">
        <v>893</v>
      </c>
      <c r="M1231" s="22"/>
      <c r="N1231" s="22"/>
      <c r="O1231" s="22"/>
      <c r="P1231" s="116"/>
    </row>
    <row r="1232" spans="1:16" x14ac:dyDescent="0.35">
      <c r="A1232" s="22" t="s">
        <v>270</v>
      </c>
      <c r="B1232" s="22" t="s">
        <v>271</v>
      </c>
      <c r="C1232" s="32" t="s">
        <v>618</v>
      </c>
      <c r="D1232" s="20" t="s">
        <v>640</v>
      </c>
      <c r="E1232" s="88">
        <v>65</v>
      </c>
      <c r="F1232" s="66">
        <v>2700</v>
      </c>
      <c r="G1232" s="66">
        <f t="shared" si="38"/>
        <v>175500</v>
      </c>
      <c r="H1232" s="27"/>
      <c r="I1232" s="27"/>
      <c r="J1232" s="138"/>
      <c r="K1232" s="27"/>
      <c r="L1232" s="121" t="s">
        <v>893</v>
      </c>
      <c r="M1232" s="22"/>
      <c r="N1232" s="22"/>
      <c r="O1232" s="22"/>
      <c r="P1232" s="116"/>
    </row>
    <row r="1233" spans="1:16" ht="28" x14ac:dyDescent="0.35">
      <c r="A1233" s="22" t="s">
        <v>270</v>
      </c>
      <c r="B1233" s="22" t="s">
        <v>271</v>
      </c>
      <c r="C1233" s="32" t="s">
        <v>618</v>
      </c>
      <c r="D1233" s="20" t="s">
        <v>641</v>
      </c>
      <c r="E1233" s="88">
        <v>130</v>
      </c>
      <c r="F1233" s="66">
        <v>50</v>
      </c>
      <c r="G1233" s="66">
        <f t="shared" si="38"/>
        <v>6500</v>
      </c>
      <c r="H1233" s="27"/>
      <c r="I1233" s="27"/>
      <c r="J1233" s="138"/>
      <c r="K1233" s="27"/>
      <c r="L1233" s="121" t="s">
        <v>893</v>
      </c>
      <c r="M1233" s="22"/>
      <c r="N1233" s="22"/>
      <c r="O1233" s="22"/>
      <c r="P1233" s="116"/>
    </row>
    <row r="1234" spans="1:16" x14ac:dyDescent="0.35">
      <c r="A1234" s="22" t="s">
        <v>270</v>
      </c>
      <c r="B1234" s="22" t="s">
        <v>271</v>
      </c>
      <c r="C1234" s="32" t="s">
        <v>618</v>
      </c>
      <c r="D1234" s="20" t="s">
        <v>642</v>
      </c>
      <c r="E1234" s="88">
        <v>30</v>
      </c>
      <c r="F1234" s="66">
        <v>50</v>
      </c>
      <c r="G1234" s="66">
        <f t="shared" si="38"/>
        <v>1500</v>
      </c>
      <c r="H1234" s="27"/>
      <c r="I1234" s="27"/>
      <c r="J1234" s="115" t="s">
        <v>893</v>
      </c>
      <c r="K1234" s="27"/>
      <c r="L1234" s="22"/>
      <c r="M1234" s="22"/>
      <c r="N1234" s="22"/>
      <c r="O1234" s="22"/>
      <c r="P1234" s="116"/>
    </row>
    <row r="1235" spans="1:16" x14ac:dyDescent="0.35">
      <c r="A1235" s="22" t="s">
        <v>270</v>
      </c>
      <c r="B1235" s="22" t="s">
        <v>271</v>
      </c>
      <c r="C1235" s="32" t="s">
        <v>618</v>
      </c>
      <c r="D1235" s="20" t="s">
        <v>57</v>
      </c>
      <c r="E1235" s="88">
        <v>2</v>
      </c>
      <c r="F1235" s="66">
        <v>1200</v>
      </c>
      <c r="G1235" s="66">
        <f t="shared" si="38"/>
        <v>2400</v>
      </c>
      <c r="H1235" s="27"/>
      <c r="I1235" s="27"/>
      <c r="J1235" s="138"/>
      <c r="K1235" s="27"/>
      <c r="L1235" s="121" t="s">
        <v>893</v>
      </c>
      <c r="M1235" s="22"/>
      <c r="N1235" s="22"/>
      <c r="O1235" s="22"/>
      <c r="P1235" s="116"/>
    </row>
    <row r="1236" spans="1:16" x14ac:dyDescent="0.35">
      <c r="A1236" s="22" t="s">
        <v>270</v>
      </c>
      <c r="B1236" s="22" t="s">
        <v>271</v>
      </c>
      <c r="C1236" s="32" t="s">
        <v>618</v>
      </c>
      <c r="D1236" s="20" t="s">
        <v>58</v>
      </c>
      <c r="E1236" s="88">
        <v>2</v>
      </c>
      <c r="F1236" s="66">
        <v>1800</v>
      </c>
      <c r="G1236" s="66">
        <f t="shared" si="38"/>
        <v>3600</v>
      </c>
      <c r="H1236" s="27"/>
      <c r="I1236" s="27"/>
      <c r="J1236" s="138"/>
      <c r="K1236" s="27"/>
      <c r="L1236" s="121" t="s">
        <v>893</v>
      </c>
      <c r="M1236" s="22"/>
      <c r="N1236" s="22"/>
      <c r="O1236" s="22"/>
      <c r="P1236" s="116"/>
    </row>
    <row r="1237" spans="1:16" x14ac:dyDescent="0.35">
      <c r="A1237" s="22" t="s">
        <v>270</v>
      </c>
      <c r="B1237" s="22" t="s">
        <v>271</v>
      </c>
      <c r="C1237" s="32" t="s">
        <v>618</v>
      </c>
      <c r="D1237" s="20" t="s">
        <v>643</v>
      </c>
      <c r="E1237" s="88">
        <v>10</v>
      </c>
      <c r="F1237" s="66">
        <v>450</v>
      </c>
      <c r="G1237" s="66">
        <f t="shared" si="38"/>
        <v>4500</v>
      </c>
      <c r="H1237" s="27"/>
      <c r="I1237" s="27"/>
      <c r="J1237" s="138"/>
      <c r="K1237" s="27"/>
      <c r="L1237" s="121" t="s">
        <v>893</v>
      </c>
      <c r="M1237" s="22"/>
      <c r="N1237" s="22"/>
      <c r="O1237" s="22"/>
      <c r="P1237" s="116"/>
    </row>
    <row r="1238" spans="1:16" ht="28" x14ac:dyDescent="0.35">
      <c r="A1238" s="176" t="s">
        <v>270</v>
      </c>
      <c r="B1238" s="176" t="s">
        <v>271</v>
      </c>
      <c r="C1238" s="202" t="s">
        <v>618</v>
      </c>
      <c r="D1238" s="223" t="s">
        <v>644</v>
      </c>
      <c r="E1238" s="254">
        <v>55</v>
      </c>
      <c r="F1238" s="221">
        <v>3500</v>
      </c>
      <c r="G1238" s="221">
        <f t="shared" si="38"/>
        <v>192500</v>
      </c>
      <c r="H1238" s="180" t="s">
        <v>893</v>
      </c>
      <c r="I1238" s="115"/>
      <c r="J1238" s="138"/>
      <c r="K1238" s="27"/>
      <c r="L1238" s="22"/>
      <c r="M1238" s="22"/>
      <c r="N1238" s="22"/>
      <c r="O1238" s="22"/>
      <c r="P1238" s="116"/>
    </row>
    <row r="1239" spans="1:16" ht="28" x14ac:dyDescent="0.35">
      <c r="A1239" s="176" t="s">
        <v>270</v>
      </c>
      <c r="B1239" s="176" t="s">
        <v>271</v>
      </c>
      <c r="C1239" s="202" t="s">
        <v>618</v>
      </c>
      <c r="D1239" s="223" t="s">
        <v>645</v>
      </c>
      <c r="E1239" s="254">
        <v>5</v>
      </c>
      <c r="F1239" s="221">
        <v>5000</v>
      </c>
      <c r="G1239" s="221">
        <f t="shared" si="38"/>
        <v>25000</v>
      </c>
      <c r="H1239" s="180" t="s">
        <v>893</v>
      </c>
      <c r="I1239" s="115"/>
      <c r="J1239" s="138"/>
      <c r="K1239" s="27"/>
      <c r="L1239" s="22"/>
      <c r="M1239" s="22"/>
      <c r="N1239" s="22"/>
      <c r="O1239" s="22"/>
      <c r="P1239" s="116"/>
    </row>
    <row r="1240" spans="1:16" ht="28" x14ac:dyDescent="0.35">
      <c r="A1240" s="22" t="s">
        <v>270</v>
      </c>
      <c r="B1240" s="22" t="s">
        <v>271</v>
      </c>
      <c r="C1240" s="32" t="s">
        <v>618</v>
      </c>
      <c r="D1240" s="20" t="s">
        <v>646</v>
      </c>
      <c r="E1240" s="88">
        <v>6</v>
      </c>
      <c r="F1240" s="66">
        <v>2500</v>
      </c>
      <c r="G1240" s="66">
        <f t="shared" si="38"/>
        <v>15000</v>
      </c>
      <c r="H1240" s="131" t="s">
        <v>893</v>
      </c>
      <c r="I1240" s="27"/>
      <c r="J1240" s="138"/>
      <c r="K1240" s="27"/>
      <c r="L1240" s="121" t="s">
        <v>893</v>
      </c>
      <c r="M1240" s="22"/>
      <c r="N1240" s="22"/>
      <c r="O1240" s="22"/>
      <c r="P1240" s="116"/>
    </row>
    <row r="1241" spans="1:16" x14ac:dyDescent="0.35">
      <c r="A1241" s="22" t="s">
        <v>270</v>
      </c>
      <c r="B1241" s="22" t="s">
        <v>271</v>
      </c>
      <c r="C1241" s="32" t="s">
        <v>618</v>
      </c>
      <c r="D1241" s="20" t="s">
        <v>647</v>
      </c>
      <c r="E1241" s="88">
        <v>6</v>
      </c>
      <c r="F1241" s="66">
        <v>450</v>
      </c>
      <c r="G1241" s="66">
        <f t="shared" si="38"/>
        <v>2700</v>
      </c>
      <c r="H1241" s="27"/>
      <c r="I1241" s="27"/>
      <c r="J1241" s="138"/>
      <c r="K1241" s="27"/>
      <c r="L1241" s="121" t="s">
        <v>893</v>
      </c>
      <c r="M1241" s="22"/>
      <c r="N1241" s="22"/>
      <c r="O1241" s="22"/>
      <c r="P1241" s="116"/>
    </row>
    <row r="1242" spans="1:16" ht="28" x14ac:dyDescent="0.35">
      <c r="A1242" s="176" t="s">
        <v>270</v>
      </c>
      <c r="B1242" s="176" t="s">
        <v>271</v>
      </c>
      <c r="C1242" s="202" t="s">
        <v>618</v>
      </c>
      <c r="D1242" s="223" t="s">
        <v>648</v>
      </c>
      <c r="E1242" s="254">
        <v>40</v>
      </c>
      <c r="F1242" s="221">
        <v>800</v>
      </c>
      <c r="G1242" s="221">
        <f t="shared" si="38"/>
        <v>32000</v>
      </c>
      <c r="H1242" s="180" t="s">
        <v>893</v>
      </c>
      <c r="I1242" s="115"/>
      <c r="J1242" s="138"/>
      <c r="K1242" s="27"/>
      <c r="L1242" s="22"/>
      <c r="M1242" s="22"/>
      <c r="N1242" s="22"/>
      <c r="O1242" s="22"/>
      <c r="P1242" s="116"/>
    </row>
    <row r="1243" spans="1:16" x14ac:dyDescent="0.35">
      <c r="A1243" s="176" t="s">
        <v>270</v>
      </c>
      <c r="B1243" s="176" t="s">
        <v>271</v>
      </c>
      <c r="C1243" s="202" t="s">
        <v>618</v>
      </c>
      <c r="D1243" s="223" t="s">
        <v>65</v>
      </c>
      <c r="E1243" s="254">
        <v>75</v>
      </c>
      <c r="F1243" s="221">
        <v>1200</v>
      </c>
      <c r="G1243" s="221">
        <f t="shared" si="38"/>
        <v>90000</v>
      </c>
      <c r="H1243" s="180" t="s">
        <v>893</v>
      </c>
      <c r="I1243" s="115"/>
      <c r="J1243" s="138"/>
      <c r="K1243" s="27"/>
      <c r="L1243" s="22"/>
      <c r="M1243" s="22"/>
      <c r="N1243" s="22"/>
      <c r="O1243" s="22"/>
      <c r="P1243" s="116"/>
    </row>
    <row r="1244" spans="1:16" ht="28" x14ac:dyDescent="0.35">
      <c r="A1244" s="22" t="s">
        <v>270</v>
      </c>
      <c r="B1244" s="22" t="s">
        <v>271</v>
      </c>
      <c r="C1244" s="32" t="s">
        <v>618</v>
      </c>
      <c r="D1244" s="20" t="s">
        <v>649</v>
      </c>
      <c r="E1244" s="88">
        <v>5</v>
      </c>
      <c r="F1244" s="66">
        <v>500</v>
      </c>
      <c r="G1244" s="66">
        <f t="shared" si="38"/>
        <v>2500</v>
      </c>
      <c r="H1244" s="27"/>
      <c r="I1244" s="27"/>
      <c r="J1244" s="138"/>
      <c r="K1244" s="27"/>
      <c r="L1244" s="121" t="s">
        <v>893</v>
      </c>
      <c r="M1244" s="22"/>
      <c r="N1244" s="22"/>
      <c r="O1244" s="22"/>
      <c r="P1244" s="116"/>
    </row>
    <row r="1245" spans="1:16" x14ac:dyDescent="0.35">
      <c r="A1245" s="22" t="s">
        <v>270</v>
      </c>
      <c r="B1245" s="22" t="s">
        <v>271</v>
      </c>
      <c r="C1245" s="32" t="s">
        <v>618</v>
      </c>
      <c r="D1245" s="20" t="s">
        <v>337</v>
      </c>
      <c r="E1245" s="88">
        <v>25</v>
      </c>
      <c r="F1245" s="66">
        <v>1210</v>
      </c>
      <c r="G1245" s="66">
        <f t="shared" si="38"/>
        <v>30250</v>
      </c>
      <c r="H1245" s="27"/>
      <c r="I1245" s="27"/>
      <c r="J1245" s="138"/>
      <c r="K1245" s="27"/>
      <c r="L1245" s="121" t="s">
        <v>893</v>
      </c>
      <c r="M1245" s="22"/>
      <c r="N1245" s="22"/>
      <c r="O1245" s="22"/>
      <c r="P1245" s="116"/>
    </row>
    <row r="1246" spans="1:16" ht="28" x14ac:dyDescent="0.35">
      <c r="A1246" s="22" t="s">
        <v>270</v>
      </c>
      <c r="B1246" s="22" t="s">
        <v>271</v>
      </c>
      <c r="C1246" s="32" t="s">
        <v>618</v>
      </c>
      <c r="D1246" s="20" t="s">
        <v>650</v>
      </c>
      <c r="E1246" s="88">
        <v>15</v>
      </c>
      <c r="F1246" s="66">
        <v>400</v>
      </c>
      <c r="G1246" s="66">
        <f t="shared" si="38"/>
        <v>6000</v>
      </c>
      <c r="H1246" s="27"/>
      <c r="I1246" s="27"/>
      <c r="J1246" s="138"/>
      <c r="K1246" s="27"/>
      <c r="L1246" s="121" t="s">
        <v>893</v>
      </c>
      <c r="M1246" s="22"/>
      <c r="N1246" s="22"/>
      <c r="O1246" s="22"/>
      <c r="P1246" s="116"/>
    </row>
    <row r="1247" spans="1:16" x14ac:dyDescent="0.35">
      <c r="A1247" s="22" t="s">
        <v>270</v>
      </c>
      <c r="B1247" s="22" t="s">
        <v>271</v>
      </c>
      <c r="C1247" s="32" t="s">
        <v>618</v>
      </c>
      <c r="D1247" s="20" t="s">
        <v>651</v>
      </c>
      <c r="E1247" s="88">
        <v>65</v>
      </c>
      <c r="F1247" s="66">
        <v>30</v>
      </c>
      <c r="G1247" s="66">
        <f t="shared" si="38"/>
        <v>1950</v>
      </c>
      <c r="H1247" s="27"/>
      <c r="I1247" s="27"/>
      <c r="J1247" s="138"/>
      <c r="K1247" s="27"/>
      <c r="L1247" s="121" t="s">
        <v>893</v>
      </c>
      <c r="M1247" s="22"/>
      <c r="N1247" s="22"/>
      <c r="O1247" s="22"/>
      <c r="P1247" s="116"/>
    </row>
    <row r="1248" spans="1:16" x14ac:dyDescent="0.35">
      <c r="A1248" s="22" t="s">
        <v>270</v>
      </c>
      <c r="B1248" s="22" t="s">
        <v>271</v>
      </c>
      <c r="C1248" s="32" t="s">
        <v>618</v>
      </c>
      <c r="D1248" s="20" t="s">
        <v>652</v>
      </c>
      <c r="E1248" s="88">
        <v>65</v>
      </c>
      <c r="F1248" s="66">
        <v>250</v>
      </c>
      <c r="G1248" s="66">
        <f t="shared" si="38"/>
        <v>16250</v>
      </c>
      <c r="H1248" s="27"/>
      <c r="I1248" s="27"/>
      <c r="J1248" s="138"/>
      <c r="K1248" s="27"/>
      <c r="L1248" s="121" t="s">
        <v>893</v>
      </c>
      <c r="M1248" s="22"/>
      <c r="N1248" s="22"/>
      <c r="O1248" s="22"/>
      <c r="P1248" s="116"/>
    </row>
    <row r="1249" spans="1:16" x14ac:dyDescent="0.35">
      <c r="A1249" s="22" t="s">
        <v>270</v>
      </c>
      <c r="B1249" s="22" t="s">
        <v>271</v>
      </c>
      <c r="C1249" s="32" t="s">
        <v>618</v>
      </c>
      <c r="D1249" s="20" t="s">
        <v>653</v>
      </c>
      <c r="E1249" s="88">
        <v>65</v>
      </c>
      <c r="F1249" s="66">
        <v>10</v>
      </c>
      <c r="G1249" s="66">
        <f t="shared" si="38"/>
        <v>650</v>
      </c>
      <c r="H1249" s="27"/>
      <c r="I1249" s="27"/>
      <c r="J1249" s="138"/>
      <c r="K1249" s="27"/>
      <c r="L1249" s="121" t="s">
        <v>893</v>
      </c>
      <c r="M1249" s="22"/>
      <c r="N1249" s="22"/>
      <c r="O1249" s="22"/>
      <c r="P1249" s="116"/>
    </row>
    <row r="1250" spans="1:16" x14ac:dyDescent="0.35">
      <c r="A1250" s="22" t="s">
        <v>270</v>
      </c>
      <c r="B1250" s="22" t="s">
        <v>271</v>
      </c>
      <c r="C1250" s="32" t="s">
        <v>618</v>
      </c>
      <c r="D1250" s="20" t="s">
        <v>575</v>
      </c>
      <c r="E1250" s="88">
        <v>9</v>
      </c>
      <c r="F1250" s="66">
        <v>200</v>
      </c>
      <c r="G1250" s="66">
        <f t="shared" si="38"/>
        <v>1800</v>
      </c>
      <c r="H1250" s="27"/>
      <c r="I1250" s="27"/>
      <c r="J1250" s="138"/>
      <c r="K1250" s="27"/>
      <c r="L1250" s="121" t="s">
        <v>893</v>
      </c>
      <c r="M1250" s="22"/>
      <c r="N1250" s="22"/>
      <c r="O1250" s="22"/>
      <c r="P1250" s="116"/>
    </row>
    <row r="1251" spans="1:16" x14ac:dyDescent="0.35">
      <c r="A1251" s="176" t="s">
        <v>270</v>
      </c>
      <c r="B1251" s="176" t="s">
        <v>271</v>
      </c>
      <c r="C1251" s="202" t="s">
        <v>618</v>
      </c>
      <c r="D1251" s="223" t="s">
        <v>624</v>
      </c>
      <c r="E1251" s="254">
        <v>15</v>
      </c>
      <c r="F1251" s="221">
        <v>800</v>
      </c>
      <c r="G1251" s="221">
        <f t="shared" si="38"/>
        <v>12000</v>
      </c>
      <c r="H1251" s="180" t="s">
        <v>893</v>
      </c>
      <c r="I1251" s="115"/>
      <c r="J1251" s="138"/>
      <c r="K1251" s="27"/>
      <c r="L1251" s="22"/>
      <c r="M1251" s="22"/>
      <c r="N1251" s="22"/>
      <c r="O1251" s="22"/>
      <c r="P1251" s="116"/>
    </row>
    <row r="1252" spans="1:16" x14ac:dyDescent="0.35">
      <c r="A1252" s="176" t="s">
        <v>270</v>
      </c>
      <c r="B1252" s="176" t="s">
        <v>271</v>
      </c>
      <c r="C1252" s="202" t="s">
        <v>618</v>
      </c>
      <c r="D1252" s="223" t="s">
        <v>620</v>
      </c>
      <c r="E1252" s="254">
        <v>10</v>
      </c>
      <c r="F1252" s="221">
        <v>650</v>
      </c>
      <c r="G1252" s="221">
        <f t="shared" si="38"/>
        <v>6500</v>
      </c>
      <c r="H1252" s="180" t="s">
        <v>893</v>
      </c>
      <c r="I1252" s="115"/>
      <c r="J1252" s="138"/>
      <c r="K1252" s="27"/>
      <c r="L1252" s="22"/>
      <c r="M1252" s="22"/>
      <c r="N1252" s="22"/>
      <c r="O1252" s="22"/>
      <c r="P1252" s="116"/>
    </row>
    <row r="1253" spans="1:16" x14ac:dyDescent="0.35">
      <c r="A1253" s="22" t="s">
        <v>270</v>
      </c>
      <c r="B1253" s="22" t="s">
        <v>271</v>
      </c>
      <c r="C1253" s="32" t="s">
        <v>618</v>
      </c>
      <c r="D1253" s="20" t="s">
        <v>654</v>
      </c>
      <c r="E1253" s="88">
        <v>3</v>
      </c>
      <c r="F1253" s="66">
        <v>250</v>
      </c>
      <c r="G1253" s="66">
        <f t="shared" si="38"/>
        <v>750</v>
      </c>
      <c r="H1253" s="27"/>
      <c r="I1253" s="27"/>
      <c r="J1253" s="138"/>
      <c r="K1253" s="27"/>
      <c r="L1253" s="22"/>
      <c r="M1253" s="121" t="s">
        <v>893</v>
      </c>
      <c r="N1253" s="22"/>
      <c r="O1253" s="22"/>
      <c r="P1253" s="116"/>
    </row>
    <row r="1254" spans="1:16" x14ac:dyDescent="0.35">
      <c r="A1254" s="22" t="s">
        <v>270</v>
      </c>
      <c r="B1254" s="22" t="s">
        <v>271</v>
      </c>
      <c r="C1254" s="32" t="s">
        <v>618</v>
      </c>
      <c r="D1254" s="20" t="s">
        <v>655</v>
      </c>
      <c r="E1254" s="88">
        <v>1</v>
      </c>
      <c r="F1254" s="66">
        <v>126000</v>
      </c>
      <c r="G1254" s="66">
        <f t="shared" si="38"/>
        <v>126000</v>
      </c>
      <c r="H1254" s="27"/>
      <c r="I1254" s="27"/>
      <c r="J1254" s="138"/>
      <c r="K1254" s="27"/>
      <c r="L1254" s="22"/>
      <c r="M1254" s="22"/>
      <c r="N1254" s="22"/>
      <c r="O1254" s="123" t="s">
        <v>893</v>
      </c>
      <c r="P1254" s="116"/>
    </row>
    <row r="1255" spans="1:16" x14ac:dyDescent="0.35">
      <c r="A1255" s="22" t="s">
        <v>270</v>
      </c>
      <c r="B1255" s="22" t="s">
        <v>271</v>
      </c>
      <c r="C1255" s="32" t="s">
        <v>618</v>
      </c>
      <c r="D1255" s="20" t="s">
        <v>656</v>
      </c>
      <c r="E1255" s="88">
        <v>4</v>
      </c>
      <c r="F1255" s="66">
        <v>2700</v>
      </c>
      <c r="G1255" s="66">
        <f t="shared" si="38"/>
        <v>10800</v>
      </c>
      <c r="H1255" s="131" t="s">
        <v>893</v>
      </c>
      <c r="I1255" s="27"/>
      <c r="J1255" s="138"/>
      <c r="K1255" s="27"/>
      <c r="L1255" s="121" t="s">
        <v>893</v>
      </c>
      <c r="M1255" s="22"/>
      <c r="N1255" s="22"/>
      <c r="O1255" s="22"/>
      <c r="P1255" s="116"/>
    </row>
    <row r="1256" spans="1:16" x14ac:dyDescent="0.35">
      <c r="A1256" s="22" t="s">
        <v>270</v>
      </c>
      <c r="B1256" s="22" t="s">
        <v>271</v>
      </c>
      <c r="C1256" s="32" t="s">
        <v>618</v>
      </c>
      <c r="D1256" s="20" t="s">
        <v>652</v>
      </c>
      <c r="E1256" s="88">
        <v>4</v>
      </c>
      <c r="F1256" s="66">
        <v>250</v>
      </c>
      <c r="G1256" s="66">
        <f t="shared" si="38"/>
        <v>1000</v>
      </c>
      <c r="H1256" s="27"/>
      <c r="I1256" s="27"/>
      <c r="J1256" s="138"/>
      <c r="K1256" s="27"/>
      <c r="L1256" s="121" t="s">
        <v>893</v>
      </c>
      <c r="M1256" s="22"/>
      <c r="N1256" s="22"/>
      <c r="O1256" s="22"/>
      <c r="P1256" s="116"/>
    </row>
    <row r="1257" spans="1:16" x14ac:dyDescent="0.35">
      <c r="A1257" s="22" t="s">
        <v>270</v>
      </c>
      <c r="B1257" s="22" t="s">
        <v>271</v>
      </c>
      <c r="C1257" s="32" t="s">
        <v>618</v>
      </c>
      <c r="D1257" s="20" t="s">
        <v>633</v>
      </c>
      <c r="E1257" s="88">
        <v>2</v>
      </c>
      <c r="F1257" s="66">
        <v>3146</v>
      </c>
      <c r="G1257" s="66">
        <f t="shared" si="38"/>
        <v>6292</v>
      </c>
      <c r="H1257" s="115" t="s">
        <v>893</v>
      </c>
      <c r="I1257" s="115"/>
      <c r="J1257" s="138"/>
      <c r="K1257" s="27"/>
      <c r="L1257" s="22"/>
      <c r="M1257" s="22"/>
      <c r="N1257" s="22"/>
      <c r="O1257" s="22"/>
      <c r="P1257" s="116"/>
    </row>
    <row r="1258" spans="1:16" x14ac:dyDescent="0.35">
      <c r="A1258" s="22" t="s">
        <v>270</v>
      </c>
      <c r="B1258" s="22" t="s">
        <v>271</v>
      </c>
      <c r="C1258" s="32" t="s">
        <v>618</v>
      </c>
      <c r="D1258" s="20" t="s">
        <v>657</v>
      </c>
      <c r="E1258" s="88">
        <v>4</v>
      </c>
      <c r="F1258" s="66">
        <v>100</v>
      </c>
      <c r="G1258" s="66">
        <f t="shared" si="38"/>
        <v>400</v>
      </c>
      <c r="H1258" s="27"/>
      <c r="I1258" s="27"/>
      <c r="J1258" s="138"/>
      <c r="K1258" s="27"/>
      <c r="L1258" s="121" t="s">
        <v>893</v>
      </c>
      <c r="M1258" s="22"/>
      <c r="N1258" s="22"/>
      <c r="O1258" s="22"/>
      <c r="P1258" s="116"/>
    </row>
    <row r="1259" spans="1:16" ht="28" x14ac:dyDescent="0.35">
      <c r="A1259" s="176" t="s">
        <v>270</v>
      </c>
      <c r="B1259" s="176" t="s">
        <v>271</v>
      </c>
      <c r="C1259" s="202" t="s">
        <v>618</v>
      </c>
      <c r="D1259" s="223" t="s">
        <v>644</v>
      </c>
      <c r="E1259" s="254">
        <v>4</v>
      </c>
      <c r="F1259" s="221">
        <v>3500</v>
      </c>
      <c r="G1259" s="221">
        <f t="shared" si="38"/>
        <v>14000</v>
      </c>
      <c r="H1259" s="180" t="s">
        <v>893</v>
      </c>
      <c r="I1259" s="115"/>
      <c r="J1259" s="138"/>
      <c r="K1259" s="27"/>
      <c r="L1259" s="22"/>
      <c r="M1259" s="22"/>
      <c r="N1259" s="22"/>
      <c r="O1259" s="22"/>
      <c r="P1259" s="116"/>
    </row>
    <row r="1260" spans="1:16" x14ac:dyDescent="0.35">
      <c r="A1260" s="22" t="s">
        <v>270</v>
      </c>
      <c r="B1260" s="22" t="s">
        <v>271</v>
      </c>
      <c r="C1260" s="32" t="s">
        <v>618</v>
      </c>
      <c r="D1260" s="20" t="s">
        <v>658</v>
      </c>
      <c r="E1260" s="88">
        <v>1</v>
      </c>
      <c r="F1260" s="66">
        <v>2000</v>
      </c>
      <c r="G1260" s="66">
        <f t="shared" si="38"/>
        <v>2000</v>
      </c>
      <c r="H1260" s="27"/>
      <c r="I1260" s="27"/>
      <c r="J1260" s="138"/>
      <c r="K1260" s="27"/>
      <c r="L1260" s="121" t="s">
        <v>893</v>
      </c>
      <c r="M1260" s="22"/>
      <c r="N1260" s="22"/>
      <c r="O1260" s="22"/>
      <c r="P1260" s="116"/>
    </row>
    <row r="1261" spans="1:16" x14ac:dyDescent="0.35">
      <c r="A1261" s="22" t="s">
        <v>270</v>
      </c>
      <c r="B1261" s="22" t="s">
        <v>271</v>
      </c>
      <c r="C1261" s="32" t="s">
        <v>618</v>
      </c>
      <c r="D1261" s="20" t="s">
        <v>90</v>
      </c>
      <c r="E1261" s="88">
        <v>1</v>
      </c>
      <c r="F1261" s="66">
        <v>25000</v>
      </c>
      <c r="G1261" s="66">
        <f t="shared" si="38"/>
        <v>25000</v>
      </c>
      <c r="H1261" s="27"/>
      <c r="I1261" s="27"/>
      <c r="J1261" s="138"/>
      <c r="K1261" s="27"/>
      <c r="L1261" s="22"/>
      <c r="M1261" s="121" t="s">
        <v>893</v>
      </c>
      <c r="N1261" s="22"/>
      <c r="O1261" s="22"/>
      <c r="P1261" s="116"/>
    </row>
    <row r="1262" spans="1:16" ht="42" x14ac:dyDescent="0.35">
      <c r="A1262" s="22" t="s">
        <v>270</v>
      </c>
      <c r="B1262" s="22" t="s">
        <v>271</v>
      </c>
      <c r="C1262" s="32" t="s">
        <v>618</v>
      </c>
      <c r="D1262" s="20" t="s">
        <v>827</v>
      </c>
      <c r="E1262" s="74">
        <v>5</v>
      </c>
      <c r="F1262" s="66">
        <f>4093*1.21</f>
        <v>4952.53</v>
      </c>
      <c r="G1262" s="66">
        <f>E1262*F1262</f>
        <v>24762.649999999998</v>
      </c>
      <c r="H1262" s="115" t="s">
        <v>893</v>
      </c>
      <c r="I1262" s="115"/>
      <c r="J1262" s="130" t="s">
        <v>893</v>
      </c>
      <c r="K1262" s="27"/>
      <c r="L1262" s="22"/>
      <c r="M1262" s="22"/>
      <c r="N1262" s="22"/>
      <c r="O1262" s="22"/>
      <c r="P1262" s="116"/>
    </row>
    <row r="1263" spans="1:16" ht="42" x14ac:dyDescent="0.35">
      <c r="A1263" s="22" t="s">
        <v>270</v>
      </c>
      <c r="B1263" s="22" t="s">
        <v>271</v>
      </c>
      <c r="C1263" s="32" t="s">
        <v>618</v>
      </c>
      <c r="D1263" s="20" t="s">
        <v>287</v>
      </c>
      <c r="E1263" s="74">
        <v>1</v>
      </c>
      <c r="F1263" s="66">
        <f>3089*1.21</f>
        <v>3737.69</v>
      </c>
      <c r="G1263" s="66">
        <f>E1263*F1263</f>
        <v>3737.69</v>
      </c>
      <c r="H1263" s="115" t="s">
        <v>893</v>
      </c>
      <c r="I1263" s="115"/>
      <c r="J1263" s="130" t="s">
        <v>893</v>
      </c>
      <c r="K1263" s="27"/>
      <c r="L1263" s="22"/>
      <c r="M1263" s="22"/>
      <c r="N1263" s="22"/>
      <c r="O1263" s="22"/>
      <c r="P1263" s="116"/>
    </row>
    <row r="1264" spans="1:16" x14ac:dyDescent="0.35">
      <c r="A1264" s="72" t="s">
        <v>262</v>
      </c>
      <c r="B1264" s="22" t="s">
        <v>261</v>
      </c>
      <c r="C1264" s="32" t="s">
        <v>618</v>
      </c>
      <c r="D1264" s="20" t="s">
        <v>587</v>
      </c>
      <c r="E1264" s="8">
        <v>1</v>
      </c>
      <c r="F1264" s="27">
        <v>180000</v>
      </c>
      <c r="G1264" s="27">
        <f>E1264*F1264</f>
        <v>180000</v>
      </c>
      <c r="H1264" s="115" t="s">
        <v>893</v>
      </c>
      <c r="I1264" s="115"/>
      <c r="J1264" s="138"/>
      <c r="K1264" s="27"/>
      <c r="L1264" s="22"/>
      <c r="M1264" s="22"/>
      <c r="N1264" s="22"/>
      <c r="O1264" s="22"/>
      <c r="P1264" s="116"/>
    </row>
    <row r="1265" spans="1:16" x14ac:dyDescent="0.35">
      <c r="A1265" s="176" t="s">
        <v>262</v>
      </c>
      <c r="B1265" s="176" t="s">
        <v>261</v>
      </c>
      <c r="C1265" s="202" t="s">
        <v>618</v>
      </c>
      <c r="D1265" s="223" t="s">
        <v>0</v>
      </c>
      <c r="E1265" s="204">
        <v>7</v>
      </c>
      <c r="F1265" s="199">
        <v>43558</v>
      </c>
      <c r="G1265" s="199">
        <f t="shared" ref="G1265:G1303" si="39">E1265*F1265</f>
        <v>304906</v>
      </c>
      <c r="H1265" s="180" t="s">
        <v>893</v>
      </c>
      <c r="I1265" s="115"/>
      <c r="J1265" s="138"/>
      <c r="K1265" s="27"/>
      <c r="L1265" s="22"/>
      <c r="M1265" s="22"/>
      <c r="N1265" s="22"/>
      <c r="O1265" s="22"/>
      <c r="P1265" s="116"/>
    </row>
    <row r="1266" spans="1:16" ht="28" x14ac:dyDescent="0.35">
      <c r="A1266" s="72" t="s">
        <v>262</v>
      </c>
      <c r="B1266" s="22" t="s">
        <v>261</v>
      </c>
      <c r="C1266" s="32" t="s">
        <v>618</v>
      </c>
      <c r="D1266" s="20" t="s">
        <v>659</v>
      </c>
      <c r="E1266" s="8">
        <v>1</v>
      </c>
      <c r="F1266" s="27">
        <v>35527.69</v>
      </c>
      <c r="G1266" s="27">
        <f t="shared" si="39"/>
        <v>35527.69</v>
      </c>
      <c r="H1266" s="115" t="s">
        <v>893</v>
      </c>
      <c r="I1266" s="115"/>
      <c r="J1266" s="138"/>
      <c r="K1266" s="27"/>
      <c r="L1266" s="22"/>
      <c r="M1266" s="22"/>
      <c r="N1266" s="22"/>
      <c r="O1266" s="22"/>
      <c r="P1266" s="116"/>
    </row>
    <row r="1267" spans="1:16" x14ac:dyDescent="0.35">
      <c r="A1267" s="22" t="s">
        <v>262</v>
      </c>
      <c r="B1267" s="22" t="s">
        <v>261</v>
      </c>
      <c r="C1267" s="32" t="s">
        <v>618</v>
      </c>
      <c r="D1267" s="20" t="s">
        <v>1</v>
      </c>
      <c r="E1267" s="8">
        <v>1</v>
      </c>
      <c r="F1267" s="27">
        <v>19000</v>
      </c>
      <c r="G1267" s="27">
        <f t="shared" si="39"/>
        <v>19000</v>
      </c>
      <c r="H1267" s="115" t="s">
        <v>893</v>
      </c>
      <c r="I1267" s="130" t="s">
        <v>893</v>
      </c>
      <c r="J1267" s="138"/>
      <c r="K1267" s="27"/>
      <c r="L1267" s="22"/>
      <c r="M1267" s="22"/>
      <c r="N1267" s="22"/>
      <c r="O1267" s="22"/>
      <c r="P1267" s="116"/>
    </row>
    <row r="1268" spans="1:16" ht="28" x14ac:dyDescent="0.35">
      <c r="A1268" s="72" t="s">
        <v>262</v>
      </c>
      <c r="B1268" s="22" t="s">
        <v>261</v>
      </c>
      <c r="C1268" s="32" t="s">
        <v>618</v>
      </c>
      <c r="D1268" s="20" t="s">
        <v>43</v>
      </c>
      <c r="E1268" s="8">
        <v>1</v>
      </c>
      <c r="F1268" s="27">
        <v>26468.400000000001</v>
      </c>
      <c r="G1268" s="27">
        <f t="shared" si="39"/>
        <v>26468.400000000001</v>
      </c>
      <c r="H1268" s="130" t="s">
        <v>893</v>
      </c>
      <c r="I1268" s="27"/>
      <c r="J1268" s="115" t="s">
        <v>893</v>
      </c>
      <c r="K1268" s="27"/>
      <c r="L1268" s="22"/>
      <c r="M1268" s="22"/>
      <c r="N1268" s="22"/>
      <c r="O1268" s="22"/>
      <c r="P1268" s="116"/>
    </row>
    <row r="1269" spans="1:16" x14ac:dyDescent="0.35">
      <c r="A1269" s="22" t="s">
        <v>262</v>
      </c>
      <c r="B1269" s="22" t="s">
        <v>261</v>
      </c>
      <c r="C1269" s="32" t="s">
        <v>618</v>
      </c>
      <c r="D1269" s="20" t="s">
        <v>33</v>
      </c>
      <c r="E1269" s="8">
        <v>1</v>
      </c>
      <c r="F1269" s="27">
        <v>25992.01</v>
      </c>
      <c r="G1269" s="27">
        <f t="shared" si="39"/>
        <v>25992.01</v>
      </c>
      <c r="H1269" s="115" t="s">
        <v>893</v>
      </c>
      <c r="I1269" s="115"/>
      <c r="J1269" s="138"/>
      <c r="K1269" s="27"/>
      <c r="L1269" s="22"/>
      <c r="M1269" s="22"/>
      <c r="N1269" s="22"/>
      <c r="O1269" s="22"/>
      <c r="P1269" s="116"/>
    </row>
    <row r="1270" spans="1:16" x14ac:dyDescent="0.35">
      <c r="A1270" s="72" t="s">
        <v>262</v>
      </c>
      <c r="B1270" s="22" t="s">
        <v>261</v>
      </c>
      <c r="C1270" s="32" t="s">
        <v>618</v>
      </c>
      <c r="D1270" s="20" t="s">
        <v>2</v>
      </c>
      <c r="E1270" s="8">
        <v>7</v>
      </c>
      <c r="F1270" s="27">
        <v>22477</v>
      </c>
      <c r="G1270" s="27">
        <f t="shared" si="39"/>
        <v>157339</v>
      </c>
      <c r="H1270" s="115" t="s">
        <v>893</v>
      </c>
      <c r="I1270" s="115"/>
      <c r="J1270" s="138"/>
      <c r="K1270" s="27"/>
      <c r="L1270" s="22"/>
      <c r="M1270" s="22"/>
      <c r="N1270" s="22"/>
      <c r="O1270" s="22"/>
      <c r="P1270" s="116"/>
    </row>
    <row r="1271" spans="1:16" ht="28" x14ac:dyDescent="0.35">
      <c r="A1271" s="22" t="s">
        <v>262</v>
      </c>
      <c r="B1271" s="22" t="s">
        <v>261</v>
      </c>
      <c r="C1271" s="32" t="s">
        <v>618</v>
      </c>
      <c r="D1271" s="149" t="s">
        <v>34</v>
      </c>
      <c r="E1271" s="8">
        <v>1</v>
      </c>
      <c r="F1271" s="27">
        <v>21684.57</v>
      </c>
      <c r="G1271" s="27">
        <f t="shared" si="39"/>
        <v>21684.57</v>
      </c>
      <c r="H1271" s="115" t="s">
        <v>893</v>
      </c>
      <c r="I1271" s="115"/>
      <c r="J1271" s="138"/>
      <c r="K1271" s="27"/>
      <c r="L1271" s="22"/>
      <c r="M1271" s="22"/>
      <c r="N1271" s="22"/>
      <c r="O1271" s="22"/>
      <c r="P1271" s="116"/>
    </row>
    <row r="1272" spans="1:16" x14ac:dyDescent="0.35">
      <c r="A1272" s="72" t="s">
        <v>262</v>
      </c>
      <c r="B1272" s="22" t="s">
        <v>261</v>
      </c>
      <c r="C1272" s="32" t="s">
        <v>618</v>
      </c>
      <c r="D1272" s="20" t="s">
        <v>3</v>
      </c>
      <c r="E1272" s="8">
        <v>1</v>
      </c>
      <c r="F1272" s="27">
        <v>18910</v>
      </c>
      <c r="G1272" s="27">
        <f t="shared" si="39"/>
        <v>18910</v>
      </c>
      <c r="H1272" s="115" t="s">
        <v>893</v>
      </c>
      <c r="I1272" s="115"/>
      <c r="J1272" s="138"/>
      <c r="K1272" s="27"/>
      <c r="L1272" s="22"/>
      <c r="M1272" s="22"/>
      <c r="N1272" s="22"/>
      <c r="O1272" s="22"/>
      <c r="P1272" s="116"/>
    </row>
    <row r="1273" spans="1:16" x14ac:dyDescent="0.35">
      <c r="A1273" s="22" t="s">
        <v>262</v>
      </c>
      <c r="B1273" s="22" t="s">
        <v>261</v>
      </c>
      <c r="C1273" s="32" t="s">
        <v>618</v>
      </c>
      <c r="D1273" s="20" t="s">
        <v>4</v>
      </c>
      <c r="E1273" s="8">
        <v>1</v>
      </c>
      <c r="F1273" s="27">
        <v>13735.92</v>
      </c>
      <c r="G1273" s="27">
        <f t="shared" si="39"/>
        <v>13735.92</v>
      </c>
      <c r="H1273" s="115" t="s">
        <v>893</v>
      </c>
      <c r="I1273" s="115"/>
      <c r="J1273" s="138"/>
      <c r="K1273" s="27"/>
      <c r="L1273" s="22"/>
      <c r="M1273" s="22"/>
      <c r="N1273" s="22"/>
      <c r="O1273" s="22"/>
      <c r="P1273" s="116"/>
    </row>
    <row r="1274" spans="1:16" x14ac:dyDescent="0.35">
      <c r="A1274" s="72" t="s">
        <v>262</v>
      </c>
      <c r="B1274" s="22" t="s">
        <v>261</v>
      </c>
      <c r="C1274" s="32" t="s">
        <v>618</v>
      </c>
      <c r="D1274" s="20" t="s">
        <v>5</v>
      </c>
      <c r="E1274" s="8">
        <v>1</v>
      </c>
      <c r="F1274" s="27">
        <v>11952.12</v>
      </c>
      <c r="G1274" s="27">
        <f t="shared" si="39"/>
        <v>11952.12</v>
      </c>
      <c r="H1274" s="115" t="s">
        <v>893</v>
      </c>
      <c r="I1274" s="115"/>
      <c r="J1274" s="138"/>
      <c r="K1274" s="27"/>
      <c r="L1274" s="22"/>
      <c r="M1274" s="22"/>
      <c r="N1274" s="22"/>
      <c r="O1274" s="22"/>
      <c r="P1274" s="116"/>
    </row>
    <row r="1275" spans="1:16" x14ac:dyDescent="0.35">
      <c r="A1275" s="176" t="s">
        <v>262</v>
      </c>
      <c r="B1275" s="176" t="s">
        <v>261</v>
      </c>
      <c r="C1275" s="202" t="s">
        <v>618</v>
      </c>
      <c r="D1275" s="223" t="s">
        <v>6</v>
      </c>
      <c r="E1275" s="204">
        <v>15</v>
      </c>
      <c r="F1275" s="199">
        <v>11936</v>
      </c>
      <c r="G1275" s="199">
        <f t="shared" si="39"/>
        <v>179040</v>
      </c>
      <c r="H1275" s="180" t="s">
        <v>893</v>
      </c>
      <c r="I1275" s="115"/>
      <c r="J1275" s="138"/>
      <c r="K1275" s="27"/>
      <c r="L1275" s="22"/>
      <c r="M1275" s="22"/>
      <c r="N1275" s="22"/>
      <c r="O1275" s="22"/>
      <c r="P1275" s="116"/>
    </row>
    <row r="1276" spans="1:16" ht="28" x14ac:dyDescent="0.35">
      <c r="A1276" s="72" t="s">
        <v>262</v>
      </c>
      <c r="B1276" s="22" t="s">
        <v>261</v>
      </c>
      <c r="C1276" s="32" t="s">
        <v>618</v>
      </c>
      <c r="D1276" s="20" t="s">
        <v>7</v>
      </c>
      <c r="E1276" s="8">
        <v>2</v>
      </c>
      <c r="F1276" s="27">
        <v>11482</v>
      </c>
      <c r="G1276" s="27">
        <f t="shared" si="39"/>
        <v>22964</v>
      </c>
      <c r="H1276" s="130" t="s">
        <v>893</v>
      </c>
      <c r="I1276" s="27"/>
      <c r="J1276" s="138"/>
      <c r="K1276" s="27"/>
      <c r="L1276" s="22"/>
      <c r="M1276" s="121" t="s">
        <v>893</v>
      </c>
      <c r="N1276" s="22"/>
      <c r="O1276" s="22"/>
      <c r="P1276" s="116"/>
    </row>
    <row r="1277" spans="1:16" x14ac:dyDescent="0.35">
      <c r="A1277" s="22" t="s">
        <v>262</v>
      </c>
      <c r="B1277" s="22" t="s">
        <v>261</v>
      </c>
      <c r="C1277" s="32" t="s">
        <v>618</v>
      </c>
      <c r="D1277" s="20" t="s">
        <v>72</v>
      </c>
      <c r="E1277" s="8">
        <v>1</v>
      </c>
      <c r="F1277" s="27">
        <v>8323.7999999999993</v>
      </c>
      <c r="G1277" s="27">
        <f t="shared" si="39"/>
        <v>8323.7999999999993</v>
      </c>
      <c r="H1277" s="115" t="s">
        <v>893</v>
      </c>
      <c r="I1277" s="115"/>
      <c r="J1277" s="138"/>
      <c r="K1277" s="27"/>
      <c r="L1277" s="22"/>
      <c r="M1277" s="22"/>
      <c r="N1277" s="22"/>
      <c r="O1277" s="22"/>
      <c r="P1277" s="116"/>
    </row>
    <row r="1278" spans="1:16" ht="28" x14ac:dyDescent="0.35">
      <c r="A1278" s="72" t="s">
        <v>262</v>
      </c>
      <c r="B1278" s="22" t="s">
        <v>261</v>
      </c>
      <c r="C1278" s="32" t="s">
        <v>618</v>
      </c>
      <c r="D1278" s="20" t="s">
        <v>9</v>
      </c>
      <c r="E1278" s="8">
        <v>1</v>
      </c>
      <c r="F1278" s="27">
        <v>7186.43</v>
      </c>
      <c r="G1278" s="27">
        <f t="shared" si="39"/>
        <v>7186.43</v>
      </c>
      <c r="H1278" s="115" t="s">
        <v>893</v>
      </c>
      <c r="I1278" s="115"/>
      <c r="J1278" s="138"/>
      <c r="K1278" s="27"/>
      <c r="L1278" s="22"/>
      <c r="M1278" s="22"/>
      <c r="N1278" s="22"/>
      <c r="O1278" s="22"/>
      <c r="P1278" s="116"/>
    </row>
    <row r="1279" spans="1:16" ht="28" x14ac:dyDescent="0.35">
      <c r="A1279" s="176" t="s">
        <v>262</v>
      </c>
      <c r="B1279" s="176" t="s">
        <v>261</v>
      </c>
      <c r="C1279" s="202" t="s">
        <v>618</v>
      </c>
      <c r="D1279" s="223" t="s">
        <v>10</v>
      </c>
      <c r="E1279" s="204">
        <v>2</v>
      </c>
      <c r="F1279" s="199">
        <v>6403</v>
      </c>
      <c r="G1279" s="199">
        <f t="shared" si="39"/>
        <v>12806</v>
      </c>
      <c r="H1279" s="180" t="s">
        <v>893</v>
      </c>
      <c r="I1279" s="115"/>
      <c r="J1279" s="138"/>
      <c r="K1279" s="27"/>
      <c r="L1279" s="22"/>
      <c r="M1279" s="22"/>
      <c r="N1279" s="22"/>
      <c r="O1279" s="22"/>
      <c r="P1279" s="116"/>
    </row>
    <row r="1280" spans="1:16" x14ac:dyDescent="0.35">
      <c r="A1280" s="72" t="s">
        <v>262</v>
      </c>
      <c r="B1280" s="22" t="s">
        <v>261</v>
      </c>
      <c r="C1280" s="32" t="s">
        <v>618</v>
      </c>
      <c r="D1280" s="149" t="s">
        <v>44</v>
      </c>
      <c r="E1280" s="8">
        <v>1</v>
      </c>
      <c r="F1280" s="27">
        <v>5677.26</v>
      </c>
      <c r="G1280" s="27">
        <f t="shared" si="39"/>
        <v>5677.26</v>
      </c>
      <c r="H1280" s="115" t="s">
        <v>893</v>
      </c>
      <c r="I1280" s="115"/>
      <c r="J1280" s="138"/>
      <c r="K1280" s="27"/>
      <c r="L1280" s="22"/>
      <c r="M1280" s="22"/>
      <c r="N1280" s="22"/>
      <c r="O1280" s="22"/>
      <c r="P1280" s="116"/>
    </row>
    <row r="1281" spans="1:16" x14ac:dyDescent="0.35">
      <c r="A1281" s="22" t="s">
        <v>262</v>
      </c>
      <c r="B1281" s="22" t="s">
        <v>261</v>
      </c>
      <c r="C1281" s="32" t="s">
        <v>618</v>
      </c>
      <c r="D1281" s="20" t="s">
        <v>11</v>
      </c>
      <c r="E1281" s="8">
        <v>3</v>
      </c>
      <c r="F1281" s="27">
        <v>5498</v>
      </c>
      <c r="G1281" s="27">
        <f t="shared" si="39"/>
        <v>16494</v>
      </c>
      <c r="H1281" s="115" t="s">
        <v>893</v>
      </c>
      <c r="I1281" s="115"/>
      <c r="J1281" s="138"/>
      <c r="K1281" s="27"/>
      <c r="L1281" s="22"/>
      <c r="M1281" s="22"/>
      <c r="N1281" s="22"/>
      <c r="O1281" s="22"/>
      <c r="P1281" s="116"/>
    </row>
    <row r="1282" spans="1:16" x14ac:dyDescent="0.35">
      <c r="A1282" s="72" t="s">
        <v>262</v>
      </c>
      <c r="B1282" s="22" t="s">
        <v>261</v>
      </c>
      <c r="C1282" s="32" t="s">
        <v>618</v>
      </c>
      <c r="D1282" s="20" t="s">
        <v>13</v>
      </c>
      <c r="E1282" s="8">
        <v>15</v>
      </c>
      <c r="F1282" s="27">
        <v>3126</v>
      </c>
      <c r="G1282" s="27">
        <f t="shared" si="39"/>
        <v>46890</v>
      </c>
      <c r="H1282" s="130" t="s">
        <v>893</v>
      </c>
      <c r="I1282" s="27"/>
      <c r="J1282" s="115" t="s">
        <v>893</v>
      </c>
      <c r="K1282" s="27"/>
      <c r="L1282" s="22"/>
      <c r="M1282" s="22"/>
      <c r="N1282" s="22"/>
      <c r="O1282" s="22"/>
      <c r="P1282" s="116"/>
    </row>
    <row r="1283" spans="1:16" x14ac:dyDescent="0.35">
      <c r="A1283" s="176" t="s">
        <v>262</v>
      </c>
      <c r="B1283" s="176" t="s">
        <v>261</v>
      </c>
      <c r="C1283" s="202" t="s">
        <v>618</v>
      </c>
      <c r="D1283" s="223" t="s">
        <v>15</v>
      </c>
      <c r="E1283" s="204">
        <v>1</v>
      </c>
      <c r="F1283" s="199">
        <v>1492.52</v>
      </c>
      <c r="G1283" s="199">
        <f t="shared" si="39"/>
        <v>1492.52</v>
      </c>
      <c r="H1283" s="180" t="s">
        <v>893</v>
      </c>
      <c r="I1283" s="115"/>
      <c r="J1283" s="138"/>
      <c r="K1283" s="27"/>
      <c r="L1283" s="22"/>
      <c r="M1283" s="22"/>
      <c r="N1283" s="22"/>
      <c r="O1283" s="22"/>
      <c r="P1283" s="116"/>
    </row>
    <row r="1284" spans="1:16" x14ac:dyDescent="0.35">
      <c r="A1284" s="72" t="s">
        <v>262</v>
      </c>
      <c r="B1284" s="22" t="s">
        <v>261</v>
      </c>
      <c r="C1284" s="32" t="s">
        <v>618</v>
      </c>
      <c r="D1284" s="149" t="s">
        <v>16</v>
      </c>
      <c r="E1284" s="8">
        <v>2</v>
      </c>
      <c r="F1284" s="27">
        <v>1370</v>
      </c>
      <c r="G1284" s="27">
        <f t="shared" si="39"/>
        <v>2740</v>
      </c>
      <c r="H1284" s="27"/>
      <c r="I1284" s="27"/>
      <c r="J1284" s="138"/>
      <c r="K1284" s="27"/>
      <c r="L1284" s="22"/>
      <c r="M1284" s="121"/>
      <c r="N1284" s="131" t="s">
        <v>893</v>
      </c>
      <c r="O1284" s="22"/>
      <c r="P1284" s="116"/>
    </row>
    <row r="1285" spans="1:16" x14ac:dyDescent="0.35">
      <c r="A1285" s="22" t="s">
        <v>262</v>
      </c>
      <c r="B1285" s="22" t="s">
        <v>261</v>
      </c>
      <c r="C1285" s="32" t="s">
        <v>618</v>
      </c>
      <c r="D1285" s="20" t="s">
        <v>45</v>
      </c>
      <c r="E1285" s="8">
        <v>2</v>
      </c>
      <c r="F1285" s="27">
        <v>1300</v>
      </c>
      <c r="G1285" s="27">
        <f t="shared" si="39"/>
        <v>2600</v>
      </c>
      <c r="H1285" s="27"/>
      <c r="I1285" s="27"/>
      <c r="J1285" s="115" t="s">
        <v>893</v>
      </c>
      <c r="K1285" s="27"/>
      <c r="L1285" s="22"/>
      <c r="M1285" s="22"/>
      <c r="N1285" s="22"/>
      <c r="O1285" s="22"/>
      <c r="P1285" s="116"/>
    </row>
    <row r="1286" spans="1:16" x14ac:dyDescent="0.35">
      <c r="A1286" s="72" t="s">
        <v>262</v>
      </c>
      <c r="B1286" s="22" t="s">
        <v>261</v>
      </c>
      <c r="C1286" s="32" t="s">
        <v>618</v>
      </c>
      <c r="D1286" s="20" t="s">
        <v>17</v>
      </c>
      <c r="E1286" s="8">
        <v>5</v>
      </c>
      <c r="F1286" s="27">
        <v>1300</v>
      </c>
      <c r="G1286" s="27">
        <f t="shared" si="39"/>
        <v>6500</v>
      </c>
      <c r="H1286" s="27"/>
      <c r="I1286" s="27"/>
      <c r="J1286" s="138"/>
      <c r="K1286" s="27"/>
      <c r="L1286" s="121" t="s">
        <v>893</v>
      </c>
      <c r="M1286" s="22"/>
      <c r="N1286" s="22"/>
      <c r="O1286" s="22"/>
      <c r="P1286" s="116"/>
    </row>
    <row r="1287" spans="1:16" x14ac:dyDescent="0.35">
      <c r="A1287" s="22" t="s">
        <v>262</v>
      </c>
      <c r="B1287" s="22" t="s">
        <v>261</v>
      </c>
      <c r="C1287" s="32" t="s">
        <v>618</v>
      </c>
      <c r="D1287" s="20" t="s">
        <v>36</v>
      </c>
      <c r="E1287" s="8">
        <v>5</v>
      </c>
      <c r="F1287" s="27">
        <v>1195</v>
      </c>
      <c r="G1287" s="27">
        <f t="shared" si="39"/>
        <v>5975</v>
      </c>
      <c r="H1287" s="115" t="s">
        <v>893</v>
      </c>
      <c r="I1287" s="115"/>
      <c r="J1287" s="138"/>
      <c r="K1287" s="27"/>
      <c r="L1287" s="22"/>
      <c r="M1287" s="22"/>
      <c r="N1287" s="22"/>
      <c r="O1287" s="22"/>
      <c r="P1287" s="116"/>
    </row>
    <row r="1288" spans="1:16" x14ac:dyDescent="0.35">
      <c r="A1288" s="72" t="s">
        <v>262</v>
      </c>
      <c r="B1288" s="22" t="s">
        <v>261</v>
      </c>
      <c r="C1288" s="32" t="s">
        <v>618</v>
      </c>
      <c r="D1288" s="20" t="s">
        <v>46</v>
      </c>
      <c r="E1288" s="8">
        <v>1</v>
      </c>
      <c r="F1288" s="27">
        <v>1165.33</v>
      </c>
      <c r="G1288" s="27">
        <f t="shared" si="39"/>
        <v>1165.33</v>
      </c>
      <c r="H1288" s="27"/>
      <c r="I1288" s="27"/>
      <c r="J1288" s="115" t="s">
        <v>893</v>
      </c>
      <c r="K1288" s="27"/>
      <c r="L1288" s="22"/>
      <c r="M1288" s="22"/>
      <c r="N1288" s="22"/>
      <c r="O1288" s="22"/>
      <c r="P1288" s="116"/>
    </row>
    <row r="1289" spans="1:16" ht="28" x14ac:dyDescent="0.35">
      <c r="A1289" s="22" t="s">
        <v>262</v>
      </c>
      <c r="B1289" s="22" t="s">
        <v>261</v>
      </c>
      <c r="C1289" s="32" t="s">
        <v>618</v>
      </c>
      <c r="D1289" s="20" t="s">
        <v>18</v>
      </c>
      <c r="E1289" s="8">
        <v>30</v>
      </c>
      <c r="F1289" s="27">
        <v>2211</v>
      </c>
      <c r="G1289" s="27">
        <f t="shared" si="39"/>
        <v>66330</v>
      </c>
      <c r="H1289" s="115" t="s">
        <v>893</v>
      </c>
      <c r="I1289" s="115"/>
      <c r="J1289" s="138"/>
      <c r="K1289" s="27"/>
      <c r="L1289" s="22"/>
      <c r="M1289" s="22"/>
      <c r="N1289" s="22"/>
      <c r="O1289" s="22"/>
      <c r="P1289" s="116"/>
    </row>
    <row r="1290" spans="1:16" x14ac:dyDescent="0.35">
      <c r="A1290" s="72" t="s">
        <v>262</v>
      </c>
      <c r="B1290" s="22" t="s">
        <v>261</v>
      </c>
      <c r="C1290" s="32" t="s">
        <v>618</v>
      </c>
      <c r="D1290" s="20" t="s">
        <v>37</v>
      </c>
      <c r="E1290" s="8">
        <v>5</v>
      </c>
      <c r="F1290" s="27">
        <v>1098</v>
      </c>
      <c r="G1290" s="27">
        <f t="shared" si="39"/>
        <v>5490</v>
      </c>
      <c r="H1290" s="130" t="s">
        <v>893</v>
      </c>
      <c r="I1290" s="27"/>
      <c r="J1290" s="115" t="s">
        <v>893</v>
      </c>
      <c r="K1290" s="27"/>
      <c r="L1290" s="22"/>
      <c r="M1290" s="22"/>
      <c r="N1290" s="22"/>
      <c r="O1290" s="22"/>
      <c r="P1290" s="116"/>
    </row>
    <row r="1291" spans="1:16" x14ac:dyDescent="0.35">
      <c r="A1291" s="22" t="s">
        <v>262</v>
      </c>
      <c r="B1291" s="22" t="s">
        <v>261</v>
      </c>
      <c r="C1291" s="32" t="s">
        <v>618</v>
      </c>
      <c r="D1291" s="20" t="s">
        <v>19</v>
      </c>
      <c r="E1291" s="8">
        <v>10</v>
      </c>
      <c r="F1291" s="27">
        <v>672</v>
      </c>
      <c r="G1291" s="27">
        <f t="shared" si="39"/>
        <v>6720</v>
      </c>
      <c r="H1291" s="27"/>
      <c r="I1291" s="27"/>
      <c r="J1291" s="138"/>
      <c r="K1291" s="27"/>
      <c r="L1291" s="22"/>
      <c r="M1291" s="121" t="s">
        <v>893</v>
      </c>
      <c r="N1291" s="131" t="s">
        <v>893</v>
      </c>
      <c r="O1291" s="22"/>
      <c r="P1291" s="116"/>
    </row>
    <row r="1292" spans="1:16" x14ac:dyDescent="0.35">
      <c r="A1292" s="72" t="s">
        <v>262</v>
      </c>
      <c r="B1292" s="22" t="s">
        <v>261</v>
      </c>
      <c r="C1292" s="32" t="s">
        <v>618</v>
      </c>
      <c r="D1292" s="20" t="s">
        <v>38</v>
      </c>
      <c r="E1292" s="8">
        <v>1</v>
      </c>
      <c r="F1292" s="27">
        <v>49489</v>
      </c>
      <c r="G1292" s="27">
        <f t="shared" si="39"/>
        <v>49489</v>
      </c>
      <c r="H1292" s="115" t="s">
        <v>893</v>
      </c>
      <c r="I1292" s="115"/>
      <c r="J1292" s="138"/>
      <c r="K1292" s="27"/>
      <c r="L1292" s="22"/>
      <c r="M1292" s="22"/>
      <c r="N1292" s="22"/>
      <c r="O1292" s="22"/>
      <c r="P1292" s="116"/>
    </row>
    <row r="1293" spans="1:16" ht="28" x14ac:dyDescent="0.35">
      <c r="A1293" s="22" t="s">
        <v>262</v>
      </c>
      <c r="B1293" s="22" t="s">
        <v>261</v>
      </c>
      <c r="C1293" s="32" t="s">
        <v>618</v>
      </c>
      <c r="D1293" s="20" t="s">
        <v>39</v>
      </c>
      <c r="E1293" s="8">
        <v>3</v>
      </c>
      <c r="F1293" s="27">
        <v>13876</v>
      </c>
      <c r="G1293" s="27">
        <f t="shared" si="39"/>
        <v>41628</v>
      </c>
      <c r="H1293" s="130" t="s">
        <v>893</v>
      </c>
      <c r="I1293" s="27"/>
      <c r="J1293" s="138"/>
      <c r="K1293" s="27"/>
      <c r="L1293" s="22"/>
      <c r="M1293" s="121" t="s">
        <v>893</v>
      </c>
      <c r="N1293" s="22"/>
      <c r="O1293" s="22"/>
      <c r="P1293" s="116"/>
    </row>
    <row r="1294" spans="1:16" x14ac:dyDescent="0.35">
      <c r="A1294" s="72" t="s">
        <v>262</v>
      </c>
      <c r="B1294" s="22" t="s">
        <v>261</v>
      </c>
      <c r="C1294" s="32" t="s">
        <v>618</v>
      </c>
      <c r="D1294" s="20" t="s">
        <v>5</v>
      </c>
      <c r="E1294" s="8">
        <v>3</v>
      </c>
      <c r="F1294" s="27">
        <v>11952</v>
      </c>
      <c r="G1294" s="27">
        <f t="shared" si="39"/>
        <v>35856</v>
      </c>
      <c r="H1294" s="115" t="s">
        <v>893</v>
      </c>
      <c r="I1294" s="115"/>
      <c r="J1294" s="138"/>
      <c r="K1294" s="27"/>
      <c r="L1294" s="22"/>
      <c r="M1294" s="22"/>
      <c r="N1294" s="22"/>
      <c r="O1294" s="22"/>
      <c r="P1294" s="116"/>
    </row>
    <row r="1295" spans="1:16" x14ac:dyDescent="0.35">
      <c r="A1295" s="22" t="s">
        <v>262</v>
      </c>
      <c r="B1295" s="22" t="s">
        <v>261</v>
      </c>
      <c r="C1295" s="32" t="s">
        <v>618</v>
      </c>
      <c r="D1295" s="20" t="s">
        <v>22</v>
      </c>
      <c r="E1295" s="8">
        <v>3</v>
      </c>
      <c r="F1295" s="27">
        <v>9635</v>
      </c>
      <c r="G1295" s="27">
        <f t="shared" si="39"/>
        <v>28905</v>
      </c>
      <c r="H1295" s="115" t="s">
        <v>893</v>
      </c>
      <c r="I1295" s="115"/>
      <c r="J1295" s="138"/>
      <c r="K1295" s="27"/>
      <c r="L1295" s="22"/>
      <c r="M1295" s="22"/>
      <c r="N1295" s="22"/>
      <c r="O1295" s="22"/>
      <c r="P1295" s="116"/>
    </row>
    <row r="1296" spans="1:16" x14ac:dyDescent="0.35">
      <c r="A1296" s="228" t="s">
        <v>262</v>
      </c>
      <c r="B1296" s="176" t="s">
        <v>261</v>
      </c>
      <c r="C1296" s="202" t="s">
        <v>618</v>
      </c>
      <c r="D1296" s="223" t="s">
        <v>47</v>
      </c>
      <c r="E1296" s="204">
        <v>3</v>
      </c>
      <c r="F1296" s="199">
        <v>9490</v>
      </c>
      <c r="G1296" s="199">
        <f t="shared" si="39"/>
        <v>28470</v>
      </c>
      <c r="H1296" s="180" t="s">
        <v>893</v>
      </c>
      <c r="I1296" s="115"/>
      <c r="J1296" s="138"/>
      <c r="K1296" s="27"/>
      <c r="L1296" s="22"/>
      <c r="M1296" s="22"/>
      <c r="N1296" s="22"/>
      <c r="O1296" s="22"/>
      <c r="P1296" s="116"/>
    </row>
    <row r="1297" spans="1:16" x14ac:dyDescent="0.35">
      <c r="A1297" s="22" t="s">
        <v>262</v>
      </c>
      <c r="B1297" s="22" t="s">
        <v>261</v>
      </c>
      <c r="C1297" s="32" t="s">
        <v>618</v>
      </c>
      <c r="D1297" s="149" t="s">
        <v>44</v>
      </c>
      <c r="E1297" s="8">
        <v>3</v>
      </c>
      <c r="F1297" s="27">
        <v>5677</v>
      </c>
      <c r="G1297" s="27">
        <f t="shared" si="39"/>
        <v>17031</v>
      </c>
      <c r="H1297" s="115" t="s">
        <v>893</v>
      </c>
      <c r="I1297" s="115"/>
      <c r="J1297" s="138"/>
      <c r="K1297" s="27"/>
      <c r="L1297" s="22"/>
      <c r="M1297" s="22"/>
      <c r="N1297" s="22"/>
      <c r="O1297" s="22"/>
      <c r="P1297" s="116"/>
    </row>
    <row r="1298" spans="1:16" x14ac:dyDescent="0.35">
      <c r="A1298" s="228" t="s">
        <v>262</v>
      </c>
      <c r="B1298" s="176" t="s">
        <v>261</v>
      </c>
      <c r="C1298" s="202" t="s">
        <v>618</v>
      </c>
      <c r="D1298" s="223" t="s">
        <v>24</v>
      </c>
      <c r="E1298" s="204">
        <v>18</v>
      </c>
      <c r="F1298" s="199">
        <v>4210.62</v>
      </c>
      <c r="G1298" s="199">
        <f t="shared" si="39"/>
        <v>75791.16</v>
      </c>
      <c r="H1298" s="180" t="s">
        <v>893</v>
      </c>
      <c r="I1298" s="115"/>
      <c r="J1298" s="138"/>
      <c r="K1298" s="27"/>
      <c r="L1298" s="22"/>
      <c r="M1298" s="22"/>
      <c r="N1298" s="22"/>
      <c r="O1298" s="22"/>
      <c r="P1298" s="116"/>
    </row>
    <row r="1299" spans="1:16" x14ac:dyDescent="0.35">
      <c r="A1299" s="22" t="s">
        <v>262</v>
      </c>
      <c r="B1299" s="22" t="s">
        <v>261</v>
      </c>
      <c r="C1299" s="32" t="s">
        <v>618</v>
      </c>
      <c r="D1299" s="20" t="s">
        <v>25</v>
      </c>
      <c r="E1299" s="8">
        <v>6</v>
      </c>
      <c r="F1299" s="27">
        <v>2068</v>
      </c>
      <c r="G1299" s="27">
        <f t="shared" si="39"/>
        <v>12408</v>
      </c>
      <c r="H1299" s="27"/>
      <c r="I1299" s="27"/>
      <c r="J1299" s="138"/>
      <c r="K1299" s="27"/>
      <c r="L1299" s="121" t="s">
        <v>893</v>
      </c>
      <c r="M1299" s="22"/>
      <c r="N1299" s="22"/>
      <c r="O1299" s="22"/>
      <c r="P1299" s="116"/>
    </row>
    <row r="1300" spans="1:16" x14ac:dyDescent="0.35">
      <c r="A1300" s="72" t="s">
        <v>262</v>
      </c>
      <c r="B1300" s="22" t="s">
        <v>261</v>
      </c>
      <c r="C1300" s="32" t="s">
        <v>618</v>
      </c>
      <c r="D1300" s="20" t="s">
        <v>48</v>
      </c>
      <c r="E1300" s="8">
        <v>3</v>
      </c>
      <c r="F1300" s="27">
        <v>1487</v>
      </c>
      <c r="G1300" s="27">
        <f t="shared" si="39"/>
        <v>4461</v>
      </c>
      <c r="H1300" s="27"/>
      <c r="I1300" s="27"/>
      <c r="J1300" s="115" t="s">
        <v>893</v>
      </c>
      <c r="K1300" s="27"/>
      <c r="L1300" s="22"/>
      <c r="M1300" s="22"/>
      <c r="N1300" s="22"/>
      <c r="O1300" s="22"/>
      <c r="P1300" s="116"/>
    </row>
    <row r="1301" spans="1:16" ht="28" x14ac:dyDescent="0.35">
      <c r="A1301" s="22" t="s">
        <v>262</v>
      </c>
      <c r="B1301" s="22" t="s">
        <v>261</v>
      </c>
      <c r="C1301" s="32" t="s">
        <v>618</v>
      </c>
      <c r="D1301" s="20" t="s">
        <v>41</v>
      </c>
      <c r="E1301" s="8">
        <v>1</v>
      </c>
      <c r="F1301" s="27">
        <v>1408.64</v>
      </c>
      <c r="G1301" s="27">
        <f t="shared" si="39"/>
        <v>1408.64</v>
      </c>
      <c r="H1301" s="115" t="s">
        <v>893</v>
      </c>
      <c r="I1301" s="115"/>
      <c r="J1301" s="138"/>
      <c r="K1301" s="27"/>
      <c r="L1301" s="22"/>
      <c r="M1301" s="22"/>
      <c r="N1301" s="22"/>
      <c r="O1301" s="22"/>
      <c r="P1301" s="116"/>
    </row>
    <row r="1302" spans="1:16" x14ac:dyDescent="0.35">
      <c r="A1302" s="72" t="s">
        <v>262</v>
      </c>
      <c r="B1302" s="22" t="s">
        <v>261</v>
      </c>
      <c r="C1302" s="32" t="s">
        <v>618</v>
      </c>
      <c r="D1302" s="149" t="s">
        <v>16</v>
      </c>
      <c r="E1302" s="8">
        <v>2</v>
      </c>
      <c r="F1302" s="27">
        <v>1370</v>
      </c>
      <c r="G1302" s="27">
        <f t="shared" si="39"/>
        <v>2740</v>
      </c>
      <c r="H1302" s="27"/>
      <c r="I1302" s="27"/>
      <c r="J1302" s="138"/>
      <c r="K1302" s="27"/>
      <c r="L1302" s="22"/>
      <c r="M1302" s="121"/>
      <c r="N1302" s="131" t="s">
        <v>893</v>
      </c>
      <c r="O1302" s="22"/>
      <c r="P1302" s="116"/>
    </row>
    <row r="1303" spans="1:16" x14ac:dyDescent="0.35">
      <c r="A1303" s="22" t="s">
        <v>262</v>
      </c>
      <c r="B1303" s="22" t="s">
        <v>261</v>
      </c>
      <c r="C1303" s="32" t="s">
        <v>618</v>
      </c>
      <c r="D1303" s="20" t="s">
        <v>26</v>
      </c>
      <c r="E1303" s="8">
        <v>6</v>
      </c>
      <c r="F1303" s="27">
        <v>1161.5999999999999</v>
      </c>
      <c r="G1303" s="27">
        <f t="shared" si="39"/>
        <v>6969.5999999999995</v>
      </c>
      <c r="H1303" s="115" t="s">
        <v>893</v>
      </c>
      <c r="I1303" s="115"/>
      <c r="J1303" s="138"/>
      <c r="K1303" s="27"/>
      <c r="L1303" s="22"/>
      <c r="M1303" s="22"/>
      <c r="N1303" s="22"/>
      <c r="O1303" s="22"/>
      <c r="P1303" s="116"/>
    </row>
    <row r="1304" spans="1:16" x14ac:dyDescent="0.35">
      <c r="A1304" s="72" t="s">
        <v>262</v>
      </c>
      <c r="B1304" s="22" t="s">
        <v>261</v>
      </c>
      <c r="C1304" s="32" t="s">
        <v>618</v>
      </c>
      <c r="D1304" s="20" t="s">
        <v>27</v>
      </c>
      <c r="E1304" s="8">
        <v>3</v>
      </c>
      <c r="F1304" s="27">
        <v>575.96</v>
      </c>
      <c r="G1304" s="27">
        <f>E1304*F1304</f>
        <v>1727.88</v>
      </c>
      <c r="H1304" s="115" t="s">
        <v>893</v>
      </c>
      <c r="I1304" s="115"/>
      <c r="J1304" s="138"/>
      <c r="K1304" s="27"/>
      <c r="L1304" s="22"/>
      <c r="M1304" s="22"/>
      <c r="N1304" s="22"/>
      <c r="O1304" s="22"/>
      <c r="P1304" s="116"/>
    </row>
    <row r="1305" spans="1:16" x14ac:dyDescent="0.35">
      <c r="A1305" s="22" t="s">
        <v>262</v>
      </c>
      <c r="B1305" s="22" t="s">
        <v>261</v>
      </c>
      <c r="C1305" s="32" t="s">
        <v>618</v>
      </c>
      <c r="D1305" s="20" t="s">
        <v>660</v>
      </c>
      <c r="E1305" s="8">
        <v>214</v>
      </c>
      <c r="F1305" s="27">
        <v>1500</v>
      </c>
      <c r="G1305" s="27">
        <v>321000</v>
      </c>
      <c r="H1305" s="27"/>
      <c r="I1305" s="27"/>
      <c r="J1305" s="138"/>
      <c r="K1305" s="27"/>
      <c r="L1305" s="22"/>
      <c r="M1305" s="22"/>
      <c r="N1305" s="22"/>
      <c r="O1305" s="123" t="s">
        <v>893</v>
      </c>
      <c r="P1305" s="116"/>
    </row>
    <row r="1306" spans="1:16" x14ac:dyDescent="0.35">
      <c r="A1306" s="72" t="s">
        <v>262</v>
      </c>
      <c r="B1306" s="22" t="s">
        <v>261</v>
      </c>
      <c r="C1306" s="32" t="s">
        <v>618</v>
      </c>
      <c r="D1306" s="20" t="s">
        <v>661</v>
      </c>
      <c r="E1306" s="8">
        <v>50</v>
      </c>
      <c r="F1306" s="27">
        <v>500</v>
      </c>
      <c r="G1306" s="27">
        <v>25000</v>
      </c>
      <c r="H1306" s="27"/>
      <c r="I1306" s="27"/>
      <c r="J1306" s="138"/>
      <c r="K1306" s="27"/>
      <c r="L1306" s="121" t="s">
        <v>893</v>
      </c>
      <c r="M1306" s="22"/>
      <c r="N1306" s="22"/>
      <c r="O1306" s="22"/>
      <c r="P1306" s="116"/>
    </row>
    <row r="1307" spans="1:16" x14ac:dyDescent="0.35">
      <c r="A1307" s="22" t="s">
        <v>262</v>
      </c>
      <c r="B1307" s="22" t="s">
        <v>261</v>
      </c>
      <c r="C1307" s="32" t="s">
        <v>618</v>
      </c>
      <c r="D1307" s="20" t="s">
        <v>662</v>
      </c>
      <c r="E1307" s="8">
        <v>1</v>
      </c>
      <c r="F1307" s="27">
        <v>3500</v>
      </c>
      <c r="G1307" s="27">
        <v>3500</v>
      </c>
      <c r="H1307" s="27"/>
      <c r="I1307" s="27"/>
      <c r="J1307" s="138"/>
      <c r="K1307" s="27"/>
      <c r="L1307" s="22"/>
      <c r="M1307" s="22"/>
      <c r="N1307" s="100" t="s">
        <v>893</v>
      </c>
      <c r="O1307" s="22"/>
      <c r="P1307" s="116"/>
    </row>
    <row r="1308" spans="1:16" ht="28" x14ac:dyDescent="0.35">
      <c r="A1308" s="72" t="s">
        <v>262</v>
      </c>
      <c r="B1308" s="22" t="s">
        <v>261</v>
      </c>
      <c r="C1308" s="32" t="s">
        <v>618</v>
      </c>
      <c r="D1308" s="20" t="s">
        <v>663</v>
      </c>
      <c r="E1308" s="8">
        <v>1</v>
      </c>
      <c r="F1308" s="27">
        <v>10000</v>
      </c>
      <c r="G1308" s="27">
        <v>10000</v>
      </c>
      <c r="H1308" s="27"/>
      <c r="I1308" s="27"/>
      <c r="J1308" s="138"/>
      <c r="K1308" s="27"/>
      <c r="L1308" s="22"/>
      <c r="M1308" s="22"/>
      <c r="N1308" s="123" t="s">
        <v>893</v>
      </c>
      <c r="O1308" s="146" t="s">
        <v>893</v>
      </c>
      <c r="P1308" s="116"/>
    </row>
    <row r="1309" spans="1:16" x14ac:dyDescent="0.35">
      <c r="A1309" s="22" t="s">
        <v>771</v>
      </c>
      <c r="B1309" s="22" t="s">
        <v>772</v>
      </c>
      <c r="C1309" s="32" t="s">
        <v>496</v>
      </c>
      <c r="D1309" s="2" t="s">
        <v>666</v>
      </c>
      <c r="E1309" s="32">
        <v>2</v>
      </c>
      <c r="F1309" s="27">
        <f>G1309/E1309</f>
        <v>3025</v>
      </c>
      <c r="G1309" s="17">
        <v>6050</v>
      </c>
      <c r="H1309" s="27"/>
      <c r="I1309" s="27"/>
      <c r="J1309" s="138"/>
      <c r="K1309" s="27"/>
      <c r="L1309" s="22"/>
      <c r="M1309" s="121" t="s">
        <v>893</v>
      </c>
      <c r="N1309" s="22"/>
      <c r="O1309" s="22"/>
      <c r="P1309" s="116"/>
    </row>
    <row r="1310" spans="1:16" x14ac:dyDescent="0.35">
      <c r="A1310" s="72" t="s">
        <v>771</v>
      </c>
      <c r="B1310" s="22" t="s">
        <v>772</v>
      </c>
      <c r="C1310" s="32" t="s">
        <v>496</v>
      </c>
      <c r="D1310" s="2" t="s">
        <v>667</v>
      </c>
      <c r="E1310" s="32">
        <v>1</v>
      </c>
      <c r="F1310" s="27">
        <f t="shared" ref="F1310:F1355" si="40">G1310/E1310</f>
        <v>36300</v>
      </c>
      <c r="G1310" s="17">
        <v>36300</v>
      </c>
      <c r="H1310" s="27"/>
      <c r="I1310" s="27"/>
      <c r="J1310" s="138"/>
      <c r="K1310" s="27"/>
      <c r="L1310" s="22"/>
      <c r="M1310" s="22"/>
      <c r="N1310" s="22"/>
      <c r="O1310" s="22"/>
      <c r="P1310" s="122" t="s">
        <v>893</v>
      </c>
    </row>
    <row r="1311" spans="1:16" x14ac:dyDescent="0.35">
      <c r="A1311" s="22" t="s">
        <v>771</v>
      </c>
      <c r="B1311" s="22" t="s">
        <v>772</v>
      </c>
      <c r="C1311" s="32" t="s">
        <v>496</v>
      </c>
      <c r="D1311" s="2" t="s">
        <v>668</v>
      </c>
      <c r="E1311" s="32">
        <v>1</v>
      </c>
      <c r="F1311" s="27">
        <f t="shared" si="40"/>
        <v>36300</v>
      </c>
      <c r="G1311" s="17">
        <v>36300</v>
      </c>
      <c r="H1311" s="27"/>
      <c r="I1311" s="27"/>
      <c r="J1311" s="138"/>
      <c r="K1311" s="27"/>
      <c r="L1311" s="22"/>
      <c r="M1311" s="22"/>
      <c r="N1311" s="22"/>
      <c r="O1311" s="22"/>
      <c r="P1311" s="122" t="s">
        <v>893</v>
      </c>
    </row>
    <row r="1312" spans="1:16" x14ac:dyDescent="0.35">
      <c r="A1312" s="72" t="s">
        <v>771</v>
      </c>
      <c r="B1312" s="22" t="s">
        <v>772</v>
      </c>
      <c r="C1312" s="32" t="s">
        <v>496</v>
      </c>
      <c r="D1312" s="2" t="s">
        <v>669</v>
      </c>
      <c r="E1312" s="32">
        <v>3</v>
      </c>
      <c r="F1312" s="27">
        <f t="shared" si="40"/>
        <v>847</v>
      </c>
      <c r="G1312" s="17">
        <v>2541</v>
      </c>
      <c r="H1312" s="27"/>
      <c r="I1312" s="27"/>
      <c r="J1312" s="138"/>
      <c r="K1312" s="27"/>
      <c r="L1312" s="121" t="s">
        <v>893</v>
      </c>
      <c r="M1312" s="22"/>
      <c r="N1312" s="22"/>
      <c r="O1312" s="22"/>
      <c r="P1312" s="116"/>
    </row>
    <row r="1313" spans="1:16" x14ac:dyDescent="0.35">
      <c r="A1313" s="22" t="s">
        <v>771</v>
      </c>
      <c r="B1313" s="22" t="s">
        <v>772</v>
      </c>
      <c r="C1313" s="32" t="s">
        <v>496</v>
      </c>
      <c r="D1313" s="2" t="s">
        <v>670</v>
      </c>
      <c r="E1313" s="32">
        <v>1</v>
      </c>
      <c r="F1313" s="27">
        <f t="shared" si="40"/>
        <v>8167.5</v>
      </c>
      <c r="G1313" s="17">
        <v>8167.5</v>
      </c>
      <c r="H1313" s="27"/>
      <c r="I1313" s="27"/>
      <c r="J1313" s="115" t="s">
        <v>893</v>
      </c>
      <c r="K1313" s="27"/>
      <c r="L1313" s="22"/>
      <c r="M1313" s="22"/>
      <c r="N1313" s="22"/>
      <c r="O1313" s="130" t="s">
        <v>893</v>
      </c>
      <c r="P1313" s="116"/>
    </row>
    <row r="1314" spans="1:16" x14ac:dyDescent="0.35">
      <c r="A1314" s="72" t="s">
        <v>771</v>
      </c>
      <c r="B1314" s="22" t="s">
        <v>772</v>
      </c>
      <c r="C1314" s="32" t="s">
        <v>496</v>
      </c>
      <c r="D1314" s="2" t="s">
        <v>671</v>
      </c>
      <c r="E1314" s="32">
        <v>1</v>
      </c>
      <c r="F1314" s="27">
        <f t="shared" si="40"/>
        <v>72600</v>
      </c>
      <c r="G1314" s="17">
        <v>72600</v>
      </c>
      <c r="H1314" s="27"/>
      <c r="I1314" s="27"/>
      <c r="J1314" s="138"/>
      <c r="K1314" s="27"/>
      <c r="L1314" s="121" t="s">
        <v>893</v>
      </c>
      <c r="M1314" s="22"/>
      <c r="N1314" s="22"/>
      <c r="O1314" s="22"/>
      <c r="P1314" s="116"/>
    </row>
    <row r="1315" spans="1:16" ht="28" x14ac:dyDescent="0.35">
      <c r="A1315" s="22" t="s">
        <v>771</v>
      </c>
      <c r="B1315" s="22" t="s">
        <v>772</v>
      </c>
      <c r="C1315" s="32" t="s">
        <v>496</v>
      </c>
      <c r="D1315" s="2" t="s">
        <v>672</v>
      </c>
      <c r="E1315" s="32">
        <v>50</v>
      </c>
      <c r="F1315" s="27">
        <f t="shared" si="40"/>
        <v>181.5</v>
      </c>
      <c r="G1315" s="17">
        <v>9075</v>
      </c>
      <c r="H1315" s="27"/>
      <c r="I1315" s="27"/>
      <c r="J1315" s="138"/>
      <c r="K1315" s="27"/>
      <c r="L1315" s="121" t="s">
        <v>893</v>
      </c>
      <c r="M1315" s="22"/>
      <c r="N1315" s="22"/>
      <c r="O1315" s="22"/>
      <c r="P1315" s="116"/>
    </row>
    <row r="1316" spans="1:16" ht="28" x14ac:dyDescent="0.35">
      <c r="A1316" s="72" t="s">
        <v>771</v>
      </c>
      <c r="B1316" s="22" t="s">
        <v>772</v>
      </c>
      <c r="C1316" s="32" t="s">
        <v>496</v>
      </c>
      <c r="D1316" s="2" t="s">
        <v>673</v>
      </c>
      <c r="E1316" s="32">
        <v>2</v>
      </c>
      <c r="F1316" s="27">
        <f t="shared" si="40"/>
        <v>7260</v>
      </c>
      <c r="G1316" s="17">
        <v>14520</v>
      </c>
      <c r="H1316" s="130" t="s">
        <v>893</v>
      </c>
      <c r="I1316" s="27"/>
      <c r="J1316" s="138"/>
      <c r="K1316" s="27"/>
      <c r="L1316" s="22"/>
      <c r="M1316" s="121" t="s">
        <v>893</v>
      </c>
      <c r="N1316" s="22"/>
      <c r="O1316" s="22"/>
      <c r="P1316" s="116"/>
    </row>
    <row r="1317" spans="1:16" ht="28" x14ac:dyDescent="0.35">
      <c r="A1317" s="22" t="s">
        <v>771</v>
      </c>
      <c r="B1317" s="22" t="s">
        <v>772</v>
      </c>
      <c r="C1317" s="32" t="s">
        <v>496</v>
      </c>
      <c r="D1317" s="2" t="s">
        <v>674</v>
      </c>
      <c r="E1317" s="32">
        <v>10</v>
      </c>
      <c r="F1317" s="27">
        <f t="shared" si="40"/>
        <v>1210</v>
      </c>
      <c r="G1317" s="17">
        <v>12100</v>
      </c>
      <c r="H1317" s="131" t="s">
        <v>893</v>
      </c>
      <c r="I1317" s="27"/>
      <c r="J1317" s="138"/>
      <c r="K1317" s="27"/>
      <c r="L1317" s="121" t="s">
        <v>893</v>
      </c>
      <c r="M1317" s="22"/>
      <c r="N1317" s="22"/>
      <c r="O1317" s="22"/>
      <c r="P1317" s="116"/>
    </row>
    <row r="1318" spans="1:16" x14ac:dyDescent="0.35">
      <c r="A1318" s="72" t="s">
        <v>771</v>
      </c>
      <c r="B1318" s="22" t="s">
        <v>772</v>
      </c>
      <c r="C1318" s="32" t="s">
        <v>496</v>
      </c>
      <c r="D1318" s="2" t="s">
        <v>675</v>
      </c>
      <c r="E1318" s="32">
        <v>4</v>
      </c>
      <c r="F1318" s="27">
        <f t="shared" si="40"/>
        <v>2420</v>
      </c>
      <c r="G1318" s="17">
        <v>9680</v>
      </c>
      <c r="H1318" s="27"/>
      <c r="I1318" s="27"/>
      <c r="J1318" s="138"/>
      <c r="K1318" s="27"/>
      <c r="L1318" s="121" t="s">
        <v>893</v>
      </c>
      <c r="M1318" s="22"/>
      <c r="N1318" s="22"/>
      <c r="O1318" s="22"/>
      <c r="P1318" s="116"/>
    </row>
    <row r="1319" spans="1:16" x14ac:dyDescent="0.35">
      <c r="A1319" s="22" t="s">
        <v>771</v>
      </c>
      <c r="B1319" s="22" t="s">
        <v>772</v>
      </c>
      <c r="C1319" s="32" t="s">
        <v>496</v>
      </c>
      <c r="D1319" s="2" t="s">
        <v>676</v>
      </c>
      <c r="E1319" s="32">
        <v>1</v>
      </c>
      <c r="F1319" s="27">
        <f t="shared" si="40"/>
        <v>1210</v>
      </c>
      <c r="G1319" s="17">
        <v>1210</v>
      </c>
      <c r="H1319" s="27"/>
      <c r="I1319" s="27"/>
      <c r="J1319" s="138"/>
      <c r="K1319" s="27"/>
      <c r="L1319" s="22"/>
      <c r="M1319" s="22"/>
      <c r="N1319" s="123" t="s">
        <v>893</v>
      </c>
      <c r="O1319" s="123"/>
      <c r="P1319" s="116"/>
    </row>
    <row r="1320" spans="1:16" x14ac:dyDescent="0.35">
      <c r="A1320" s="72" t="s">
        <v>771</v>
      </c>
      <c r="B1320" s="22" t="s">
        <v>772</v>
      </c>
      <c r="C1320" s="32" t="s">
        <v>496</v>
      </c>
      <c r="D1320" s="2" t="s">
        <v>677</v>
      </c>
      <c r="E1320" s="32">
        <v>1</v>
      </c>
      <c r="F1320" s="27">
        <f t="shared" si="40"/>
        <v>1452</v>
      </c>
      <c r="G1320" s="17">
        <v>1452</v>
      </c>
      <c r="H1320" s="27"/>
      <c r="I1320" s="27"/>
      <c r="J1320" s="138"/>
      <c r="K1320" s="27"/>
      <c r="L1320" s="22"/>
      <c r="M1320" s="22"/>
      <c r="N1320" s="123" t="s">
        <v>893</v>
      </c>
      <c r="O1320" s="123"/>
      <c r="P1320" s="116"/>
    </row>
    <row r="1321" spans="1:16" ht="28" x14ac:dyDescent="0.35">
      <c r="A1321" s="22" t="s">
        <v>771</v>
      </c>
      <c r="B1321" s="22" t="s">
        <v>772</v>
      </c>
      <c r="C1321" s="32" t="s">
        <v>496</v>
      </c>
      <c r="D1321" s="2" t="s">
        <v>520</v>
      </c>
      <c r="E1321" s="32">
        <v>1</v>
      </c>
      <c r="F1321" s="27">
        <f t="shared" si="40"/>
        <v>2420</v>
      </c>
      <c r="G1321" s="17">
        <v>2420</v>
      </c>
      <c r="H1321" s="27"/>
      <c r="I1321" s="27"/>
      <c r="J1321" s="138"/>
      <c r="K1321" s="27"/>
      <c r="L1321" s="121" t="s">
        <v>893</v>
      </c>
      <c r="M1321" s="22"/>
      <c r="N1321" s="22"/>
      <c r="O1321" s="22"/>
      <c r="P1321" s="116"/>
    </row>
    <row r="1322" spans="1:16" x14ac:dyDescent="0.35">
      <c r="A1322" s="72" t="s">
        <v>771</v>
      </c>
      <c r="B1322" s="22" t="s">
        <v>772</v>
      </c>
      <c r="C1322" s="32" t="s">
        <v>496</v>
      </c>
      <c r="D1322" s="2" t="s">
        <v>678</v>
      </c>
      <c r="E1322" s="32">
        <v>240</v>
      </c>
      <c r="F1322" s="27">
        <f t="shared" si="40"/>
        <v>24.2</v>
      </c>
      <c r="G1322" s="17">
        <v>5808</v>
      </c>
      <c r="H1322" s="27"/>
      <c r="I1322" s="27"/>
      <c r="J1322" s="138"/>
      <c r="K1322" s="27"/>
      <c r="L1322" s="121" t="s">
        <v>893</v>
      </c>
      <c r="M1322" s="22"/>
      <c r="N1322" s="22"/>
      <c r="O1322" s="22"/>
      <c r="P1322" s="116"/>
    </row>
    <row r="1323" spans="1:16" x14ac:dyDescent="0.35">
      <c r="A1323" s="22" t="s">
        <v>771</v>
      </c>
      <c r="B1323" s="22" t="s">
        <v>772</v>
      </c>
      <c r="C1323" s="32" t="s">
        <v>496</v>
      </c>
      <c r="D1323" s="2" t="s">
        <v>679</v>
      </c>
      <c r="E1323" s="32">
        <v>240</v>
      </c>
      <c r="F1323" s="27">
        <f t="shared" si="40"/>
        <v>60.5</v>
      </c>
      <c r="G1323" s="17">
        <v>14520</v>
      </c>
      <c r="H1323" s="27"/>
      <c r="I1323" s="27"/>
      <c r="J1323" s="138"/>
      <c r="K1323" s="27"/>
      <c r="L1323" s="121" t="s">
        <v>893</v>
      </c>
      <c r="M1323" s="22"/>
      <c r="N1323" s="22"/>
      <c r="O1323" s="22"/>
      <c r="P1323" s="116"/>
    </row>
    <row r="1324" spans="1:16" x14ac:dyDescent="0.35">
      <c r="A1324" s="72" t="s">
        <v>771</v>
      </c>
      <c r="B1324" s="22" t="s">
        <v>772</v>
      </c>
      <c r="C1324" s="32" t="s">
        <v>496</v>
      </c>
      <c r="D1324" s="2" t="s">
        <v>680</v>
      </c>
      <c r="E1324" s="32">
        <v>120</v>
      </c>
      <c r="F1324" s="27">
        <f t="shared" si="40"/>
        <v>36.299999999999997</v>
      </c>
      <c r="G1324" s="17">
        <v>4356</v>
      </c>
      <c r="H1324" s="27"/>
      <c r="I1324" s="27"/>
      <c r="J1324" s="138"/>
      <c r="K1324" s="27"/>
      <c r="L1324" s="121" t="s">
        <v>893</v>
      </c>
      <c r="M1324" s="22"/>
      <c r="N1324" s="22"/>
      <c r="O1324" s="22"/>
      <c r="P1324" s="116"/>
    </row>
    <row r="1325" spans="1:16" x14ac:dyDescent="0.35">
      <c r="A1325" s="22" t="s">
        <v>771</v>
      </c>
      <c r="B1325" s="22" t="s">
        <v>772</v>
      </c>
      <c r="C1325" s="32" t="s">
        <v>496</v>
      </c>
      <c r="D1325" s="2" t="s">
        <v>681</v>
      </c>
      <c r="E1325" s="32">
        <v>11</v>
      </c>
      <c r="F1325" s="27">
        <f t="shared" si="40"/>
        <v>275</v>
      </c>
      <c r="G1325" s="17">
        <v>3025</v>
      </c>
      <c r="H1325" s="27"/>
      <c r="I1325" s="27"/>
      <c r="J1325" s="138"/>
      <c r="K1325" s="27"/>
      <c r="L1325" s="121" t="s">
        <v>893</v>
      </c>
      <c r="M1325" s="22"/>
      <c r="N1325" s="22"/>
      <c r="O1325" s="22"/>
      <c r="P1325" s="116"/>
    </row>
    <row r="1326" spans="1:16" x14ac:dyDescent="0.35">
      <c r="A1326" s="72" t="s">
        <v>771</v>
      </c>
      <c r="B1326" s="22" t="s">
        <v>772</v>
      </c>
      <c r="C1326" s="32" t="s">
        <v>496</v>
      </c>
      <c r="D1326" s="2" t="s">
        <v>682</v>
      </c>
      <c r="E1326" s="32">
        <v>4</v>
      </c>
      <c r="F1326" s="27">
        <f t="shared" si="40"/>
        <v>181.5</v>
      </c>
      <c r="G1326" s="17">
        <v>726</v>
      </c>
      <c r="H1326" s="27"/>
      <c r="I1326" s="27"/>
      <c r="J1326" s="138"/>
      <c r="K1326" s="27"/>
      <c r="L1326" s="121" t="s">
        <v>893</v>
      </c>
      <c r="M1326" s="22"/>
      <c r="N1326" s="22"/>
      <c r="O1326" s="22"/>
      <c r="P1326" s="116"/>
    </row>
    <row r="1327" spans="1:16" x14ac:dyDescent="0.35">
      <c r="A1327" s="22" t="s">
        <v>771</v>
      </c>
      <c r="B1327" s="22" t="s">
        <v>772</v>
      </c>
      <c r="C1327" s="32" t="s">
        <v>496</v>
      </c>
      <c r="D1327" s="2" t="s">
        <v>683</v>
      </c>
      <c r="E1327" s="32">
        <v>6</v>
      </c>
      <c r="F1327" s="27">
        <f t="shared" si="40"/>
        <v>121</v>
      </c>
      <c r="G1327" s="17">
        <v>726</v>
      </c>
      <c r="H1327" s="27"/>
      <c r="I1327" s="27"/>
      <c r="J1327" s="138"/>
      <c r="K1327" s="27"/>
      <c r="L1327" s="121" t="s">
        <v>893</v>
      </c>
      <c r="M1327" s="22"/>
      <c r="N1327" s="22"/>
      <c r="O1327" s="22"/>
      <c r="P1327" s="116"/>
    </row>
    <row r="1328" spans="1:16" x14ac:dyDescent="0.35">
      <c r="A1328" s="72" t="s">
        <v>771</v>
      </c>
      <c r="B1328" s="22" t="s">
        <v>772</v>
      </c>
      <c r="C1328" s="32" t="s">
        <v>496</v>
      </c>
      <c r="D1328" s="2" t="s">
        <v>684</v>
      </c>
      <c r="E1328" s="32">
        <v>20</v>
      </c>
      <c r="F1328" s="27">
        <f t="shared" si="40"/>
        <v>726</v>
      </c>
      <c r="G1328" s="17">
        <v>14520</v>
      </c>
      <c r="H1328" s="27"/>
      <c r="I1328" s="27"/>
      <c r="J1328" s="138"/>
      <c r="K1328" s="27"/>
      <c r="L1328" s="22"/>
      <c r="M1328" s="121" t="s">
        <v>893</v>
      </c>
      <c r="N1328" s="22"/>
      <c r="O1328" s="22"/>
      <c r="P1328" s="116"/>
    </row>
    <row r="1329" spans="1:16" x14ac:dyDescent="0.35">
      <c r="A1329" s="22" t="s">
        <v>771</v>
      </c>
      <c r="B1329" s="22" t="s">
        <v>772</v>
      </c>
      <c r="C1329" s="32" t="s">
        <v>496</v>
      </c>
      <c r="D1329" s="2" t="s">
        <v>685</v>
      </c>
      <c r="E1329" s="32">
        <v>50</v>
      </c>
      <c r="F1329" s="27">
        <f t="shared" si="40"/>
        <v>121</v>
      </c>
      <c r="G1329" s="17">
        <v>6050</v>
      </c>
      <c r="H1329" s="27"/>
      <c r="I1329" s="27"/>
      <c r="J1329" s="138"/>
      <c r="K1329" s="27"/>
      <c r="L1329" s="121" t="s">
        <v>893</v>
      </c>
      <c r="M1329" s="22"/>
      <c r="N1329" s="22"/>
      <c r="O1329" s="22"/>
      <c r="P1329" s="116"/>
    </row>
    <row r="1330" spans="1:16" x14ac:dyDescent="0.35">
      <c r="A1330" s="72" t="s">
        <v>771</v>
      </c>
      <c r="B1330" s="22" t="s">
        <v>772</v>
      </c>
      <c r="C1330" s="32" t="s">
        <v>496</v>
      </c>
      <c r="D1330" s="144" t="s">
        <v>686</v>
      </c>
      <c r="E1330" s="32">
        <v>4</v>
      </c>
      <c r="F1330" s="27">
        <f t="shared" si="40"/>
        <v>726</v>
      </c>
      <c r="G1330" s="17">
        <v>2904</v>
      </c>
      <c r="H1330" s="27"/>
      <c r="I1330" s="27"/>
      <c r="J1330" s="138"/>
      <c r="K1330" s="27"/>
      <c r="L1330" s="121" t="s">
        <v>893</v>
      </c>
      <c r="M1330" s="22"/>
      <c r="N1330" s="22"/>
      <c r="O1330" s="22"/>
      <c r="P1330" s="116"/>
    </row>
    <row r="1331" spans="1:16" x14ac:dyDescent="0.35">
      <c r="A1331" s="22" t="s">
        <v>771</v>
      </c>
      <c r="B1331" s="22" t="s">
        <v>772</v>
      </c>
      <c r="C1331" s="32" t="s">
        <v>496</v>
      </c>
      <c r="D1331" s="2" t="s">
        <v>687</v>
      </c>
      <c r="E1331" s="32">
        <v>2</v>
      </c>
      <c r="F1331" s="27">
        <f t="shared" si="40"/>
        <v>7260</v>
      </c>
      <c r="G1331" s="17">
        <v>14520</v>
      </c>
      <c r="H1331" s="27"/>
      <c r="I1331" s="27"/>
      <c r="J1331" s="138"/>
      <c r="K1331" s="27"/>
      <c r="L1331" s="121" t="s">
        <v>893</v>
      </c>
      <c r="M1331" s="22"/>
      <c r="N1331" s="22"/>
      <c r="O1331" s="22"/>
      <c r="P1331" s="116"/>
    </row>
    <row r="1332" spans="1:16" x14ac:dyDescent="0.35">
      <c r="A1332" s="72" t="s">
        <v>771</v>
      </c>
      <c r="B1332" s="22" t="s">
        <v>772</v>
      </c>
      <c r="C1332" s="32" t="s">
        <v>496</v>
      </c>
      <c r="D1332" s="2" t="s">
        <v>688</v>
      </c>
      <c r="E1332" s="32">
        <v>15</v>
      </c>
      <c r="F1332" s="27">
        <f t="shared" si="40"/>
        <v>423.5</v>
      </c>
      <c r="G1332" s="17">
        <v>6352.5</v>
      </c>
      <c r="H1332" s="27"/>
      <c r="I1332" s="27"/>
      <c r="J1332" s="138"/>
      <c r="K1332" s="27"/>
      <c r="L1332" s="121" t="s">
        <v>893</v>
      </c>
      <c r="M1332" s="22"/>
      <c r="N1332" s="22"/>
      <c r="O1332" s="22"/>
      <c r="P1332" s="116"/>
    </row>
    <row r="1333" spans="1:16" x14ac:dyDescent="0.35">
      <c r="A1333" s="22" t="s">
        <v>771</v>
      </c>
      <c r="B1333" s="22" t="s">
        <v>772</v>
      </c>
      <c r="C1333" s="32" t="s">
        <v>496</v>
      </c>
      <c r="D1333" s="2" t="s">
        <v>689</v>
      </c>
      <c r="E1333" s="32">
        <v>100</v>
      </c>
      <c r="F1333" s="27">
        <f t="shared" si="40"/>
        <v>36.299999999999997</v>
      </c>
      <c r="G1333" s="17">
        <v>3630</v>
      </c>
      <c r="H1333" s="27"/>
      <c r="I1333" s="27"/>
      <c r="J1333" s="138"/>
      <c r="K1333" s="27"/>
      <c r="L1333" s="22"/>
      <c r="M1333" s="123" t="s">
        <v>893</v>
      </c>
      <c r="N1333" s="22"/>
      <c r="O1333" s="22"/>
      <c r="P1333" s="116"/>
    </row>
    <row r="1334" spans="1:16" x14ac:dyDescent="0.35">
      <c r="A1334" s="72" t="s">
        <v>771</v>
      </c>
      <c r="B1334" s="22" t="s">
        <v>772</v>
      </c>
      <c r="C1334" s="32" t="s">
        <v>496</v>
      </c>
      <c r="D1334" s="2" t="s">
        <v>690</v>
      </c>
      <c r="E1334" s="32">
        <v>4</v>
      </c>
      <c r="F1334" s="27">
        <f t="shared" si="40"/>
        <v>726</v>
      </c>
      <c r="G1334" s="17">
        <v>2904</v>
      </c>
      <c r="H1334" s="27"/>
      <c r="I1334" s="27"/>
      <c r="J1334" s="138"/>
      <c r="K1334" s="27"/>
      <c r="L1334" s="121" t="s">
        <v>893</v>
      </c>
      <c r="M1334" s="22"/>
      <c r="N1334" s="22"/>
      <c r="O1334" s="22"/>
      <c r="P1334" s="116"/>
    </row>
    <row r="1335" spans="1:16" x14ac:dyDescent="0.35">
      <c r="A1335" s="176" t="s">
        <v>771</v>
      </c>
      <c r="B1335" s="176" t="s">
        <v>772</v>
      </c>
      <c r="C1335" s="202" t="s">
        <v>496</v>
      </c>
      <c r="D1335" s="188" t="s">
        <v>691</v>
      </c>
      <c r="E1335" s="202">
        <v>2</v>
      </c>
      <c r="F1335" s="199">
        <f t="shared" si="40"/>
        <v>26620</v>
      </c>
      <c r="G1335" s="185">
        <v>53240</v>
      </c>
      <c r="H1335" s="180" t="s">
        <v>893</v>
      </c>
      <c r="I1335" s="115"/>
      <c r="J1335" s="138"/>
      <c r="K1335" s="27"/>
      <c r="L1335" s="22"/>
      <c r="M1335" s="22"/>
      <c r="N1335" s="22"/>
      <c r="O1335" s="22"/>
      <c r="P1335" s="116"/>
    </row>
    <row r="1336" spans="1:16" x14ac:dyDescent="0.35">
      <c r="A1336" s="228" t="s">
        <v>771</v>
      </c>
      <c r="B1336" s="176" t="s">
        <v>772</v>
      </c>
      <c r="C1336" s="202" t="s">
        <v>496</v>
      </c>
      <c r="D1336" s="188" t="s">
        <v>692</v>
      </c>
      <c r="E1336" s="202">
        <v>30</v>
      </c>
      <c r="F1336" s="199">
        <f t="shared" si="40"/>
        <v>4840</v>
      </c>
      <c r="G1336" s="185">
        <v>145200</v>
      </c>
      <c r="H1336" s="180" t="s">
        <v>893</v>
      </c>
      <c r="I1336" s="115"/>
      <c r="J1336" s="138"/>
      <c r="K1336" s="27"/>
      <c r="L1336" s="22"/>
      <c r="M1336" s="22"/>
      <c r="N1336" s="22"/>
      <c r="O1336" s="22"/>
      <c r="P1336" s="116"/>
    </row>
    <row r="1337" spans="1:16" x14ac:dyDescent="0.35">
      <c r="A1337" s="176" t="s">
        <v>771</v>
      </c>
      <c r="B1337" s="176" t="s">
        <v>772</v>
      </c>
      <c r="C1337" s="202" t="s">
        <v>496</v>
      </c>
      <c r="D1337" s="188" t="s">
        <v>693</v>
      </c>
      <c r="E1337" s="202">
        <v>4</v>
      </c>
      <c r="F1337" s="199">
        <f t="shared" si="40"/>
        <v>7260</v>
      </c>
      <c r="G1337" s="185">
        <v>29040</v>
      </c>
      <c r="H1337" s="180" t="s">
        <v>893</v>
      </c>
      <c r="I1337" s="115"/>
      <c r="J1337" s="138"/>
      <c r="K1337" s="27"/>
      <c r="L1337" s="22"/>
      <c r="M1337" s="22"/>
      <c r="N1337" s="22"/>
      <c r="O1337" s="22"/>
      <c r="P1337" s="116"/>
    </row>
    <row r="1338" spans="1:16" x14ac:dyDescent="0.35">
      <c r="A1338" s="228" t="s">
        <v>771</v>
      </c>
      <c r="B1338" s="176" t="s">
        <v>772</v>
      </c>
      <c r="C1338" s="202" t="s">
        <v>496</v>
      </c>
      <c r="D1338" s="188" t="s">
        <v>694</v>
      </c>
      <c r="E1338" s="202">
        <v>2</v>
      </c>
      <c r="F1338" s="199">
        <f t="shared" si="40"/>
        <v>9680</v>
      </c>
      <c r="G1338" s="185">
        <v>19360</v>
      </c>
      <c r="H1338" s="180" t="s">
        <v>893</v>
      </c>
      <c r="I1338" s="115"/>
      <c r="J1338" s="138"/>
      <c r="K1338" s="27"/>
      <c r="L1338" s="22"/>
      <c r="M1338" s="22"/>
      <c r="N1338" s="22"/>
      <c r="O1338" s="22"/>
      <c r="P1338" s="116"/>
    </row>
    <row r="1339" spans="1:16" x14ac:dyDescent="0.35">
      <c r="A1339" s="22" t="s">
        <v>771</v>
      </c>
      <c r="B1339" s="22" t="s">
        <v>772</v>
      </c>
      <c r="C1339" s="32" t="s">
        <v>496</v>
      </c>
      <c r="D1339" s="2" t="s">
        <v>695</v>
      </c>
      <c r="E1339" s="32">
        <v>4</v>
      </c>
      <c r="F1339" s="27">
        <f t="shared" si="40"/>
        <v>8470</v>
      </c>
      <c r="G1339" s="17">
        <v>33880</v>
      </c>
      <c r="H1339" s="115" t="s">
        <v>893</v>
      </c>
      <c r="I1339" s="115"/>
      <c r="J1339" s="138"/>
      <c r="K1339" s="27"/>
      <c r="L1339" s="22"/>
      <c r="M1339" s="22"/>
      <c r="N1339" s="22"/>
      <c r="O1339" s="22"/>
      <c r="P1339" s="116"/>
    </row>
    <row r="1340" spans="1:16" x14ac:dyDescent="0.35">
      <c r="A1340" s="72" t="s">
        <v>771</v>
      </c>
      <c r="B1340" s="22" t="s">
        <v>772</v>
      </c>
      <c r="C1340" s="32" t="s">
        <v>496</v>
      </c>
      <c r="D1340" s="2" t="s">
        <v>696</v>
      </c>
      <c r="E1340" s="32">
        <v>15</v>
      </c>
      <c r="F1340" s="27">
        <f t="shared" si="40"/>
        <v>1452</v>
      </c>
      <c r="G1340" s="17">
        <v>21780</v>
      </c>
      <c r="H1340" s="115" t="s">
        <v>893</v>
      </c>
      <c r="I1340" s="115"/>
      <c r="J1340" s="138"/>
      <c r="K1340" s="27"/>
      <c r="L1340" s="22"/>
      <c r="M1340" s="22"/>
      <c r="N1340" s="22"/>
      <c r="O1340" s="22"/>
      <c r="P1340" s="116"/>
    </row>
    <row r="1341" spans="1:16" x14ac:dyDescent="0.35">
      <c r="A1341" s="22" t="s">
        <v>771</v>
      </c>
      <c r="B1341" s="22" t="s">
        <v>772</v>
      </c>
      <c r="C1341" s="32" t="s">
        <v>496</v>
      </c>
      <c r="D1341" s="2" t="s">
        <v>697</v>
      </c>
      <c r="E1341" s="32">
        <v>80</v>
      </c>
      <c r="F1341" s="27">
        <f t="shared" si="40"/>
        <v>84.7</v>
      </c>
      <c r="G1341" s="17">
        <v>6776</v>
      </c>
      <c r="H1341" s="27"/>
      <c r="I1341" s="27"/>
      <c r="J1341" s="115" t="s">
        <v>893</v>
      </c>
      <c r="K1341" s="27"/>
      <c r="L1341" s="22"/>
      <c r="M1341" s="22"/>
      <c r="N1341" s="22"/>
      <c r="O1341" s="22"/>
      <c r="P1341" s="116"/>
    </row>
    <row r="1342" spans="1:16" x14ac:dyDescent="0.35">
      <c r="A1342" s="228" t="s">
        <v>771</v>
      </c>
      <c r="B1342" s="176" t="s">
        <v>772</v>
      </c>
      <c r="C1342" s="202" t="s">
        <v>496</v>
      </c>
      <c r="D1342" s="188" t="s">
        <v>698</v>
      </c>
      <c r="E1342" s="202">
        <v>4</v>
      </c>
      <c r="F1342" s="199">
        <f t="shared" si="40"/>
        <v>1089</v>
      </c>
      <c r="G1342" s="185">
        <v>4356</v>
      </c>
      <c r="H1342" s="180" t="s">
        <v>893</v>
      </c>
      <c r="I1342" s="115"/>
      <c r="J1342" s="138"/>
      <c r="K1342" s="27"/>
      <c r="L1342" s="22"/>
      <c r="M1342" s="22"/>
      <c r="N1342" s="22"/>
      <c r="O1342" s="22"/>
      <c r="P1342" s="116"/>
    </row>
    <row r="1343" spans="1:16" x14ac:dyDescent="0.35">
      <c r="A1343" s="176" t="s">
        <v>771</v>
      </c>
      <c r="B1343" s="176" t="s">
        <v>772</v>
      </c>
      <c r="C1343" s="202" t="s">
        <v>496</v>
      </c>
      <c r="D1343" s="188" t="s">
        <v>699</v>
      </c>
      <c r="E1343" s="202">
        <v>20</v>
      </c>
      <c r="F1343" s="199">
        <f t="shared" si="40"/>
        <v>1452</v>
      </c>
      <c r="G1343" s="185">
        <v>29040</v>
      </c>
      <c r="H1343" s="180" t="s">
        <v>893</v>
      </c>
      <c r="I1343" s="115"/>
      <c r="J1343" s="138"/>
      <c r="K1343" s="27"/>
      <c r="L1343" s="22"/>
      <c r="M1343" s="22"/>
      <c r="N1343" s="22"/>
      <c r="O1343" s="22"/>
      <c r="P1343" s="116"/>
    </row>
    <row r="1344" spans="1:16" x14ac:dyDescent="0.35">
      <c r="A1344" s="72" t="s">
        <v>771</v>
      </c>
      <c r="B1344" s="22" t="s">
        <v>772</v>
      </c>
      <c r="C1344" s="32" t="s">
        <v>496</v>
      </c>
      <c r="D1344" s="2" t="s">
        <v>700</v>
      </c>
      <c r="E1344" s="32">
        <v>20</v>
      </c>
      <c r="F1344" s="27">
        <f t="shared" si="40"/>
        <v>60.5</v>
      </c>
      <c r="G1344" s="17">
        <v>1210</v>
      </c>
      <c r="H1344" s="115" t="s">
        <v>893</v>
      </c>
      <c r="I1344" s="115"/>
      <c r="J1344" s="138"/>
      <c r="K1344" s="27"/>
      <c r="L1344" s="22"/>
      <c r="M1344" s="22"/>
      <c r="N1344" s="22"/>
      <c r="O1344" s="22"/>
      <c r="P1344" s="116"/>
    </row>
    <row r="1345" spans="1:16" x14ac:dyDescent="0.35">
      <c r="A1345" s="176" t="s">
        <v>771</v>
      </c>
      <c r="B1345" s="176" t="s">
        <v>772</v>
      </c>
      <c r="C1345" s="202" t="s">
        <v>496</v>
      </c>
      <c r="D1345" s="188" t="s">
        <v>701</v>
      </c>
      <c r="E1345" s="202">
        <v>120</v>
      </c>
      <c r="F1345" s="199">
        <f t="shared" si="40"/>
        <v>84.7</v>
      </c>
      <c r="G1345" s="185">
        <v>10164</v>
      </c>
      <c r="H1345" s="180" t="s">
        <v>893</v>
      </c>
      <c r="I1345" s="115"/>
      <c r="J1345" s="138"/>
      <c r="K1345" s="27"/>
      <c r="L1345" s="22"/>
      <c r="M1345" s="22"/>
      <c r="N1345" s="22"/>
      <c r="O1345" s="22"/>
      <c r="P1345" s="116"/>
    </row>
    <row r="1346" spans="1:16" x14ac:dyDescent="0.35">
      <c r="A1346" s="228" t="s">
        <v>771</v>
      </c>
      <c r="B1346" s="176" t="s">
        <v>772</v>
      </c>
      <c r="C1346" s="202" t="s">
        <v>496</v>
      </c>
      <c r="D1346" s="188" t="s">
        <v>702</v>
      </c>
      <c r="E1346" s="202">
        <v>1</v>
      </c>
      <c r="F1346" s="199">
        <f t="shared" si="40"/>
        <v>54450</v>
      </c>
      <c r="G1346" s="185">
        <v>54450</v>
      </c>
      <c r="H1346" s="180" t="s">
        <v>893</v>
      </c>
      <c r="I1346" s="115"/>
      <c r="J1346" s="138"/>
      <c r="K1346" s="27"/>
      <c r="L1346" s="22"/>
      <c r="M1346" s="22"/>
      <c r="N1346" s="22"/>
      <c r="O1346" s="22"/>
      <c r="P1346" s="116"/>
    </row>
    <row r="1347" spans="1:16" x14ac:dyDescent="0.35">
      <c r="A1347" s="22" t="s">
        <v>771</v>
      </c>
      <c r="B1347" s="22" t="s">
        <v>772</v>
      </c>
      <c r="C1347" s="32" t="s">
        <v>496</v>
      </c>
      <c r="D1347" s="2" t="s">
        <v>703</v>
      </c>
      <c r="E1347" s="32">
        <v>2</v>
      </c>
      <c r="F1347" s="27">
        <f t="shared" si="40"/>
        <v>4235</v>
      </c>
      <c r="G1347" s="17">
        <v>8470</v>
      </c>
      <c r="H1347" s="115" t="s">
        <v>893</v>
      </c>
      <c r="I1347" s="115"/>
      <c r="J1347" s="138"/>
      <c r="K1347" s="27"/>
      <c r="L1347" s="22"/>
      <c r="M1347" s="22"/>
      <c r="N1347" s="22"/>
      <c r="O1347" s="22"/>
      <c r="P1347" s="116"/>
    </row>
    <row r="1348" spans="1:16" x14ac:dyDescent="0.35">
      <c r="A1348" s="72" t="s">
        <v>771</v>
      </c>
      <c r="B1348" s="22" t="s">
        <v>772</v>
      </c>
      <c r="C1348" s="32" t="s">
        <v>496</v>
      </c>
      <c r="D1348" s="2" t="s">
        <v>704</v>
      </c>
      <c r="E1348" s="32">
        <v>10</v>
      </c>
      <c r="F1348" s="27">
        <f t="shared" si="40"/>
        <v>423.5</v>
      </c>
      <c r="G1348" s="17">
        <v>4235</v>
      </c>
      <c r="H1348" s="27"/>
      <c r="I1348" s="27"/>
      <c r="J1348" s="138"/>
      <c r="K1348" s="27"/>
      <c r="L1348" s="121" t="s">
        <v>893</v>
      </c>
      <c r="M1348" s="22"/>
      <c r="N1348" s="22"/>
      <c r="O1348" s="22"/>
      <c r="P1348" s="116"/>
    </row>
    <row r="1349" spans="1:16" x14ac:dyDescent="0.35">
      <c r="A1349" s="22" t="s">
        <v>771</v>
      </c>
      <c r="B1349" s="22" t="s">
        <v>772</v>
      </c>
      <c r="C1349" s="32" t="s">
        <v>496</v>
      </c>
      <c r="D1349" s="2" t="s">
        <v>705</v>
      </c>
      <c r="E1349" s="32">
        <v>140</v>
      </c>
      <c r="F1349" s="27">
        <f t="shared" si="40"/>
        <v>2420</v>
      </c>
      <c r="G1349" s="17">
        <v>338800</v>
      </c>
      <c r="H1349" s="131" t="s">
        <v>893</v>
      </c>
      <c r="I1349" s="27"/>
      <c r="J1349" s="138"/>
      <c r="K1349" s="27"/>
      <c r="L1349" s="121" t="s">
        <v>893</v>
      </c>
      <c r="M1349" s="22"/>
      <c r="N1349" s="22"/>
      <c r="O1349" s="22"/>
      <c r="P1349" s="116"/>
    </row>
    <row r="1350" spans="1:16" x14ac:dyDescent="0.35">
      <c r="A1350" s="72" t="s">
        <v>771</v>
      </c>
      <c r="B1350" s="22" t="s">
        <v>772</v>
      </c>
      <c r="C1350" s="32" t="s">
        <v>496</v>
      </c>
      <c r="D1350" s="2" t="s">
        <v>706</v>
      </c>
      <c r="E1350" s="32">
        <v>140</v>
      </c>
      <c r="F1350" s="27">
        <f t="shared" si="40"/>
        <v>423.5</v>
      </c>
      <c r="G1350" s="17">
        <v>59290</v>
      </c>
      <c r="H1350" s="27"/>
      <c r="I1350" s="27"/>
      <c r="J1350" s="138"/>
      <c r="K1350" s="27"/>
      <c r="L1350" s="121" t="s">
        <v>893</v>
      </c>
      <c r="M1350" s="22"/>
      <c r="N1350" s="22"/>
      <c r="O1350" s="22"/>
      <c r="P1350" s="116"/>
    </row>
    <row r="1351" spans="1:16" x14ac:dyDescent="0.35">
      <c r="A1351" s="22" t="s">
        <v>771</v>
      </c>
      <c r="B1351" s="22" t="s">
        <v>772</v>
      </c>
      <c r="C1351" s="32" t="s">
        <v>496</v>
      </c>
      <c r="D1351" s="2" t="s">
        <v>707</v>
      </c>
      <c r="E1351" s="32">
        <v>1</v>
      </c>
      <c r="F1351" s="27">
        <f t="shared" si="40"/>
        <v>12100</v>
      </c>
      <c r="G1351" s="17">
        <v>12100</v>
      </c>
      <c r="H1351" s="27"/>
      <c r="I1351" s="27"/>
      <c r="J1351" s="115" t="s">
        <v>893</v>
      </c>
      <c r="K1351" s="27"/>
      <c r="L1351" s="130" t="s">
        <v>893</v>
      </c>
      <c r="M1351" s="22"/>
      <c r="N1351" s="22"/>
      <c r="O1351" s="22"/>
      <c r="P1351" s="116"/>
    </row>
    <row r="1352" spans="1:16" x14ac:dyDescent="0.35">
      <c r="A1352" s="72" t="s">
        <v>771</v>
      </c>
      <c r="B1352" s="22" t="s">
        <v>772</v>
      </c>
      <c r="C1352" s="32" t="s">
        <v>496</v>
      </c>
      <c r="D1352" s="2" t="s">
        <v>205</v>
      </c>
      <c r="E1352" s="32">
        <v>1</v>
      </c>
      <c r="F1352" s="27">
        <f t="shared" si="40"/>
        <v>4840</v>
      </c>
      <c r="G1352" s="17">
        <v>4840</v>
      </c>
      <c r="H1352" s="27"/>
      <c r="I1352" s="27"/>
      <c r="J1352" s="138"/>
      <c r="K1352" s="27"/>
      <c r="L1352" s="121" t="s">
        <v>893</v>
      </c>
      <c r="M1352" s="22"/>
      <c r="N1352" s="22"/>
      <c r="O1352" s="22"/>
      <c r="P1352" s="116"/>
    </row>
    <row r="1353" spans="1:16" x14ac:dyDescent="0.35">
      <c r="A1353" s="22" t="s">
        <v>771</v>
      </c>
      <c r="B1353" s="22" t="s">
        <v>772</v>
      </c>
      <c r="C1353" s="32" t="s">
        <v>496</v>
      </c>
      <c r="D1353" s="2" t="s">
        <v>708</v>
      </c>
      <c r="E1353" s="32">
        <v>4</v>
      </c>
      <c r="F1353" s="27">
        <f t="shared" si="40"/>
        <v>1815</v>
      </c>
      <c r="G1353" s="17">
        <v>7260</v>
      </c>
      <c r="H1353" s="27"/>
      <c r="I1353" s="27"/>
      <c r="J1353" s="115" t="s">
        <v>893</v>
      </c>
      <c r="K1353" s="27"/>
      <c r="L1353" s="22"/>
      <c r="M1353" s="22"/>
      <c r="N1353" s="22"/>
      <c r="O1353" s="22"/>
      <c r="P1353" s="116"/>
    </row>
    <row r="1354" spans="1:16" x14ac:dyDescent="0.35">
      <c r="A1354" s="72" t="s">
        <v>771</v>
      </c>
      <c r="B1354" s="22" t="s">
        <v>772</v>
      </c>
      <c r="C1354" s="32" t="s">
        <v>496</v>
      </c>
      <c r="D1354" s="2" t="s">
        <v>709</v>
      </c>
      <c r="E1354" s="32">
        <v>3</v>
      </c>
      <c r="F1354" s="27">
        <f t="shared" si="40"/>
        <v>2420</v>
      </c>
      <c r="G1354" s="17">
        <v>7260</v>
      </c>
      <c r="H1354" s="27"/>
      <c r="I1354" s="27"/>
      <c r="J1354" s="138"/>
      <c r="K1354" s="27"/>
      <c r="L1354" s="121" t="s">
        <v>893</v>
      </c>
      <c r="M1354" s="22"/>
      <c r="N1354" s="22"/>
      <c r="O1354" s="22"/>
      <c r="P1354" s="116"/>
    </row>
    <row r="1355" spans="1:16" ht="28" x14ac:dyDescent="0.35">
      <c r="A1355" s="22" t="s">
        <v>771</v>
      </c>
      <c r="B1355" s="22" t="s">
        <v>772</v>
      </c>
      <c r="C1355" s="32" t="s">
        <v>496</v>
      </c>
      <c r="D1355" s="2" t="s">
        <v>710</v>
      </c>
      <c r="E1355" s="32">
        <v>6</v>
      </c>
      <c r="F1355" s="27">
        <f t="shared" si="40"/>
        <v>363</v>
      </c>
      <c r="G1355" s="17">
        <v>2178</v>
      </c>
      <c r="H1355" s="115" t="s">
        <v>893</v>
      </c>
      <c r="I1355" s="115"/>
      <c r="J1355" s="138"/>
      <c r="K1355" s="27"/>
      <c r="L1355" s="22"/>
      <c r="M1355" s="22"/>
      <c r="N1355" s="22"/>
      <c r="O1355" s="22"/>
      <c r="P1355" s="116"/>
    </row>
    <row r="1356" spans="1:16" ht="28" x14ac:dyDescent="0.35">
      <c r="A1356" s="228" t="s">
        <v>771</v>
      </c>
      <c r="B1356" s="176" t="s">
        <v>772</v>
      </c>
      <c r="C1356" s="202" t="s">
        <v>172</v>
      </c>
      <c r="D1356" s="186" t="s">
        <v>711</v>
      </c>
      <c r="E1356" s="182">
        <v>24</v>
      </c>
      <c r="F1356" s="255">
        <v>7502</v>
      </c>
      <c r="G1356" s="255">
        <f t="shared" ref="G1356:G1400" si="41">E1356*F1356</f>
        <v>180048</v>
      </c>
      <c r="H1356" s="180" t="s">
        <v>893</v>
      </c>
      <c r="I1356" s="115"/>
      <c r="J1356" s="138"/>
      <c r="K1356" s="27"/>
      <c r="L1356" s="22"/>
      <c r="M1356" s="22"/>
      <c r="N1356" s="22"/>
      <c r="O1356" s="22"/>
      <c r="P1356" s="116"/>
    </row>
    <row r="1357" spans="1:16" ht="28" x14ac:dyDescent="0.35">
      <c r="A1357" s="176" t="s">
        <v>771</v>
      </c>
      <c r="B1357" s="176" t="s">
        <v>772</v>
      </c>
      <c r="C1357" s="202" t="s">
        <v>172</v>
      </c>
      <c r="D1357" s="186" t="s">
        <v>712</v>
      </c>
      <c r="E1357" s="182">
        <v>4</v>
      </c>
      <c r="F1357" s="255">
        <v>18150</v>
      </c>
      <c r="G1357" s="255">
        <f t="shared" si="41"/>
        <v>72600</v>
      </c>
      <c r="H1357" s="180" t="s">
        <v>893</v>
      </c>
      <c r="I1357" s="115"/>
      <c r="J1357" s="138"/>
      <c r="K1357" s="27"/>
      <c r="L1357" s="22"/>
      <c r="M1357" s="22"/>
      <c r="N1357" s="22"/>
      <c r="O1357" s="22"/>
      <c r="P1357" s="116"/>
    </row>
    <row r="1358" spans="1:16" x14ac:dyDescent="0.35">
      <c r="A1358" s="228" t="s">
        <v>771</v>
      </c>
      <c r="B1358" s="176" t="s">
        <v>772</v>
      </c>
      <c r="C1358" s="202" t="s">
        <v>172</v>
      </c>
      <c r="D1358" s="186" t="s">
        <v>713</v>
      </c>
      <c r="E1358" s="182">
        <v>1</v>
      </c>
      <c r="F1358" s="255">
        <v>114950</v>
      </c>
      <c r="G1358" s="255">
        <f t="shared" si="41"/>
        <v>114950</v>
      </c>
      <c r="H1358" s="180" t="s">
        <v>893</v>
      </c>
      <c r="I1358" s="115"/>
      <c r="J1358" s="138"/>
      <c r="K1358" s="27"/>
      <c r="L1358" s="22"/>
      <c r="M1358" s="22"/>
      <c r="N1358" s="22"/>
      <c r="O1358" s="22"/>
      <c r="P1358" s="116"/>
    </row>
    <row r="1359" spans="1:16" x14ac:dyDescent="0.35">
      <c r="A1359" s="22" t="s">
        <v>771</v>
      </c>
      <c r="B1359" s="22" t="s">
        <v>772</v>
      </c>
      <c r="C1359" s="32" t="s">
        <v>172</v>
      </c>
      <c r="D1359" s="16" t="s">
        <v>714</v>
      </c>
      <c r="E1359" s="10">
        <v>5</v>
      </c>
      <c r="F1359" s="89">
        <v>11858</v>
      </c>
      <c r="G1359" s="89">
        <f t="shared" si="41"/>
        <v>59290</v>
      </c>
      <c r="H1359" s="115" t="s">
        <v>893</v>
      </c>
      <c r="I1359" s="115"/>
      <c r="J1359" s="138"/>
      <c r="K1359" s="27"/>
      <c r="L1359" s="22"/>
      <c r="M1359" s="22"/>
      <c r="N1359" s="22"/>
      <c r="O1359" s="22"/>
      <c r="P1359" s="116"/>
    </row>
    <row r="1360" spans="1:16" x14ac:dyDescent="0.35">
      <c r="A1360" s="228" t="s">
        <v>771</v>
      </c>
      <c r="B1360" s="176" t="s">
        <v>772</v>
      </c>
      <c r="C1360" s="202" t="s">
        <v>172</v>
      </c>
      <c r="D1360" s="186" t="s">
        <v>355</v>
      </c>
      <c r="E1360" s="182">
        <v>30</v>
      </c>
      <c r="F1360" s="255">
        <v>1075</v>
      </c>
      <c r="G1360" s="255">
        <f t="shared" si="41"/>
        <v>32250</v>
      </c>
      <c r="H1360" s="180" t="s">
        <v>893</v>
      </c>
      <c r="I1360" s="115"/>
      <c r="J1360" s="138"/>
      <c r="K1360" s="27"/>
      <c r="L1360" s="22"/>
      <c r="M1360" s="22"/>
      <c r="N1360" s="22"/>
      <c r="O1360" s="22"/>
      <c r="P1360" s="116"/>
    </row>
    <row r="1361" spans="1:16" x14ac:dyDescent="0.35">
      <c r="A1361" s="22" t="s">
        <v>771</v>
      </c>
      <c r="B1361" s="22" t="s">
        <v>772</v>
      </c>
      <c r="C1361" s="32" t="s">
        <v>172</v>
      </c>
      <c r="D1361" s="16" t="s">
        <v>467</v>
      </c>
      <c r="E1361" s="10">
        <v>14</v>
      </c>
      <c r="F1361" s="89">
        <v>1331</v>
      </c>
      <c r="G1361" s="89">
        <f t="shared" si="41"/>
        <v>18634</v>
      </c>
      <c r="H1361" s="115" t="s">
        <v>893</v>
      </c>
      <c r="I1361" s="115"/>
      <c r="J1361" s="138"/>
      <c r="K1361" s="27"/>
      <c r="L1361" s="22"/>
      <c r="M1361" s="22"/>
      <c r="N1361" s="22"/>
      <c r="O1361" s="22"/>
      <c r="P1361" s="116"/>
    </row>
    <row r="1362" spans="1:16" x14ac:dyDescent="0.35">
      <c r="A1362" s="72" t="s">
        <v>771</v>
      </c>
      <c r="B1362" s="22" t="s">
        <v>772</v>
      </c>
      <c r="C1362" s="32" t="s">
        <v>172</v>
      </c>
      <c r="D1362" s="16" t="s">
        <v>715</v>
      </c>
      <c r="E1362" s="10">
        <v>60</v>
      </c>
      <c r="F1362" s="89">
        <v>907.5</v>
      </c>
      <c r="G1362" s="89">
        <f t="shared" si="41"/>
        <v>54450</v>
      </c>
      <c r="H1362" s="115" t="s">
        <v>893</v>
      </c>
      <c r="I1362" s="115"/>
      <c r="J1362" s="138"/>
      <c r="K1362" s="27"/>
      <c r="L1362" s="22"/>
      <c r="M1362" s="22"/>
      <c r="N1362" s="22"/>
      <c r="O1362" s="22"/>
      <c r="P1362" s="116"/>
    </row>
    <row r="1363" spans="1:16" x14ac:dyDescent="0.35">
      <c r="A1363" s="22" t="s">
        <v>771</v>
      </c>
      <c r="B1363" s="22" t="s">
        <v>772</v>
      </c>
      <c r="C1363" s="32" t="s">
        <v>172</v>
      </c>
      <c r="D1363" s="16" t="s">
        <v>716</v>
      </c>
      <c r="E1363" s="10">
        <v>5</v>
      </c>
      <c r="F1363" s="89">
        <v>983</v>
      </c>
      <c r="G1363" s="89">
        <f t="shared" si="41"/>
        <v>4915</v>
      </c>
      <c r="H1363" s="115" t="s">
        <v>893</v>
      </c>
      <c r="I1363" s="115"/>
      <c r="J1363" s="138"/>
      <c r="K1363" s="27"/>
      <c r="L1363" s="22"/>
      <c r="M1363" s="22"/>
      <c r="N1363" s="22"/>
      <c r="O1363" s="22"/>
      <c r="P1363" s="116"/>
    </row>
    <row r="1364" spans="1:16" x14ac:dyDescent="0.35">
      <c r="A1364" s="72" t="s">
        <v>771</v>
      </c>
      <c r="B1364" s="22" t="s">
        <v>772</v>
      </c>
      <c r="C1364" s="32" t="s">
        <v>172</v>
      </c>
      <c r="D1364" s="16" t="s">
        <v>717</v>
      </c>
      <c r="E1364" s="10">
        <v>5</v>
      </c>
      <c r="F1364" s="89">
        <v>1331</v>
      </c>
      <c r="G1364" s="89">
        <f t="shared" si="41"/>
        <v>6655</v>
      </c>
      <c r="H1364" s="115" t="s">
        <v>893</v>
      </c>
      <c r="I1364" s="115"/>
      <c r="J1364" s="138"/>
      <c r="K1364" s="27"/>
      <c r="L1364" s="22"/>
      <c r="M1364" s="22"/>
      <c r="N1364" s="22"/>
      <c r="O1364" s="22"/>
      <c r="P1364" s="116"/>
    </row>
    <row r="1365" spans="1:16" x14ac:dyDescent="0.35">
      <c r="A1365" s="22" t="s">
        <v>771</v>
      </c>
      <c r="B1365" s="22" t="s">
        <v>772</v>
      </c>
      <c r="C1365" s="32" t="s">
        <v>172</v>
      </c>
      <c r="D1365" s="16" t="s">
        <v>718</v>
      </c>
      <c r="E1365" s="10">
        <v>2</v>
      </c>
      <c r="F1365" s="89">
        <v>10890</v>
      </c>
      <c r="G1365" s="89">
        <f t="shared" si="41"/>
        <v>21780</v>
      </c>
      <c r="H1365" s="115" t="s">
        <v>893</v>
      </c>
      <c r="I1365" s="115"/>
      <c r="J1365" s="138"/>
      <c r="K1365" s="27"/>
      <c r="L1365" s="22"/>
      <c r="M1365" s="22"/>
      <c r="N1365" s="22"/>
      <c r="O1365" s="22"/>
      <c r="P1365" s="116"/>
    </row>
    <row r="1366" spans="1:16" x14ac:dyDescent="0.35">
      <c r="A1366" s="72" t="s">
        <v>771</v>
      </c>
      <c r="B1366" s="22" t="s">
        <v>772</v>
      </c>
      <c r="C1366" s="32" t="s">
        <v>172</v>
      </c>
      <c r="D1366" s="16" t="s">
        <v>436</v>
      </c>
      <c r="E1366" s="10">
        <v>60</v>
      </c>
      <c r="F1366" s="89">
        <v>35</v>
      </c>
      <c r="G1366" s="89">
        <f t="shared" si="41"/>
        <v>2100</v>
      </c>
      <c r="H1366" s="115" t="s">
        <v>893</v>
      </c>
      <c r="I1366" s="115"/>
      <c r="J1366" s="138"/>
      <c r="K1366" s="27"/>
      <c r="L1366" s="22"/>
      <c r="M1366" s="22"/>
      <c r="N1366" s="22"/>
      <c r="O1366" s="22"/>
      <c r="P1366" s="116"/>
    </row>
    <row r="1367" spans="1:16" x14ac:dyDescent="0.35">
      <c r="A1367" s="22" t="s">
        <v>771</v>
      </c>
      <c r="B1367" s="22" t="s">
        <v>772</v>
      </c>
      <c r="C1367" s="32" t="s">
        <v>172</v>
      </c>
      <c r="D1367" s="16" t="s">
        <v>719</v>
      </c>
      <c r="E1367" s="10">
        <v>44</v>
      </c>
      <c r="F1367" s="89">
        <v>30</v>
      </c>
      <c r="G1367" s="89">
        <f t="shared" si="41"/>
        <v>1320</v>
      </c>
      <c r="H1367" s="115" t="s">
        <v>893</v>
      </c>
      <c r="I1367" s="115"/>
      <c r="J1367" s="138"/>
      <c r="K1367" s="27"/>
      <c r="L1367" s="22"/>
      <c r="M1367" s="22"/>
      <c r="N1367" s="22"/>
      <c r="O1367" s="22"/>
      <c r="P1367" s="116"/>
    </row>
    <row r="1368" spans="1:16" ht="28" x14ac:dyDescent="0.35">
      <c r="A1368" s="72" t="s">
        <v>771</v>
      </c>
      <c r="B1368" s="22" t="s">
        <v>772</v>
      </c>
      <c r="C1368" s="32" t="s">
        <v>172</v>
      </c>
      <c r="D1368" s="16" t="s">
        <v>720</v>
      </c>
      <c r="E1368" s="10">
        <v>4</v>
      </c>
      <c r="F1368" s="89">
        <v>3630</v>
      </c>
      <c r="G1368" s="89">
        <f t="shared" si="41"/>
        <v>14520</v>
      </c>
      <c r="H1368" s="115" t="s">
        <v>893</v>
      </c>
      <c r="I1368" s="115"/>
      <c r="J1368" s="138"/>
      <c r="K1368" s="27"/>
      <c r="L1368" s="22"/>
      <c r="M1368" s="22"/>
      <c r="N1368" s="22"/>
      <c r="O1368" s="22"/>
      <c r="P1368" s="116"/>
    </row>
    <row r="1369" spans="1:16" x14ac:dyDescent="0.35">
      <c r="A1369" s="22" t="s">
        <v>771</v>
      </c>
      <c r="B1369" s="22" t="s">
        <v>772</v>
      </c>
      <c r="C1369" s="32" t="s">
        <v>172</v>
      </c>
      <c r="D1369" s="16" t="s">
        <v>721</v>
      </c>
      <c r="E1369" s="10">
        <v>15</v>
      </c>
      <c r="F1369" s="89">
        <v>107.41</v>
      </c>
      <c r="G1369" s="89">
        <f t="shared" si="41"/>
        <v>1611.1499999999999</v>
      </c>
      <c r="H1369" s="27"/>
      <c r="I1369" s="27"/>
      <c r="J1369" s="138"/>
      <c r="K1369" s="27"/>
      <c r="L1369" s="22"/>
      <c r="M1369" s="22"/>
      <c r="N1369" s="22"/>
      <c r="O1369" s="22"/>
      <c r="P1369" s="122" t="s">
        <v>893</v>
      </c>
    </row>
    <row r="1370" spans="1:16" x14ac:dyDescent="0.35">
      <c r="A1370" s="72" t="s">
        <v>771</v>
      </c>
      <c r="B1370" s="22" t="s">
        <v>772</v>
      </c>
      <c r="C1370" s="32" t="s">
        <v>172</v>
      </c>
      <c r="D1370" s="16" t="s">
        <v>722</v>
      </c>
      <c r="E1370" s="10">
        <v>70</v>
      </c>
      <c r="F1370" s="89">
        <v>2178</v>
      </c>
      <c r="G1370" s="89">
        <f t="shared" si="41"/>
        <v>152460</v>
      </c>
      <c r="H1370" s="131" t="s">
        <v>893</v>
      </c>
      <c r="I1370" s="27"/>
      <c r="J1370" s="138"/>
      <c r="K1370" s="27"/>
      <c r="L1370" s="121" t="s">
        <v>893</v>
      </c>
      <c r="M1370" s="22"/>
      <c r="N1370" s="22"/>
      <c r="O1370" s="22"/>
      <c r="P1370" s="116"/>
    </row>
    <row r="1371" spans="1:16" ht="42" x14ac:dyDescent="0.35">
      <c r="A1371" s="22" t="s">
        <v>771</v>
      </c>
      <c r="B1371" s="22" t="s">
        <v>772</v>
      </c>
      <c r="C1371" s="32" t="s">
        <v>172</v>
      </c>
      <c r="D1371" s="16" t="s">
        <v>723</v>
      </c>
      <c r="E1371" s="10">
        <v>70</v>
      </c>
      <c r="F1371" s="89">
        <v>544.5</v>
      </c>
      <c r="G1371" s="89">
        <f t="shared" si="41"/>
        <v>38115</v>
      </c>
      <c r="H1371" s="27"/>
      <c r="I1371" s="27"/>
      <c r="J1371" s="138"/>
      <c r="K1371" s="27"/>
      <c r="L1371" s="121" t="s">
        <v>893</v>
      </c>
      <c r="M1371" s="22"/>
      <c r="N1371" s="22"/>
      <c r="O1371" s="22"/>
      <c r="P1371" s="116"/>
    </row>
    <row r="1372" spans="1:16" ht="28" x14ac:dyDescent="0.35">
      <c r="A1372" s="72" t="s">
        <v>771</v>
      </c>
      <c r="B1372" s="22" t="s">
        <v>772</v>
      </c>
      <c r="C1372" s="32" t="s">
        <v>172</v>
      </c>
      <c r="D1372" s="16" t="s">
        <v>724</v>
      </c>
      <c r="E1372" s="10">
        <v>7</v>
      </c>
      <c r="F1372" s="89">
        <v>2602</v>
      </c>
      <c r="G1372" s="89">
        <f t="shared" si="41"/>
        <v>18214</v>
      </c>
      <c r="H1372" s="131" t="s">
        <v>893</v>
      </c>
      <c r="I1372" s="27"/>
      <c r="J1372" s="138"/>
      <c r="K1372" s="27"/>
      <c r="L1372" s="121" t="s">
        <v>893</v>
      </c>
      <c r="M1372" s="22"/>
      <c r="N1372" s="22"/>
      <c r="O1372" s="22"/>
      <c r="P1372" s="116"/>
    </row>
    <row r="1373" spans="1:16" x14ac:dyDescent="0.35">
      <c r="A1373" s="22" t="s">
        <v>771</v>
      </c>
      <c r="B1373" s="22" t="s">
        <v>772</v>
      </c>
      <c r="C1373" s="32" t="s">
        <v>172</v>
      </c>
      <c r="D1373" s="16" t="s">
        <v>725</v>
      </c>
      <c r="E1373" s="10">
        <v>2</v>
      </c>
      <c r="F1373" s="89">
        <v>3025</v>
      </c>
      <c r="G1373" s="89">
        <f t="shared" si="41"/>
        <v>6050</v>
      </c>
      <c r="H1373" s="130" t="s">
        <v>893</v>
      </c>
      <c r="I1373" s="27"/>
      <c r="J1373" s="138"/>
      <c r="K1373" s="27"/>
      <c r="L1373" s="121" t="s">
        <v>893</v>
      </c>
      <c r="M1373" s="22"/>
      <c r="N1373" s="22"/>
      <c r="O1373" s="22"/>
      <c r="P1373" s="116"/>
    </row>
    <row r="1374" spans="1:16" x14ac:dyDescent="0.35">
      <c r="A1374" s="72" t="s">
        <v>771</v>
      </c>
      <c r="B1374" s="22" t="s">
        <v>772</v>
      </c>
      <c r="C1374" s="32" t="s">
        <v>172</v>
      </c>
      <c r="D1374" s="16" t="s">
        <v>726</v>
      </c>
      <c r="E1374" s="10">
        <v>5</v>
      </c>
      <c r="F1374" s="89">
        <v>2299</v>
      </c>
      <c r="G1374" s="89">
        <f t="shared" si="41"/>
        <v>11495</v>
      </c>
      <c r="H1374" s="130" t="s">
        <v>893</v>
      </c>
      <c r="I1374" s="27"/>
      <c r="J1374" s="138"/>
      <c r="K1374" s="27"/>
      <c r="L1374" s="121" t="s">
        <v>893</v>
      </c>
      <c r="M1374" s="22"/>
      <c r="N1374" s="22"/>
      <c r="O1374" s="22"/>
      <c r="P1374" s="116"/>
    </row>
    <row r="1375" spans="1:16" x14ac:dyDescent="0.35">
      <c r="A1375" s="22" t="s">
        <v>771</v>
      </c>
      <c r="B1375" s="22" t="s">
        <v>772</v>
      </c>
      <c r="C1375" s="32" t="s">
        <v>172</v>
      </c>
      <c r="D1375" s="16" t="s">
        <v>337</v>
      </c>
      <c r="E1375" s="10">
        <v>74</v>
      </c>
      <c r="F1375" s="89">
        <v>322.70999999999998</v>
      </c>
      <c r="G1375" s="89">
        <f t="shared" si="41"/>
        <v>23880.539999999997</v>
      </c>
      <c r="H1375" s="27"/>
      <c r="I1375" s="27"/>
      <c r="J1375" s="138"/>
      <c r="K1375" s="27"/>
      <c r="L1375" s="121" t="s">
        <v>893</v>
      </c>
      <c r="M1375" s="22"/>
      <c r="N1375" s="22"/>
      <c r="O1375" s="22"/>
      <c r="P1375" s="116"/>
    </row>
    <row r="1376" spans="1:16" ht="28" x14ac:dyDescent="0.35">
      <c r="A1376" s="72" t="s">
        <v>771</v>
      </c>
      <c r="B1376" s="22" t="s">
        <v>772</v>
      </c>
      <c r="C1376" s="32" t="s">
        <v>172</v>
      </c>
      <c r="D1376" s="16" t="s">
        <v>180</v>
      </c>
      <c r="E1376" s="10">
        <v>10</v>
      </c>
      <c r="F1376" s="89">
        <v>1694</v>
      </c>
      <c r="G1376" s="89">
        <f t="shared" si="41"/>
        <v>16940</v>
      </c>
      <c r="H1376" s="131" t="s">
        <v>893</v>
      </c>
      <c r="I1376" s="27"/>
      <c r="J1376" s="138"/>
      <c r="K1376" s="27"/>
      <c r="L1376" s="121" t="s">
        <v>893</v>
      </c>
      <c r="M1376" s="22"/>
      <c r="N1376" s="22"/>
      <c r="O1376" s="22"/>
      <c r="P1376" s="116"/>
    </row>
    <row r="1377" spans="1:16" x14ac:dyDescent="0.35">
      <c r="A1377" s="22" t="s">
        <v>771</v>
      </c>
      <c r="B1377" s="22" t="s">
        <v>772</v>
      </c>
      <c r="C1377" s="32" t="s">
        <v>172</v>
      </c>
      <c r="D1377" s="16" t="s">
        <v>727</v>
      </c>
      <c r="E1377" s="10">
        <v>1</v>
      </c>
      <c r="F1377" s="89">
        <v>12100</v>
      </c>
      <c r="G1377" s="89">
        <f t="shared" si="41"/>
        <v>12100</v>
      </c>
      <c r="H1377" s="27"/>
      <c r="I1377" s="27"/>
      <c r="J1377" s="138"/>
      <c r="K1377" s="27"/>
      <c r="L1377" s="121" t="s">
        <v>893</v>
      </c>
      <c r="M1377" s="22"/>
      <c r="N1377" s="22"/>
      <c r="O1377" s="22"/>
      <c r="P1377" s="116"/>
    </row>
    <row r="1378" spans="1:16" ht="28" x14ac:dyDescent="0.35">
      <c r="A1378" s="72" t="s">
        <v>771</v>
      </c>
      <c r="B1378" s="22" t="s">
        <v>772</v>
      </c>
      <c r="C1378" s="32" t="s">
        <v>172</v>
      </c>
      <c r="D1378" s="16" t="s">
        <v>728</v>
      </c>
      <c r="E1378" s="10">
        <v>40</v>
      </c>
      <c r="F1378" s="89">
        <v>810.7</v>
      </c>
      <c r="G1378" s="89">
        <f t="shared" si="41"/>
        <v>32428</v>
      </c>
      <c r="H1378" s="27"/>
      <c r="I1378" s="27"/>
      <c r="J1378" s="138"/>
      <c r="K1378" s="27"/>
      <c r="L1378" s="22"/>
      <c r="M1378" s="121" t="s">
        <v>893</v>
      </c>
      <c r="N1378" s="131" t="s">
        <v>893</v>
      </c>
      <c r="O1378" s="22"/>
      <c r="P1378" s="116"/>
    </row>
    <row r="1379" spans="1:16" x14ac:dyDescent="0.35">
      <c r="A1379" s="22" t="s">
        <v>771</v>
      </c>
      <c r="B1379" s="22" t="s">
        <v>772</v>
      </c>
      <c r="C1379" s="32" t="s">
        <v>172</v>
      </c>
      <c r="D1379" s="16" t="s">
        <v>434</v>
      </c>
      <c r="E1379" s="10">
        <v>5</v>
      </c>
      <c r="F1379" s="89">
        <v>11616</v>
      </c>
      <c r="G1379" s="89">
        <f t="shared" si="41"/>
        <v>58080</v>
      </c>
      <c r="H1379" s="27"/>
      <c r="I1379" s="27"/>
      <c r="J1379" s="138"/>
      <c r="K1379" s="27"/>
      <c r="L1379" s="121" t="s">
        <v>893</v>
      </c>
      <c r="M1379" s="22"/>
      <c r="N1379" s="22"/>
      <c r="O1379" s="22"/>
      <c r="P1379" s="116"/>
    </row>
    <row r="1380" spans="1:16" x14ac:dyDescent="0.35">
      <c r="A1380" s="72" t="s">
        <v>771</v>
      </c>
      <c r="B1380" s="22" t="s">
        <v>772</v>
      </c>
      <c r="C1380" s="32" t="s">
        <v>172</v>
      </c>
      <c r="D1380" s="16" t="s">
        <v>729</v>
      </c>
      <c r="E1380" s="10">
        <v>6</v>
      </c>
      <c r="F1380" s="89">
        <v>1452</v>
      </c>
      <c r="G1380" s="89">
        <f t="shared" si="41"/>
        <v>8712</v>
      </c>
      <c r="H1380" s="27"/>
      <c r="I1380" s="27"/>
      <c r="J1380" s="138"/>
      <c r="K1380" s="27"/>
      <c r="L1380" s="121" t="s">
        <v>893</v>
      </c>
      <c r="M1380" s="22"/>
      <c r="N1380" s="22"/>
      <c r="O1380" s="22"/>
      <c r="P1380" s="116"/>
    </row>
    <row r="1381" spans="1:16" x14ac:dyDescent="0.35">
      <c r="A1381" s="22" t="s">
        <v>771</v>
      </c>
      <c r="B1381" s="22" t="s">
        <v>772</v>
      </c>
      <c r="C1381" s="32" t="s">
        <v>172</v>
      </c>
      <c r="D1381" s="16" t="s">
        <v>730</v>
      </c>
      <c r="E1381" s="10">
        <v>62</v>
      </c>
      <c r="F1381" s="89">
        <v>45</v>
      </c>
      <c r="G1381" s="89">
        <f t="shared" si="41"/>
        <v>2790</v>
      </c>
      <c r="H1381" s="27"/>
      <c r="I1381" s="27"/>
      <c r="J1381" s="138"/>
      <c r="K1381" s="27"/>
      <c r="L1381" s="121" t="s">
        <v>893</v>
      </c>
      <c r="M1381" s="22"/>
      <c r="N1381" s="22"/>
      <c r="O1381" s="22"/>
      <c r="P1381" s="116"/>
    </row>
    <row r="1382" spans="1:16" x14ac:dyDescent="0.35">
      <c r="A1382" s="72" t="s">
        <v>771</v>
      </c>
      <c r="B1382" s="22" t="s">
        <v>772</v>
      </c>
      <c r="C1382" s="32" t="s">
        <v>172</v>
      </c>
      <c r="D1382" s="16" t="s">
        <v>731</v>
      </c>
      <c r="E1382" s="10">
        <v>10</v>
      </c>
      <c r="F1382" s="89">
        <v>550</v>
      </c>
      <c r="G1382" s="89">
        <f t="shared" si="41"/>
        <v>5500</v>
      </c>
      <c r="H1382" s="27"/>
      <c r="I1382" s="27"/>
      <c r="J1382" s="138"/>
      <c r="K1382" s="27"/>
      <c r="L1382" s="121" t="s">
        <v>893</v>
      </c>
      <c r="M1382" s="22"/>
      <c r="N1382" s="22"/>
      <c r="O1382" s="22"/>
      <c r="P1382" s="116"/>
    </row>
    <row r="1383" spans="1:16" x14ac:dyDescent="0.35">
      <c r="A1383" s="22" t="s">
        <v>771</v>
      </c>
      <c r="B1383" s="22" t="s">
        <v>772</v>
      </c>
      <c r="C1383" s="32" t="s">
        <v>172</v>
      </c>
      <c r="D1383" s="16" t="s">
        <v>732</v>
      </c>
      <c r="E1383" s="10">
        <v>20</v>
      </c>
      <c r="F1383" s="89">
        <v>69</v>
      </c>
      <c r="G1383" s="89">
        <f t="shared" si="41"/>
        <v>1380</v>
      </c>
      <c r="H1383" s="115" t="s">
        <v>893</v>
      </c>
      <c r="I1383" s="115"/>
      <c r="J1383" s="138"/>
      <c r="K1383" s="27"/>
      <c r="L1383" s="22"/>
      <c r="M1383" s="22"/>
      <c r="N1383" s="22"/>
      <c r="O1383" s="22"/>
      <c r="P1383" s="116"/>
    </row>
    <row r="1384" spans="1:16" ht="28" x14ac:dyDescent="0.35">
      <c r="A1384" s="72" t="s">
        <v>771</v>
      </c>
      <c r="B1384" s="22" t="s">
        <v>772</v>
      </c>
      <c r="C1384" s="32" t="s">
        <v>172</v>
      </c>
      <c r="D1384" s="16" t="s">
        <v>733</v>
      </c>
      <c r="E1384" s="10">
        <v>12</v>
      </c>
      <c r="F1384" s="89">
        <v>265</v>
      </c>
      <c r="G1384" s="89">
        <f t="shared" si="41"/>
        <v>3180</v>
      </c>
      <c r="H1384" s="27"/>
      <c r="I1384" s="27"/>
      <c r="J1384" s="138"/>
      <c r="K1384" s="27"/>
      <c r="L1384" s="121" t="s">
        <v>893</v>
      </c>
      <c r="M1384" s="22"/>
      <c r="N1384" s="22"/>
      <c r="O1384" s="22"/>
      <c r="P1384" s="116"/>
    </row>
    <row r="1385" spans="1:16" ht="28" x14ac:dyDescent="0.35">
      <c r="A1385" s="22" t="s">
        <v>771</v>
      </c>
      <c r="B1385" s="22" t="s">
        <v>772</v>
      </c>
      <c r="C1385" s="32" t="s">
        <v>172</v>
      </c>
      <c r="D1385" s="16" t="s">
        <v>734</v>
      </c>
      <c r="E1385" s="10">
        <v>12</v>
      </c>
      <c r="F1385" s="89">
        <v>80</v>
      </c>
      <c r="G1385" s="89">
        <f t="shared" si="41"/>
        <v>960</v>
      </c>
      <c r="H1385" s="27"/>
      <c r="I1385" s="27"/>
      <c r="J1385" s="138"/>
      <c r="K1385" s="27"/>
      <c r="L1385" s="121" t="s">
        <v>893</v>
      </c>
      <c r="M1385" s="22"/>
      <c r="N1385" s="22"/>
      <c r="O1385" s="22"/>
      <c r="P1385" s="116"/>
    </row>
    <row r="1386" spans="1:16" x14ac:dyDescent="0.35">
      <c r="A1386" s="72" t="s">
        <v>771</v>
      </c>
      <c r="B1386" s="22" t="s">
        <v>772</v>
      </c>
      <c r="C1386" s="32" t="s">
        <v>172</v>
      </c>
      <c r="D1386" s="16" t="s">
        <v>735</v>
      </c>
      <c r="E1386" s="10">
        <v>6</v>
      </c>
      <c r="F1386" s="89">
        <v>133.38999999999999</v>
      </c>
      <c r="G1386" s="89">
        <f t="shared" si="41"/>
        <v>800.33999999999992</v>
      </c>
      <c r="H1386" s="27"/>
      <c r="I1386" s="27"/>
      <c r="J1386" s="138"/>
      <c r="K1386" s="27"/>
      <c r="L1386" s="121" t="s">
        <v>893</v>
      </c>
      <c r="M1386" s="22"/>
      <c r="N1386" s="22"/>
      <c r="O1386" s="22"/>
      <c r="P1386" s="116"/>
    </row>
    <row r="1387" spans="1:16" x14ac:dyDescent="0.35">
      <c r="A1387" s="22" t="s">
        <v>771</v>
      </c>
      <c r="B1387" s="22" t="s">
        <v>772</v>
      </c>
      <c r="C1387" s="32" t="s">
        <v>172</v>
      </c>
      <c r="D1387" s="16" t="s">
        <v>736</v>
      </c>
      <c r="E1387" s="10">
        <v>2</v>
      </c>
      <c r="F1387" s="89">
        <v>57.48</v>
      </c>
      <c r="G1387" s="89">
        <f t="shared" si="41"/>
        <v>114.96</v>
      </c>
      <c r="H1387" s="27"/>
      <c r="I1387" s="27"/>
      <c r="J1387" s="138"/>
      <c r="K1387" s="27"/>
      <c r="L1387" s="22"/>
      <c r="M1387" s="22"/>
      <c r="N1387" s="123" t="s">
        <v>893</v>
      </c>
      <c r="O1387" s="123"/>
      <c r="P1387" s="116"/>
    </row>
    <row r="1388" spans="1:16" ht="42" x14ac:dyDescent="0.35">
      <c r="A1388" s="72" t="s">
        <v>771</v>
      </c>
      <c r="B1388" s="22" t="s">
        <v>772</v>
      </c>
      <c r="C1388" s="32" t="s">
        <v>172</v>
      </c>
      <c r="D1388" s="16" t="s">
        <v>737</v>
      </c>
      <c r="E1388" s="10">
        <v>150</v>
      </c>
      <c r="F1388" s="89">
        <v>37.85</v>
      </c>
      <c r="G1388" s="89">
        <f t="shared" si="41"/>
        <v>5677.5</v>
      </c>
      <c r="H1388" s="27"/>
      <c r="I1388" s="27"/>
      <c r="J1388" s="138"/>
      <c r="K1388" s="27"/>
      <c r="L1388" s="121" t="s">
        <v>893</v>
      </c>
      <c r="M1388" s="22"/>
      <c r="N1388" s="22"/>
      <c r="O1388" s="22"/>
      <c r="P1388" s="116"/>
    </row>
    <row r="1389" spans="1:16" x14ac:dyDescent="0.35">
      <c r="A1389" s="22" t="s">
        <v>771</v>
      </c>
      <c r="B1389" s="22" t="s">
        <v>772</v>
      </c>
      <c r="C1389" s="32" t="s">
        <v>172</v>
      </c>
      <c r="D1389" s="16" t="s">
        <v>738</v>
      </c>
      <c r="E1389" s="10">
        <v>150</v>
      </c>
      <c r="F1389" s="90">
        <v>6.4</v>
      </c>
      <c r="G1389" s="89">
        <f t="shared" si="41"/>
        <v>960</v>
      </c>
      <c r="H1389" s="27"/>
      <c r="I1389" s="27"/>
      <c r="J1389" s="138"/>
      <c r="K1389" s="27"/>
      <c r="L1389" s="121" t="s">
        <v>893</v>
      </c>
      <c r="M1389" s="22"/>
      <c r="N1389" s="22"/>
      <c r="O1389" s="22"/>
      <c r="P1389" s="116"/>
    </row>
    <row r="1390" spans="1:16" ht="28" x14ac:dyDescent="0.35">
      <c r="A1390" s="72" t="s">
        <v>771</v>
      </c>
      <c r="B1390" s="22" t="s">
        <v>772</v>
      </c>
      <c r="C1390" s="32" t="s">
        <v>172</v>
      </c>
      <c r="D1390" s="16" t="s">
        <v>423</v>
      </c>
      <c r="E1390" s="10">
        <v>5</v>
      </c>
      <c r="F1390" s="90">
        <v>4000</v>
      </c>
      <c r="G1390" s="89">
        <f t="shared" si="41"/>
        <v>20000</v>
      </c>
      <c r="H1390" s="27"/>
      <c r="I1390" s="27"/>
      <c r="J1390" s="138"/>
      <c r="K1390" s="27"/>
      <c r="L1390" s="22"/>
      <c r="M1390" s="123" t="s">
        <v>893</v>
      </c>
      <c r="N1390" s="22"/>
      <c r="O1390" s="22"/>
      <c r="P1390" s="116"/>
    </row>
    <row r="1391" spans="1:16" ht="28" x14ac:dyDescent="0.35">
      <c r="A1391" s="22" t="s">
        <v>771</v>
      </c>
      <c r="B1391" s="22" t="s">
        <v>772</v>
      </c>
      <c r="C1391" s="32" t="s">
        <v>172</v>
      </c>
      <c r="D1391" s="16" t="s">
        <v>739</v>
      </c>
      <c r="E1391" s="10">
        <v>12</v>
      </c>
      <c r="F1391" s="90">
        <v>544.5</v>
      </c>
      <c r="G1391" s="89">
        <f t="shared" si="41"/>
        <v>6534</v>
      </c>
      <c r="H1391" s="115" t="s">
        <v>893</v>
      </c>
      <c r="I1391" s="115"/>
      <c r="J1391" s="138"/>
      <c r="K1391" s="27"/>
      <c r="L1391" s="22"/>
      <c r="M1391" s="22"/>
      <c r="N1391" s="22"/>
      <c r="O1391" s="22"/>
      <c r="P1391" s="116"/>
    </row>
    <row r="1392" spans="1:16" x14ac:dyDescent="0.35">
      <c r="A1392" s="72" t="s">
        <v>771</v>
      </c>
      <c r="B1392" s="22" t="s">
        <v>772</v>
      </c>
      <c r="C1392" s="32" t="s">
        <v>172</v>
      </c>
      <c r="D1392" s="16" t="s">
        <v>364</v>
      </c>
      <c r="E1392" s="10">
        <v>5</v>
      </c>
      <c r="F1392" s="90">
        <v>2000</v>
      </c>
      <c r="G1392" s="89">
        <f t="shared" si="41"/>
        <v>10000</v>
      </c>
      <c r="H1392" s="27"/>
      <c r="I1392" s="27"/>
      <c r="J1392" s="138"/>
      <c r="K1392" s="27"/>
      <c r="L1392" s="22"/>
      <c r="M1392" s="121" t="s">
        <v>893</v>
      </c>
      <c r="N1392" s="22"/>
      <c r="O1392" s="22"/>
      <c r="P1392" s="116"/>
    </row>
    <row r="1393" spans="1:16" x14ac:dyDescent="0.35">
      <c r="A1393" s="22" t="s">
        <v>771</v>
      </c>
      <c r="B1393" s="22" t="s">
        <v>772</v>
      </c>
      <c r="C1393" s="32" t="s">
        <v>172</v>
      </c>
      <c r="D1393" s="16" t="s">
        <v>90</v>
      </c>
      <c r="E1393" s="10">
        <v>2</v>
      </c>
      <c r="F1393" s="90">
        <v>14775</v>
      </c>
      <c r="G1393" s="89">
        <f t="shared" si="41"/>
        <v>29550</v>
      </c>
      <c r="H1393" s="27"/>
      <c r="I1393" s="27"/>
      <c r="J1393" s="138"/>
      <c r="K1393" s="27"/>
      <c r="L1393" s="22"/>
      <c r="M1393" s="121" t="s">
        <v>893</v>
      </c>
      <c r="N1393" s="22"/>
      <c r="O1393" s="22"/>
      <c r="P1393" s="116"/>
    </row>
    <row r="1394" spans="1:16" x14ac:dyDescent="0.35">
      <c r="A1394" s="72" t="s">
        <v>771</v>
      </c>
      <c r="B1394" s="22" t="s">
        <v>772</v>
      </c>
      <c r="C1394" s="32" t="s">
        <v>172</v>
      </c>
      <c r="D1394" s="16" t="s">
        <v>740</v>
      </c>
      <c r="E1394" s="10">
        <v>1</v>
      </c>
      <c r="F1394" s="90">
        <v>10000</v>
      </c>
      <c r="G1394" s="89">
        <f t="shared" si="41"/>
        <v>10000</v>
      </c>
      <c r="H1394" s="27"/>
      <c r="I1394" s="27"/>
      <c r="J1394" s="138"/>
      <c r="K1394" s="27"/>
      <c r="L1394" s="22"/>
      <c r="M1394" s="121" t="s">
        <v>893</v>
      </c>
      <c r="N1394" s="22"/>
      <c r="O1394" s="22"/>
      <c r="P1394" s="116"/>
    </row>
    <row r="1395" spans="1:16" x14ac:dyDescent="0.35">
      <c r="A1395" s="22" t="s">
        <v>771</v>
      </c>
      <c r="B1395" s="22" t="s">
        <v>772</v>
      </c>
      <c r="C1395" s="32" t="s">
        <v>172</v>
      </c>
      <c r="D1395" s="16" t="s">
        <v>741</v>
      </c>
      <c r="E1395" s="10">
        <v>1</v>
      </c>
      <c r="F1395" s="90">
        <v>11300</v>
      </c>
      <c r="G1395" s="89">
        <f t="shared" si="41"/>
        <v>11300</v>
      </c>
      <c r="H1395" s="27"/>
      <c r="I1395" s="27"/>
      <c r="J1395" s="138"/>
      <c r="K1395" s="27"/>
      <c r="L1395" s="22"/>
      <c r="M1395" s="121" t="s">
        <v>893</v>
      </c>
      <c r="N1395" s="22"/>
      <c r="O1395" s="22"/>
      <c r="P1395" s="116"/>
    </row>
    <row r="1396" spans="1:16" ht="28" x14ac:dyDescent="0.35">
      <c r="A1396" s="72" t="s">
        <v>771</v>
      </c>
      <c r="B1396" s="22" t="s">
        <v>772</v>
      </c>
      <c r="C1396" s="32" t="s">
        <v>172</v>
      </c>
      <c r="D1396" s="16" t="s">
        <v>742</v>
      </c>
      <c r="E1396" s="10">
        <v>12</v>
      </c>
      <c r="F1396" s="90">
        <v>350</v>
      </c>
      <c r="G1396" s="89">
        <f t="shared" si="41"/>
        <v>4200</v>
      </c>
      <c r="H1396" s="27"/>
      <c r="I1396" s="27"/>
      <c r="J1396" s="138"/>
      <c r="K1396" s="27"/>
      <c r="L1396" s="121" t="s">
        <v>893</v>
      </c>
      <c r="M1396" s="22"/>
      <c r="N1396" s="22"/>
      <c r="O1396" s="22"/>
      <c r="P1396" s="116"/>
    </row>
    <row r="1397" spans="1:16" ht="28" x14ac:dyDescent="0.35">
      <c r="A1397" s="22" t="s">
        <v>771</v>
      </c>
      <c r="B1397" s="22" t="s">
        <v>772</v>
      </c>
      <c r="C1397" s="32" t="s">
        <v>172</v>
      </c>
      <c r="D1397" s="16" t="s">
        <v>743</v>
      </c>
      <c r="E1397" s="10">
        <v>5</v>
      </c>
      <c r="F1397" s="90">
        <v>981.78</v>
      </c>
      <c r="G1397" s="89">
        <f t="shared" si="41"/>
        <v>4908.8999999999996</v>
      </c>
      <c r="H1397" s="27"/>
      <c r="I1397" s="27"/>
      <c r="J1397" s="138"/>
      <c r="K1397" s="27"/>
      <c r="L1397" s="22"/>
      <c r="M1397" s="121" t="s">
        <v>893</v>
      </c>
      <c r="N1397" s="22"/>
      <c r="O1397" s="22"/>
      <c r="P1397" s="116"/>
    </row>
    <row r="1398" spans="1:16" ht="28" x14ac:dyDescent="0.35">
      <c r="A1398" s="72" t="s">
        <v>771</v>
      </c>
      <c r="B1398" s="22" t="s">
        <v>772</v>
      </c>
      <c r="C1398" s="32" t="s">
        <v>172</v>
      </c>
      <c r="D1398" s="16" t="s">
        <v>744</v>
      </c>
      <c r="E1398" s="10">
        <v>56</v>
      </c>
      <c r="F1398" s="90">
        <v>240</v>
      </c>
      <c r="G1398" s="89">
        <f t="shared" si="41"/>
        <v>13440</v>
      </c>
      <c r="H1398" s="27"/>
      <c r="I1398" s="27"/>
      <c r="J1398" s="138"/>
      <c r="K1398" s="27"/>
      <c r="L1398" s="22"/>
      <c r="M1398" s="121" t="s">
        <v>893</v>
      </c>
      <c r="N1398" s="22"/>
      <c r="O1398" s="22"/>
      <c r="P1398" s="116"/>
    </row>
    <row r="1399" spans="1:16" ht="28" x14ac:dyDescent="0.35">
      <c r="A1399" s="22" t="s">
        <v>771</v>
      </c>
      <c r="B1399" s="22" t="s">
        <v>772</v>
      </c>
      <c r="C1399" s="32" t="s">
        <v>172</v>
      </c>
      <c r="D1399" s="16" t="s">
        <v>745</v>
      </c>
      <c r="E1399" s="10">
        <v>30</v>
      </c>
      <c r="F1399" s="90">
        <v>400</v>
      </c>
      <c r="G1399" s="89">
        <f t="shared" si="41"/>
        <v>12000</v>
      </c>
      <c r="H1399" s="27"/>
      <c r="I1399" s="27"/>
      <c r="J1399" s="138"/>
      <c r="K1399" s="27"/>
      <c r="L1399" s="22"/>
      <c r="M1399" s="121" t="s">
        <v>893</v>
      </c>
      <c r="N1399" s="22"/>
      <c r="O1399" s="22"/>
      <c r="P1399" s="116"/>
    </row>
    <row r="1400" spans="1:16" x14ac:dyDescent="0.35">
      <c r="A1400" s="72" t="s">
        <v>771</v>
      </c>
      <c r="B1400" s="22" t="s">
        <v>772</v>
      </c>
      <c r="C1400" s="32" t="s">
        <v>172</v>
      </c>
      <c r="D1400" s="91" t="s">
        <v>746</v>
      </c>
      <c r="E1400" s="10">
        <v>15</v>
      </c>
      <c r="F1400" s="90">
        <v>400</v>
      </c>
      <c r="G1400" s="89">
        <f t="shared" si="41"/>
        <v>6000</v>
      </c>
      <c r="H1400" s="27"/>
      <c r="I1400" s="27"/>
      <c r="J1400" s="138"/>
      <c r="K1400" s="27"/>
      <c r="L1400" s="22"/>
      <c r="M1400" s="121" t="s">
        <v>893</v>
      </c>
      <c r="N1400" s="22"/>
      <c r="O1400" s="22"/>
      <c r="P1400" s="116"/>
    </row>
    <row r="1401" spans="1:16" ht="28" x14ac:dyDescent="0.35">
      <c r="A1401" s="22" t="s">
        <v>771</v>
      </c>
      <c r="B1401" s="22" t="s">
        <v>772</v>
      </c>
      <c r="C1401" s="32" t="s">
        <v>172</v>
      </c>
      <c r="D1401" s="16" t="s">
        <v>747</v>
      </c>
      <c r="E1401" s="10">
        <v>1</v>
      </c>
      <c r="F1401" s="90">
        <v>4235</v>
      </c>
      <c r="G1401" s="89">
        <f>E1401*F1401</f>
        <v>4235</v>
      </c>
      <c r="H1401" s="27"/>
      <c r="I1401" s="27"/>
      <c r="J1401" s="115" t="s">
        <v>893</v>
      </c>
      <c r="K1401" s="27"/>
      <c r="L1401" s="22"/>
      <c r="M1401" s="22"/>
      <c r="N1401" s="130" t="s">
        <v>893</v>
      </c>
      <c r="O1401" s="22"/>
      <c r="P1401" s="116"/>
    </row>
    <row r="1402" spans="1:16" x14ac:dyDescent="0.35">
      <c r="A1402" s="72" t="s">
        <v>771</v>
      </c>
      <c r="B1402" s="22" t="s">
        <v>772</v>
      </c>
      <c r="C1402" s="32" t="s">
        <v>172</v>
      </c>
      <c r="D1402" s="16" t="s">
        <v>205</v>
      </c>
      <c r="E1402" s="10">
        <v>1</v>
      </c>
      <c r="F1402" s="90">
        <v>500</v>
      </c>
      <c r="G1402" s="89">
        <f>E1402*F1402</f>
        <v>500</v>
      </c>
      <c r="H1402" s="27"/>
      <c r="I1402" s="27"/>
      <c r="J1402" s="138"/>
      <c r="K1402" s="27"/>
      <c r="L1402" s="121" t="s">
        <v>893</v>
      </c>
      <c r="M1402" s="22"/>
      <c r="N1402" s="22"/>
      <c r="O1402" s="22"/>
      <c r="P1402" s="116"/>
    </row>
    <row r="1403" spans="1:16" ht="42" x14ac:dyDescent="0.35">
      <c r="A1403" s="22" t="s">
        <v>771</v>
      </c>
      <c r="B1403" s="22" t="s">
        <v>772</v>
      </c>
      <c r="C1403" s="32" t="s">
        <v>172</v>
      </c>
      <c r="D1403" s="16" t="s">
        <v>748</v>
      </c>
      <c r="E1403" s="10">
        <v>1</v>
      </c>
      <c r="F1403" s="90">
        <v>4500</v>
      </c>
      <c r="G1403" s="89">
        <f>E1403*F1403</f>
        <v>4500</v>
      </c>
      <c r="H1403" s="27"/>
      <c r="I1403" s="27"/>
      <c r="J1403" s="138"/>
      <c r="K1403" s="27"/>
      <c r="L1403" s="121" t="s">
        <v>893</v>
      </c>
      <c r="M1403" s="22"/>
      <c r="N1403" s="22"/>
      <c r="O1403" s="22"/>
      <c r="P1403" s="116"/>
    </row>
    <row r="1404" spans="1:16" ht="42" x14ac:dyDescent="0.35">
      <c r="A1404" s="72" t="s">
        <v>771</v>
      </c>
      <c r="B1404" s="22" t="s">
        <v>772</v>
      </c>
      <c r="C1404" s="32" t="s">
        <v>172</v>
      </c>
      <c r="D1404" s="16" t="s">
        <v>749</v>
      </c>
      <c r="E1404" s="10">
        <v>1</v>
      </c>
      <c r="F1404" s="90">
        <v>244</v>
      </c>
      <c r="G1404" s="89">
        <f>E1404*F1404</f>
        <v>244</v>
      </c>
      <c r="H1404" s="27"/>
      <c r="I1404" s="27"/>
      <c r="J1404" s="138"/>
      <c r="K1404" s="27"/>
      <c r="L1404" s="121" t="s">
        <v>893</v>
      </c>
      <c r="M1404" s="22"/>
      <c r="N1404" s="22"/>
      <c r="O1404" s="22"/>
      <c r="P1404" s="116"/>
    </row>
    <row r="1405" spans="1:16" ht="56" x14ac:dyDescent="0.35">
      <c r="A1405" s="22" t="s">
        <v>771</v>
      </c>
      <c r="B1405" s="22" t="s">
        <v>772</v>
      </c>
      <c r="C1405" s="32" t="s">
        <v>254</v>
      </c>
      <c r="D1405" s="92" t="s">
        <v>750</v>
      </c>
      <c r="E1405" s="13">
        <v>1</v>
      </c>
      <c r="F1405" s="61">
        <v>10648</v>
      </c>
      <c r="G1405" s="61">
        <v>10648</v>
      </c>
      <c r="H1405" s="27"/>
      <c r="I1405" s="27"/>
      <c r="J1405" s="138"/>
      <c r="K1405" s="27"/>
      <c r="L1405" s="22"/>
      <c r="M1405" s="22"/>
      <c r="N1405" s="22"/>
      <c r="O1405" s="130" t="s">
        <v>893</v>
      </c>
      <c r="P1405" s="122" t="s">
        <v>893</v>
      </c>
    </row>
    <row r="1406" spans="1:16" ht="42" x14ac:dyDescent="0.35">
      <c r="A1406" s="72" t="s">
        <v>771</v>
      </c>
      <c r="B1406" s="22" t="s">
        <v>772</v>
      </c>
      <c r="C1406" s="32" t="s">
        <v>254</v>
      </c>
      <c r="D1406" s="92" t="s">
        <v>751</v>
      </c>
      <c r="E1406" s="13">
        <v>1</v>
      </c>
      <c r="F1406" s="61">
        <v>12857.46</v>
      </c>
      <c r="G1406" s="61">
        <v>12857.46</v>
      </c>
      <c r="H1406" s="27"/>
      <c r="I1406" s="27"/>
      <c r="J1406" s="138"/>
      <c r="K1406" s="27"/>
      <c r="L1406" s="22"/>
      <c r="M1406" s="22"/>
      <c r="N1406" s="22"/>
      <c r="O1406" s="153" t="s">
        <v>893</v>
      </c>
      <c r="P1406" s="122" t="s">
        <v>893</v>
      </c>
    </row>
    <row r="1407" spans="1:16" ht="56" x14ac:dyDescent="0.35">
      <c r="A1407" s="22" t="s">
        <v>771</v>
      </c>
      <c r="B1407" s="22" t="s">
        <v>772</v>
      </c>
      <c r="C1407" s="32" t="s">
        <v>254</v>
      </c>
      <c r="D1407" s="92" t="s">
        <v>752</v>
      </c>
      <c r="E1407" s="13">
        <v>1</v>
      </c>
      <c r="F1407" s="61">
        <v>65194.799999999996</v>
      </c>
      <c r="G1407" s="61">
        <v>65194.799999999996</v>
      </c>
      <c r="H1407" s="115" t="s">
        <v>893</v>
      </c>
      <c r="I1407" s="115"/>
      <c r="J1407" s="138"/>
      <c r="K1407" s="27"/>
      <c r="L1407" s="22"/>
      <c r="M1407" s="22"/>
      <c r="N1407" s="22"/>
      <c r="O1407" s="22"/>
      <c r="P1407" s="116"/>
    </row>
    <row r="1408" spans="1:16" ht="28" x14ac:dyDescent="0.35">
      <c r="A1408" s="72" t="s">
        <v>771</v>
      </c>
      <c r="B1408" s="22" t="s">
        <v>772</v>
      </c>
      <c r="C1408" s="32" t="s">
        <v>254</v>
      </c>
      <c r="D1408" s="92" t="s">
        <v>753</v>
      </c>
      <c r="E1408" s="13">
        <v>1</v>
      </c>
      <c r="F1408" s="61">
        <v>8470</v>
      </c>
      <c r="G1408" s="61">
        <v>8470</v>
      </c>
      <c r="H1408" s="27"/>
      <c r="I1408" s="27"/>
      <c r="J1408" s="138"/>
      <c r="K1408" s="27"/>
      <c r="L1408" s="22"/>
      <c r="M1408" s="22"/>
      <c r="N1408" s="22"/>
      <c r="O1408" s="22"/>
      <c r="P1408" s="122" t="s">
        <v>893</v>
      </c>
    </row>
    <row r="1409" spans="1:16" ht="56" x14ac:dyDescent="0.35">
      <c r="A1409" s="22" t="s">
        <v>771</v>
      </c>
      <c r="B1409" s="22" t="s">
        <v>772</v>
      </c>
      <c r="C1409" s="32" t="s">
        <v>254</v>
      </c>
      <c r="D1409" s="92" t="s">
        <v>754</v>
      </c>
      <c r="E1409" s="13">
        <v>1</v>
      </c>
      <c r="F1409" s="61">
        <v>160300.79999999999</v>
      </c>
      <c r="G1409" s="61">
        <v>160300.79999999999</v>
      </c>
      <c r="H1409" s="115" t="s">
        <v>893</v>
      </c>
      <c r="I1409" s="115"/>
      <c r="J1409" s="130" t="s">
        <v>893</v>
      </c>
      <c r="K1409" s="27"/>
      <c r="L1409" s="22"/>
      <c r="M1409" s="22"/>
      <c r="N1409" s="22"/>
      <c r="O1409" s="22"/>
      <c r="P1409" s="116"/>
    </row>
    <row r="1410" spans="1:16" x14ac:dyDescent="0.35">
      <c r="A1410" s="72" t="s">
        <v>771</v>
      </c>
      <c r="B1410" s="22" t="s">
        <v>772</v>
      </c>
      <c r="C1410" s="32" t="s">
        <v>254</v>
      </c>
      <c r="D1410" s="91" t="s">
        <v>755</v>
      </c>
      <c r="E1410" s="13">
        <v>8</v>
      </c>
      <c r="F1410" s="61">
        <v>4840</v>
      </c>
      <c r="G1410" s="61">
        <v>38720</v>
      </c>
      <c r="H1410" s="27"/>
      <c r="I1410" s="27"/>
      <c r="J1410" s="138"/>
      <c r="K1410" s="27"/>
      <c r="L1410" s="121" t="s">
        <v>893</v>
      </c>
      <c r="M1410" s="22"/>
      <c r="N1410" s="22"/>
      <c r="O1410" s="22"/>
      <c r="P1410" s="116"/>
    </row>
    <row r="1411" spans="1:16" x14ac:dyDescent="0.35">
      <c r="A1411" s="22" t="s">
        <v>771</v>
      </c>
      <c r="B1411" s="22" t="s">
        <v>772</v>
      </c>
      <c r="C1411" s="32" t="s">
        <v>254</v>
      </c>
      <c r="D1411" s="91" t="s">
        <v>756</v>
      </c>
      <c r="E1411" s="13">
        <v>8</v>
      </c>
      <c r="F1411" s="61">
        <v>2843.5</v>
      </c>
      <c r="G1411" s="61">
        <v>22748</v>
      </c>
      <c r="H1411" s="131" t="s">
        <v>893</v>
      </c>
      <c r="I1411" s="27"/>
      <c r="J1411" s="138"/>
      <c r="K1411" s="27"/>
      <c r="L1411" s="121" t="s">
        <v>893</v>
      </c>
      <c r="M1411" s="22"/>
      <c r="N1411" s="22"/>
      <c r="O1411" s="22"/>
      <c r="P1411" s="116"/>
    </row>
    <row r="1412" spans="1:16" x14ac:dyDescent="0.35">
      <c r="A1412" s="72" t="s">
        <v>771</v>
      </c>
      <c r="B1412" s="22" t="s">
        <v>772</v>
      </c>
      <c r="C1412" s="32" t="s">
        <v>254</v>
      </c>
      <c r="D1412" s="91" t="s">
        <v>757</v>
      </c>
      <c r="E1412" s="13">
        <v>1</v>
      </c>
      <c r="F1412" s="61">
        <v>30250</v>
      </c>
      <c r="G1412" s="61">
        <v>30250</v>
      </c>
      <c r="H1412" s="115" t="s">
        <v>893</v>
      </c>
      <c r="I1412" s="115"/>
      <c r="J1412" s="138"/>
      <c r="K1412" s="27"/>
      <c r="L1412" s="22"/>
      <c r="M1412" s="22"/>
      <c r="N1412" s="22"/>
      <c r="O1412" s="22"/>
      <c r="P1412" s="116"/>
    </row>
    <row r="1413" spans="1:16" x14ac:dyDescent="0.35">
      <c r="A1413" s="22" t="s">
        <v>771</v>
      </c>
      <c r="B1413" s="22" t="s">
        <v>772</v>
      </c>
      <c r="C1413" s="32" t="s">
        <v>254</v>
      </c>
      <c r="D1413" s="91" t="s">
        <v>758</v>
      </c>
      <c r="E1413" s="13">
        <v>1</v>
      </c>
      <c r="F1413" s="61">
        <v>726000</v>
      </c>
      <c r="G1413" s="61">
        <v>726000</v>
      </c>
      <c r="H1413" s="115" t="s">
        <v>893</v>
      </c>
      <c r="I1413" s="115"/>
      <c r="J1413" s="138"/>
      <c r="K1413" s="27"/>
      <c r="L1413" s="22"/>
      <c r="M1413" s="22"/>
      <c r="N1413" s="22"/>
      <c r="O1413" s="22"/>
      <c r="P1413" s="116"/>
    </row>
    <row r="1414" spans="1:16" x14ac:dyDescent="0.35">
      <c r="A1414" s="72" t="s">
        <v>771</v>
      </c>
      <c r="B1414" s="22" t="s">
        <v>772</v>
      </c>
      <c r="C1414" s="32" t="s">
        <v>254</v>
      </c>
      <c r="D1414" s="91" t="s">
        <v>759</v>
      </c>
      <c r="E1414" s="13">
        <v>1</v>
      </c>
      <c r="F1414" s="61">
        <v>15730</v>
      </c>
      <c r="G1414" s="61">
        <v>15730</v>
      </c>
      <c r="H1414" s="115" t="s">
        <v>893</v>
      </c>
      <c r="I1414" s="115"/>
      <c r="J1414" s="138"/>
      <c r="K1414" s="27"/>
      <c r="L1414" s="22"/>
      <c r="M1414" s="22"/>
      <c r="N1414" s="22"/>
      <c r="O1414" s="22"/>
      <c r="P1414" s="116"/>
    </row>
    <row r="1415" spans="1:16" x14ac:dyDescent="0.35">
      <c r="A1415" s="22" t="s">
        <v>771</v>
      </c>
      <c r="B1415" s="22" t="s">
        <v>772</v>
      </c>
      <c r="C1415" s="32" t="s">
        <v>254</v>
      </c>
      <c r="D1415" s="91" t="s">
        <v>8</v>
      </c>
      <c r="E1415" s="13">
        <v>1</v>
      </c>
      <c r="F1415" s="61">
        <v>6050</v>
      </c>
      <c r="G1415" s="61">
        <v>6050</v>
      </c>
      <c r="H1415" s="115" t="s">
        <v>893</v>
      </c>
      <c r="I1415" s="115"/>
      <c r="J1415" s="138"/>
      <c r="K1415" s="27"/>
      <c r="L1415" s="22"/>
      <c r="M1415" s="22"/>
      <c r="N1415" s="22"/>
      <c r="O1415" s="22"/>
      <c r="P1415" s="116"/>
    </row>
    <row r="1416" spans="1:16" x14ac:dyDescent="0.35">
      <c r="A1416" s="72" t="s">
        <v>771</v>
      </c>
      <c r="B1416" s="22" t="s">
        <v>772</v>
      </c>
      <c r="C1416" s="32" t="s">
        <v>254</v>
      </c>
      <c r="D1416" s="91" t="s">
        <v>760</v>
      </c>
      <c r="E1416" s="13">
        <v>2</v>
      </c>
      <c r="F1416" s="61">
        <v>1815</v>
      </c>
      <c r="G1416" s="61">
        <v>3630</v>
      </c>
      <c r="H1416" s="130" t="s">
        <v>893</v>
      </c>
      <c r="I1416" s="27"/>
      <c r="J1416" s="115" t="s">
        <v>893</v>
      </c>
      <c r="K1416" s="27"/>
      <c r="L1416" s="22"/>
      <c r="M1416" s="22"/>
      <c r="N1416" s="22"/>
      <c r="O1416" s="22"/>
      <c r="P1416" s="116"/>
    </row>
    <row r="1417" spans="1:16" x14ac:dyDescent="0.35">
      <c r="A1417" s="22" t="s">
        <v>771</v>
      </c>
      <c r="B1417" s="22" t="s">
        <v>772</v>
      </c>
      <c r="C1417" s="32" t="s">
        <v>254</v>
      </c>
      <c r="D1417" s="91" t="s">
        <v>761</v>
      </c>
      <c r="E1417" s="13">
        <v>1</v>
      </c>
      <c r="F1417" s="61">
        <v>242000</v>
      </c>
      <c r="G1417" s="61">
        <v>242000</v>
      </c>
      <c r="H1417" s="115" t="s">
        <v>893</v>
      </c>
      <c r="I1417" s="115"/>
      <c r="J1417" s="138"/>
      <c r="K1417" s="27"/>
      <c r="L1417" s="22"/>
      <c r="M1417" s="22"/>
      <c r="N1417" s="22"/>
      <c r="O1417" s="22"/>
      <c r="P1417" s="116"/>
    </row>
    <row r="1418" spans="1:16" x14ac:dyDescent="0.35">
      <c r="A1418" s="228" t="s">
        <v>771</v>
      </c>
      <c r="B1418" s="176" t="s">
        <v>772</v>
      </c>
      <c r="C1418" s="202" t="s">
        <v>254</v>
      </c>
      <c r="D1418" s="256" t="s">
        <v>762</v>
      </c>
      <c r="E1418" s="177">
        <v>1</v>
      </c>
      <c r="F1418" s="257">
        <v>78650</v>
      </c>
      <c r="G1418" s="257">
        <v>78650</v>
      </c>
      <c r="H1418" s="180" t="s">
        <v>893</v>
      </c>
      <c r="I1418" s="115"/>
      <c r="J1418" s="138"/>
      <c r="K1418" s="27"/>
      <c r="L1418" s="22"/>
      <c r="M1418" s="22"/>
      <c r="N1418" s="22"/>
      <c r="O1418" s="22"/>
      <c r="P1418" s="116"/>
    </row>
    <row r="1419" spans="1:16" x14ac:dyDescent="0.35">
      <c r="A1419" s="22" t="s">
        <v>771</v>
      </c>
      <c r="B1419" s="22" t="s">
        <v>772</v>
      </c>
      <c r="C1419" s="32" t="s">
        <v>254</v>
      </c>
      <c r="D1419" s="91" t="s">
        <v>248</v>
      </c>
      <c r="E1419" s="13">
        <v>35</v>
      </c>
      <c r="F1419" s="61">
        <v>786.5</v>
      </c>
      <c r="G1419" s="61">
        <v>27527.5</v>
      </c>
      <c r="H1419" s="27"/>
      <c r="I1419" s="27"/>
      <c r="J1419" s="138"/>
      <c r="K1419" s="27"/>
      <c r="L1419" s="121" t="s">
        <v>893</v>
      </c>
      <c r="M1419" s="22"/>
      <c r="N1419" s="22"/>
      <c r="O1419" s="22"/>
      <c r="P1419" s="116"/>
    </row>
    <row r="1420" spans="1:16" x14ac:dyDescent="0.35">
      <c r="A1420" s="228" t="s">
        <v>771</v>
      </c>
      <c r="B1420" s="176" t="s">
        <v>772</v>
      </c>
      <c r="C1420" s="202" t="s">
        <v>254</v>
      </c>
      <c r="D1420" s="256" t="s">
        <v>763</v>
      </c>
      <c r="E1420" s="177">
        <v>1</v>
      </c>
      <c r="F1420" s="257">
        <v>36300</v>
      </c>
      <c r="G1420" s="257">
        <v>36300</v>
      </c>
      <c r="H1420" s="180" t="s">
        <v>893</v>
      </c>
      <c r="I1420" s="115"/>
      <c r="J1420" s="138"/>
      <c r="K1420" s="27"/>
      <c r="L1420" s="22"/>
      <c r="M1420" s="22"/>
      <c r="N1420" s="22"/>
      <c r="O1420" s="22"/>
      <c r="P1420" s="116"/>
    </row>
    <row r="1421" spans="1:16" x14ac:dyDescent="0.35">
      <c r="A1421" s="22" t="s">
        <v>771</v>
      </c>
      <c r="B1421" s="22" t="s">
        <v>772</v>
      </c>
      <c r="C1421" s="32" t="s">
        <v>254</v>
      </c>
      <c r="D1421" s="91" t="s">
        <v>764</v>
      </c>
      <c r="E1421" s="13">
        <v>2</v>
      </c>
      <c r="F1421" s="61">
        <v>7018</v>
      </c>
      <c r="G1421" s="61">
        <v>14036</v>
      </c>
      <c r="H1421" s="27"/>
      <c r="I1421" s="27"/>
      <c r="J1421" s="138"/>
      <c r="K1421" s="27"/>
      <c r="L1421" s="22"/>
      <c r="M1421" s="123" t="s">
        <v>893</v>
      </c>
      <c r="N1421" s="22"/>
      <c r="O1421" s="22"/>
      <c r="P1421" s="116"/>
    </row>
    <row r="1422" spans="1:16" x14ac:dyDescent="0.35">
      <c r="A1422" s="72" t="s">
        <v>771</v>
      </c>
      <c r="B1422" s="22" t="s">
        <v>772</v>
      </c>
      <c r="C1422" s="32" t="s">
        <v>254</v>
      </c>
      <c r="D1422" s="91" t="s">
        <v>765</v>
      </c>
      <c r="E1422" s="13">
        <v>1</v>
      </c>
      <c r="F1422" s="61">
        <v>3630</v>
      </c>
      <c r="G1422" s="61">
        <v>3630</v>
      </c>
      <c r="H1422" s="115" t="s">
        <v>893</v>
      </c>
      <c r="I1422" s="115"/>
      <c r="J1422" s="138"/>
      <c r="K1422" s="27"/>
      <c r="L1422" s="22"/>
      <c r="M1422" s="22"/>
      <c r="N1422" s="22"/>
      <c r="O1422" s="22"/>
      <c r="P1422" s="116"/>
    </row>
    <row r="1423" spans="1:16" x14ac:dyDescent="0.35">
      <c r="A1423" s="22" t="s">
        <v>771</v>
      </c>
      <c r="B1423" s="22" t="s">
        <v>772</v>
      </c>
      <c r="C1423" s="32" t="s">
        <v>254</v>
      </c>
      <c r="D1423" s="91" t="s">
        <v>766</v>
      </c>
      <c r="E1423" s="13">
        <v>1</v>
      </c>
      <c r="F1423" s="61">
        <v>1028.5</v>
      </c>
      <c r="G1423" s="61">
        <v>1028.5</v>
      </c>
      <c r="H1423" s="27"/>
      <c r="I1423" s="27"/>
      <c r="J1423" s="138"/>
      <c r="K1423" s="27"/>
      <c r="L1423" s="121" t="s">
        <v>893</v>
      </c>
      <c r="M1423" s="22"/>
      <c r="N1423" s="22"/>
      <c r="O1423" s="22"/>
      <c r="P1423" s="116"/>
    </row>
    <row r="1424" spans="1:16" x14ac:dyDescent="0.35">
      <c r="A1424" s="228" t="s">
        <v>771</v>
      </c>
      <c r="B1424" s="176" t="s">
        <v>772</v>
      </c>
      <c r="C1424" s="202" t="s">
        <v>254</v>
      </c>
      <c r="D1424" s="256" t="s">
        <v>767</v>
      </c>
      <c r="E1424" s="177">
        <v>2</v>
      </c>
      <c r="F1424" s="257">
        <v>1452</v>
      </c>
      <c r="G1424" s="257">
        <v>2904</v>
      </c>
      <c r="H1424" s="180" t="s">
        <v>893</v>
      </c>
      <c r="I1424" s="115"/>
      <c r="J1424" s="138"/>
      <c r="K1424" s="27"/>
      <c r="L1424" s="22"/>
      <c r="M1424" s="22"/>
      <c r="N1424" s="22"/>
      <c r="O1424" s="22"/>
      <c r="P1424" s="116"/>
    </row>
    <row r="1425" spans="1:16" x14ac:dyDescent="0.35">
      <c r="A1425" s="22" t="s">
        <v>771</v>
      </c>
      <c r="B1425" s="22" t="s">
        <v>772</v>
      </c>
      <c r="C1425" s="32" t="s">
        <v>254</v>
      </c>
      <c r="D1425" s="91" t="s">
        <v>253</v>
      </c>
      <c r="E1425" s="13">
        <v>3</v>
      </c>
      <c r="F1425" s="61">
        <v>3146</v>
      </c>
      <c r="G1425" s="61">
        <v>9438</v>
      </c>
      <c r="H1425" s="115" t="s">
        <v>893</v>
      </c>
      <c r="I1425" s="115"/>
      <c r="J1425" s="138"/>
      <c r="K1425" s="27"/>
      <c r="L1425" s="22"/>
      <c r="M1425" s="22"/>
      <c r="N1425" s="22"/>
      <c r="O1425" s="22"/>
      <c r="P1425" s="116"/>
    </row>
    <row r="1426" spans="1:16" x14ac:dyDescent="0.35">
      <c r="A1426" s="72" t="s">
        <v>771</v>
      </c>
      <c r="B1426" s="22" t="s">
        <v>772</v>
      </c>
      <c r="C1426" s="32" t="s">
        <v>254</v>
      </c>
      <c r="D1426" s="91" t="s">
        <v>768</v>
      </c>
      <c r="E1426" s="13">
        <v>1</v>
      </c>
      <c r="F1426" s="27">
        <v>151250</v>
      </c>
      <c r="G1426" s="27">
        <v>151250</v>
      </c>
      <c r="H1426" s="115" t="s">
        <v>893</v>
      </c>
      <c r="I1426" s="115"/>
      <c r="J1426" s="138"/>
      <c r="K1426" s="27"/>
      <c r="L1426" s="22"/>
      <c r="M1426" s="22"/>
      <c r="N1426" s="22"/>
      <c r="O1426" s="22"/>
      <c r="P1426" s="116"/>
    </row>
    <row r="1427" spans="1:16" x14ac:dyDescent="0.35">
      <c r="A1427" s="22" t="s">
        <v>771</v>
      </c>
      <c r="B1427" s="22" t="s">
        <v>772</v>
      </c>
      <c r="C1427" s="32" t="s">
        <v>254</v>
      </c>
      <c r="D1427" s="91" t="s">
        <v>769</v>
      </c>
      <c r="E1427" s="13">
        <v>5</v>
      </c>
      <c r="F1427" s="27">
        <v>2783</v>
      </c>
      <c r="G1427" s="27">
        <v>13915</v>
      </c>
      <c r="H1427" s="130" t="s">
        <v>893</v>
      </c>
      <c r="I1427" s="27"/>
      <c r="J1427" s="138"/>
      <c r="K1427" s="27"/>
      <c r="L1427" s="121" t="s">
        <v>893</v>
      </c>
      <c r="M1427" s="22"/>
      <c r="N1427" s="22"/>
      <c r="O1427" s="22"/>
      <c r="P1427" s="116"/>
    </row>
    <row r="1428" spans="1:16" x14ac:dyDescent="0.35">
      <c r="A1428" s="72" t="s">
        <v>771</v>
      </c>
      <c r="B1428" s="22" t="s">
        <v>772</v>
      </c>
      <c r="C1428" s="32" t="s">
        <v>254</v>
      </c>
      <c r="D1428" s="91" t="s">
        <v>770</v>
      </c>
      <c r="E1428" s="13">
        <v>1</v>
      </c>
      <c r="F1428" s="27">
        <v>54450</v>
      </c>
      <c r="G1428" s="27">
        <v>54450</v>
      </c>
      <c r="H1428" s="27"/>
      <c r="I1428" s="27"/>
      <c r="J1428" s="138"/>
      <c r="K1428" s="27"/>
      <c r="L1428" s="22"/>
      <c r="M1428" s="22"/>
      <c r="N1428" s="22"/>
      <c r="O1428" s="123" t="s">
        <v>893</v>
      </c>
      <c r="P1428" s="116"/>
    </row>
    <row r="1429" spans="1:16" x14ac:dyDescent="0.35">
      <c r="A1429" s="22" t="s">
        <v>771</v>
      </c>
      <c r="B1429" s="22" t="s">
        <v>772</v>
      </c>
      <c r="C1429" s="32" t="s">
        <v>254</v>
      </c>
      <c r="D1429" s="91" t="s">
        <v>755</v>
      </c>
      <c r="E1429" s="13">
        <v>8</v>
      </c>
      <c r="F1429" s="27">
        <v>4840</v>
      </c>
      <c r="G1429" s="27">
        <v>38720</v>
      </c>
      <c r="H1429" s="27"/>
      <c r="I1429" s="27"/>
      <c r="J1429" s="138"/>
      <c r="K1429" s="27"/>
      <c r="L1429" s="121" t="s">
        <v>893</v>
      </c>
      <c r="M1429" s="22"/>
      <c r="N1429" s="22"/>
      <c r="O1429" s="22"/>
      <c r="P1429" s="116"/>
    </row>
    <row r="1430" spans="1:16" x14ac:dyDescent="0.35">
      <c r="A1430" s="72" t="s">
        <v>771</v>
      </c>
      <c r="B1430" s="22" t="s">
        <v>772</v>
      </c>
      <c r="C1430" s="32" t="s">
        <v>254</v>
      </c>
      <c r="D1430" s="91" t="s">
        <v>756</v>
      </c>
      <c r="E1430" s="13">
        <v>8</v>
      </c>
      <c r="F1430" s="27">
        <v>2843.5</v>
      </c>
      <c r="G1430" s="27">
        <v>22748</v>
      </c>
      <c r="H1430" s="131" t="s">
        <v>893</v>
      </c>
      <c r="I1430" s="27"/>
      <c r="J1430" s="138"/>
      <c r="K1430" s="27"/>
      <c r="L1430" s="121" t="s">
        <v>893</v>
      </c>
      <c r="M1430" s="22"/>
      <c r="N1430" s="22"/>
      <c r="O1430" s="22"/>
      <c r="P1430" s="116"/>
    </row>
    <row r="1431" spans="1:16" ht="28" x14ac:dyDescent="0.35">
      <c r="A1431" s="22" t="s">
        <v>771</v>
      </c>
      <c r="B1431" s="22" t="s">
        <v>772</v>
      </c>
      <c r="C1431" s="32" t="s">
        <v>545</v>
      </c>
      <c r="D1431" s="92" t="s">
        <v>195</v>
      </c>
      <c r="E1431" s="10">
        <v>8</v>
      </c>
      <c r="F1431" s="93">
        <v>7500</v>
      </c>
      <c r="G1431" s="93">
        <f>E1431*F1431</f>
        <v>60000</v>
      </c>
      <c r="H1431" s="115" t="s">
        <v>893</v>
      </c>
      <c r="I1431" s="115"/>
      <c r="J1431" s="138"/>
      <c r="K1431" s="27"/>
      <c r="L1431" s="22"/>
      <c r="M1431" s="22"/>
      <c r="N1431" s="22"/>
      <c r="O1431" s="22"/>
      <c r="P1431" s="116"/>
    </row>
    <row r="1432" spans="1:16" x14ac:dyDescent="0.35">
      <c r="A1432" s="72" t="s">
        <v>771</v>
      </c>
      <c r="B1432" s="22" t="s">
        <v>772</v>
      </c>
      <c r="C1432" s="32" t="s">
        <v>545</v>
      </c>
      <c r="D1432" s="91" t="s">
        <v>8</v>
      </c>
      <c r="E1432" s="13">
        <v>1</v>
      </c>
      <c r="F1432" s="94">
        <v>21000</v>
      </c>
      <c r="G1432" s="93">
        <v>21000</v>
      </c>
      <c r="H1432" s="115" t="s">
        <v>893</v>
      </c>
      <c r="I1432" s="115"/>
      <c r="J1432" s="138"/>
      <c r="K1432" s="27"/>
      <c r="L1432" s="22"/>
      <c r="M1432" s="22"/>
      <c r="N1432" s="22"/>
      <c r="O1432" s="22"/>
      <c r="P1432" s="116"/>
    </row>
    <row r="1433" spans="1:16" ht="28" x14ac:dyDescent="0.35">
      <c r="A1433" s="22" t="s">
        <v>771</v>
      </c>
      <c r="B1433" s="22" t="s">
        <v>772</v>
      </c>
      <c r="C1433" s="32" t="s">
        <v>545</v>
      </c>
      <c r="D1433" s="92" t="s">
        <v>773</v>
      </c>
      <c r="E1433" s="13">
        <v>1</v>
      </c>
      <c r="F1433" s="94">
        <v>3000</v>
      </c>
      <c r="G1433" s="93">
        <f>E1433*F1433</f>
        <v>3000</v>
      </c>
      <c r="H1433" s="115" t="s">
        <v>893</v>
      </c>
      <c r="I1433" s="115"/>
      <c r="J1433" s="138"/>
      <c r="K1433" s="27"/>
      <c r="L1433" s="22"/>
      <c r="M1433" s="22"/>
      <c r="N1433" s="22"/>
      <c r="O1433" s="22"/>
      <c r="P1433" s="116"/>
    </row>
    <row r="1434" spans="1:16" x14ac:dyDescent="0.35">
      <c r="A1434" s="72" t="s">
        <v>771</v>
      </c>
      <c r="B1434" s="22" t="s">
        <v>772</v>
      </c>
      <c r="C1434" s="32" t="s">
        <v>790</v>
      </c>
      <c r="D1434" s="86" t="s">
        <v>774</v>
      </c>
      <c r="E1434" s="95">
        <v>6</v>
      </c>
      <c r="F1434" s="95">
        <v>350</v>
      </c>
      <c r="G1434" s="95">
        <f t="shared" ref="G1434:G1448" si="42">E1434*F1434</f>
        <v>2100</v>
      </c>
      <c r="H1434" s="27"/>
      <c r="I1434" s="27"/>
      <c r="J1434" s="138"/>
      <c r="K1434" s="27"/>
      <c r="L1434" s="121" t="s">
        <v>893</v>
      </c>
      <c r="M1434" s="22"/>
      <c r="N1434" s="22"/>
      <c r="O1434" s="22"/>
      <c r="P1434" s="116"/>
    </row>
    <row r="1435" spans="1:16" x14ac:dyDescent="0.35">
      <c r="A1435" s="22" t="s">
        <v>771</v>
      </c>
      <c r="B1435" s="22" t="s">
        <v>772</v>
      </c>
      <c r="C1435" s="32" t="s">
        <v>790</v>
      </c>
      <c r="D1435" s="86" t="s">
        <v>775</v>
      </c>
      <c r="E1435" s="95">
        <v>20</v>
      </c>
      <c r="F1435" s="95">
        <v>20</v>
      </c>
      <c r="G1435" s="95">
        <f t="shared" si="42"/>
        <v>400</v>
      </c>
      <c r="H1435" s="27"/>
      <c r="I1435" s="27"/>
      <c r="J1435" s="138"/>
      <c r="K1435" s="27"/>
      <c r="L1435" s="22" t="s">
        <v>893</v>
      </c>
      <c r="M1435" s="22"/>
      <c r="N1435" s="22"/>
      <c r="O1435" s="22"/>
      <c r="P1435" s="116"/>
    </row>
    <row r="1436" spans="1:16" x14ac:dyDescent="0.35">
      <c r="A1436" s="72" t="s">
        <v>771</v>
      </c>
      <c r="B1436" s="22" t="s">
        <v>772</v>
      </c>
      <c r="C1436" s="32" t="s">
        <v>790</v>
      </c>
      <c r="D1436" s="86" t="s">
        <v>776</v>
      </c>
      <c r="E1436" s="95">
        <v>1</v>
      </c>
      <c r="F1436" s="95">
        <v>1000</v>
      </c>
      <c r="G1436" s="95">
        <f t="shared" si="42"/>
        <v>1000</v>
      </c>
      <c r="H1436" s="27"/>
      <c r="I1436" s="27"/>
      <c r="J1436" s="138"/>
      <c r="K1436" s="27"/>
      <c r="L1436" s="22"/>
      <c r="M1436" s="22"/>
      <c r="N1436" s="123" t="s">
        <v>893</v>
      </c>
      <c r="O1436" s="123"/>
      <c r="P1436" s="116"/>
    </row>
    <row r="1437" spans="1:16" x14ac:dyDescent="0.35">
      <c r="A1437" s="22" t="s">
        <v>771</v>
      </c>
      <c r="B1437" s="22" t="s">
        <v>772</v>
      </c>
      <c r="C1437" s="32" t="s">
        <v>790</v>
      </c>
      <c r="D1437" s="86" t="s">
        <v>777</v>
      </c>
      <c r="E1437" s="95">
        <v>1</v>
      </c>
      <c r="F1437" s="95">
        <v>290</v>
      </c>
      <c r="G1437" s="95">
        <f t="shared" si="42"/>
        <v>290</v>
      </c>
      <c r="H1437" s="27"/>
      <c r="I1437" s="27"/>
      <c r="J1437" s="138"/>
      <c r="K1437" s="27"/>
      <c r="L1437" s="22"/>
      <c r="M1437" s="22"/>
      <c r="N1437" s="123" t="s">
        <v>893</v>
      </c>
      <c r="O1437" s="123"/>
      <c r="P1437" s="116"/>
    </row>
    <row r="1438" spans="1:16" x14ac:dyDescent="0.35">
      <c r="A1438" s="72" t="s">
        <v>771</v>
      </c>
      <c r="B1438" s="22" t="s">
        <v>772</v>
      </c>
      <c r="C1438" s="32" t="s">
        <v>790</v>
      </c>
      <c r="D1438" s="86" t="s">
        <v>778</v>
      </c>
      <c r="E1438" s="95">
        <v>1</v>
      </c>
      <c r="F1438" s="95">
        <v>370</v>
      </c>
      <c r="G1438" s="95">
        <f t="shared" si="42"/>
        <v>370</v>
      </c>
      <c r="H1438" s="27"/>
      <c r="I1438" s="27"/>
      <c r="J1438" s="138"/>
      <c r="K1438" s="27"/>
      <c r="L1438" s="22"/>
      <c r="M1438" s="22"/>
      <c r="N1438" s="123" t="s">
        <v>893</v>
      </c>
      <c r="O1438" s="123"/>
      <c r="P1438" s="116"/>
    </row>
    <row r="1439" spans="1:16" x14ac:dyDescent="0.35">
      <c r="A1439" s="22" t="s">
        <v>771</v>
      </c>
      <c r="B1439" s="22" t="s">
        <v>772</v>
      </c>
      <c r="C1439" s="32" t="s">
        <v>790</v>
      </c>
      <c r="D1439" s="86" t="s">
        <v>779</v>
      </c>
      <c r="E1439" s="95">
        <v>1</v>
      </c>
      <c r="F1439" s="95">
        <v>280</v>
      </c>
      <c r="G1439" s="95">
        <f t="shared" si="42"/>
        <v>280</v>
      </c>
      <c r="H1439" s="27"/>
      <c r="I1439" s="27"/>
      <c r="J1439" s="138"/>
      <c r="K1439" s="27"/>
      <c r="L1439" s="22"/>
      <c r="M1439" s="22"/>
      <c r="N1439" s="123" t="s">
        <v>893</v>
      </c>
      <c r="O1439" s="123"/>
      <c r="P1439" s="116"/>
    </row>
    <row r="1440" spans="1:16" x14ac:dyDescent="0.35">
      <c r="A1440" s="72" t="s">
        <v>771</v>
      </c>
      <c r="B1440" s="22" t="s">
        <v>772</v>
      </c>
      <c r="C1440" s="32" t="s">
        <v>790</v>
      </c>
      <c r="D1440" s="86" t="s">
        <v>780</v>
      </c>
      <c r="E1440" s="95">
        <v>2</v>
      </c>
      <c r="F1440" s="95">
        <v>154</v>
      </c>
      <c r="G1440" s="95">
        <f t="shared" si="42"/>
        <v>308</v>
      </c>
      <c r="H1440" s="27"/>
      <c r="I1440" s="27"/>
      <c r="J1440" s="138"/>
      <c r="K1440" s="27"/>
      <c r="L1440" s="22"/>
      <c r="M1440" s="22"/>
      <c r="N1440" s="123" t="s">
        <v>893</v>
      </c>
      <c r="O1440" s="123"/>
      <c r="P1440" s="116"/>
    </row>
    <row r="1441" spans="1:16" x14ac:dyDescent="0.35">
      <c r="A1441" s="22" t="s">
        <v>771</v>
      </c>
      <c r="B1441" s="22" t="s">
        <v>772</v>
      </c>
      <c r="C1441" s="32" t="s">
        <v>790</v>
      </c>
      <c r="D1441" s="86" t="s">
        <v>781</v>
      </c>
      <c r="E1441" s="95">
        <v>1</v>
      </c>
      <c r="F1441" s="95">
        <v>120</v>
      </c>
      <c r="G1441" s="95">
        <f t="shared" si="42"/>
        <v>120</v>
      </c>
      <c r="H1441" s="27"/>
      <c r="I1441" s="27"/>
      <c r="J1441" s="138"/>
      <c r="K1441" s="27"/>
      <c r="L1441" s="22"/>
      <c r="M1441" s="22"/>
      <c r="N1441" s="123" t="s">
        <v>893</v>
      </c>
      <c r="O1441" s="123"/>
      <c r="P1441" s="116"/>
    </row>
    <row r="1442" spans="1:16" x14ac:dyDescent="0.35">
      <c r="A1442" s="72" t="s">
        <v>771</v>
      </c>
      <c r="B1442" s="22" t="s">
        <v>772</v>
      </c>
      <c r="C1442" s="32" t="s">
        <v>790</v>
      </c>
      <c r="D1442" s="86" t="s">
        <v>782</v>
      </c>
      <c r="E1442" s="95">
        <v>1</v>
      </c>
      <c r="F1442" s="95">
        <v>420</v>
      </c>
      <c r="G1442" s="95">
        <f t="shared" si="42"/>
        <v>420</v>
      </c>
      <c r="H1442" s="27"/>
      <c r="I1442" s="27"/>
      <c r="J1442" s="115" t="s">
        <v>893</v>
      </c>
      <c r="K1442" s="27"/>
      <c r="L1442" s="22"/>
      <c r="M1442" s="22"/>
      <c r="N1442" s="22"/>
      <c r="O1442" s="22"/>
      <c r="P1442" s="116"/>
    </row>
    <row r="1443" spans="1:16" x14ac:dyDescent="0.35">
      <c r="A1443" s="22" t="s">
        <v>771</v>
      </c>
      <c r="B1443" s="22" t="s">
        <v>772</v>
      </c>
      <c r="C1443" s="32" t="s">
        <v>790</v>
      </c>
      <c r="D1443" s="86" t="s">
        <v>783</v>
      </c>
      <c r="E1443" s="95">
        <v>1</v>
      </c>
      <c r="F1443" s="95">
        <v>500</v>
      </c>
      <c r="G1443" s="95">
        <f t="shared" si="42"/>
        <v>500</v>
      </c>
      <c r="H1443" s="27"/>
      <c r="I1443" s="27"/>
      <c r="J1443" s="138"/>
      <c r="K1443" s="27"/>
      <c r="L1443" s="121" t="s">
        <v>893</v>
      </c>
      <c r="M1443" s="22"/>
      <c r="N1443" s="22"/>
      <c r="O1443" s="22"/>
      <c r="P1443" s="116"/>
    </row>
    <row r="1444" spans="1:16" x14ac:dyDescent="0.35">
      <c r="A1444" s="72" t="s">
        <v>771</v>
      </c>
      <c r="B1444" s="22" t="s">
        <v>772</v>
      </c>
      <c r="C1444" s="32" t="s">
        <v>790</v>
      </c>
      <c r="D1444" s="86" t="s">
        <v>784</v>
      </c>
      <c r="E1444" s="95">
        <v>1</v>
      </c>
      <c r="F1444" s="95">
        <v>500</v>
      </c>
      <c r="G1444" s="95">
        <f t="shared" si="42"/>
        <v>500</v>
      </c>
      <c r="H1444" s="27"/>
      <c r="I1444" s="27"/>
      <c r="J1444" s="138"/>
      <c r="K1444" s="27"/>
      <c r="L1444" s="121" t="s">
        <v>893</v>
      </c>
      <c r="M1444" s="22"/>
      <c r="N1444" s="22"/>
      <c r="O1444" s="22"/>
      <c r="P1444" s="116"/>
    </row>
    <row r="1445" spans="1:16" x14ac:dyDescent="0.35">
      <c r="A1445" s="22" t="s">
        <v>771</v>
      </c>
      <c r="B1445" s="22" t="s">
        <v>772</v>
      </c>
      <c r="C1445" s="32" t="s">
        <v>790</v>
      </c>
      <c r="D1445" s="86" t="s">
        <v>785</v>
      </c>
      <c r="E1445" s="95">
        <v>4</v>
      </c>
      <c r="F1445" s="95">
        <v>190</v>
      </c>
      <c r="G1445" s="95">
        <f t="shared" si="42"/>
        <v>760</v>
      </c>
      <c r="H1445" s="27"/>
      <c r="I1445" s="27"/>
      <c r="J1445" s="138"/>
      <c r="K1445" s="27"/>
      <c r="L1445" s="121" t="s">
        <v>893</v>
      </c>
      <c r="M1445" s="22"/>
      <c r="N1445" s="22"/>
      <c r="O1445" s="22"/>
      <c r="P1445" s="116"/>
    </row>
    <row r="1446" spans="1:16" x14ac:dyDescent="0.35">
      <c r="A1446" s="72" t="s">
        <v>771</v>
      </c>
      <c r="B1446" s="22" t="s">
        <v>772</v>
      </c>
      <c r="C1446" s="32" t="s">
        <v>790</v>
      </c>
      <c r="D1446" s="86" t="s">
        <v>786</v>
      </c>
      <c r="E1446" s="95">
        <v>1</v>
      </c>
      <c r="F1446" s="95">
        <v>1500</v>
      </c>
      <c r="G1446" s="95">
        <f t="shared" si="42"/>
        <v>1500</v>
      </c>
      <c r="H1446" s="27"/>
      <c r="I1446" s="27"/>
      <c r="J1446" s="138"/>
      <c r="K1446" s="27"/>
      <c r="L1446" s="22"/>
      <c r="M1446" s="22"/>
      <c r="N1446" s="100" t="s">
        <v>893</v>
      </c>
      <c r="O1446" s="153" t="s">
        <v>893</v>
      </c>
      <c r="P1446" s="116"/>
    </row>
    <row r="1447" spans="1:16" x14ac:dyDescent="0.35">
      <c r="A1447" s="22" t="s">
        <v>771</v>
      </c>
      <c r="B1447" s="22" t="s">
        <v>772</v>
      </c>
      <c r="C1447" s="32" t="s">
        <v>790</v>
      </c>
      <c r="D1447" s="86" t="s">
        <v>787</v>
      </c>
      <c r="E1447" s="95">
        <v>6</v>
      </c>
      <c r="F1447" s="95">
        <v>190</v>
      </c>
      <c r="G1447" s="95">
        <f t="shared" si="42"/>
        <v>1140</v>
      </c>
      <c r="H1447" s="27"/>
      <c r="I1447" s="27"/>
      <c r="J1447" s="138"/>
      <c r="K1447" s="27"/>
      <c r="L1447" s="121" t="s">
        <v>893</v>
      </c>
      <c r="M1447" s="22"/>
      <c r="N1447" s="22"/>
      <c r="O1447" s="22"/>
      <c r="P1447" s="116"/>
    </row>
    <row r="1448" spans="1:16" x14ac:dyDescent="0.35">
      <c r="A1448" s="72" t="s">
        <v>771</v>
      </c>
      <c r="B1448" s="22" t="s">
        <v>772</v>
      </c>
      <c r="C1448" s="32" t="s">
        <v>790</v>
      </c>
      <c r="D1448" s="86" t="s">
        <v>788</v>
      </c>
      <c r="E1448" s="95">
        <v>1</v>
      </c>
      <c r="F1448" s="95">
        <v>100</v>
      </c>
      <c r="G1448" s="95">
        <f t="shared" si="42"/>
        <v>100</v>
      </c>
      <c r="H1448" s="27"/>
      <c r="I1448" s="27"/>
      <c r="J1448" s="138" t="s">
        <v>893</v>
      </c>
      <c r="K1448" s="27"/>
      <c r="L1448" s="22"/>
      <c r="M1448" s="22"/>
      <c r="N1448" s="22"/>
      <c r="O1448" s="22"/>
      <c r="P1448" s="116"/>
    </row>
    <row r="1449" spans="1:16" x14ac:dyDescent="0.35">
      <c r="A1449" s="22" t="s">
        <v>771</v>
      </c>
      <c r="B1449" s="22" t="s">
        <v>772</v>
      </c>
      <c r="C1449" s="32" t="s">
        <v>790</v>
      </c>
      <c r="D1449" s="86" t="s">
        <v>789</v>
      </c>
      <c r="E1449" s="95">
        <v>1</v>
      </c>
      <c r="F1449" s="95">
        <v>700</v>
      </c>
      <c r="G1449" s="95">
        <f>E1449*F1449</f>
        <v>700</v>
      </c>
      <c r="H1449" s="27"/>
      <c r="I1449" s="27"/>
      <c r="J1449" s="115" t="s">
        <v>893</v>
      </c>
      <c r="K1449" s="27"/>
      <c r="L1449" s="22"/>
      <c r="M1449" s="22"/>
      <c r="N1449" s="22"/>
      <c r="O1449" s="22"/>
      <c r="P1449" s="116"/>
    </row>
    <row r="1450" spans="1:16" ht="56.5" x14ac:dyDescent="0.35">
      <c r="A1450" s="22" t="s">
        <v>771</v>
      </c>
      <c r="B1450" s="22" t="s">
        <v>772</v>
      </c>
      <c r="C1450" s="158" t="s">
        <v>902</v>
      </c>
      <c r="D1450" s="395" t="s">
        <v>1147</v>
      </c>
      <c r="E1450" s="95">
        <v>82</v>
      </c>
      <c r="F1450" s="95">
        <v>2000</v>
      </c>
      <c r="G1450" s="95">
        <f t="shared" ref="G1450:G1487" si="43">E1450*F1450</f>
        <v>164000</v>
      </c>
      <c r="H1450" s="27"/>
      <c r="I1450" s="27"/>
      <c r="J1450" s="115"/>
      <c r="K1450" s="27"/>
      <c r="L1450" s="22"/>
      <c r="M1450" s="22"/>
      <c r="N1450" s="22"/>
      <c r="O1450" s="22"/>
      <c r="P1450" s="116"/>
    </row>
    <row r="1451" spans="1:16" ht="56.5" x14ac:dyDescent="0.35">
      <c r="A1451" s="22" t="s">
        <v>771</v>
      </c>
      <c r="B1451" s="22" t="s">
        <v>772</v>
      </c>
      <c r="C1451" s="158" t="s">
        <v>902</v>
      </c>
      <c r="D1451" s="395" t="s">
        <v>1148</v>
      </c>
      <c r="E1451" s="95">
        <v>18</v>
      </c>
      <c r="F1451" s="95">
        <v>4000</v>
      </c>
      <c r="G1451" s="95">
        <f t="shared" si="43"/>
        <v>72000</v>
      </c>
      <c r="H1451" s="27"/>
      <c r="I1451" s="27"/>
      <c r="J1451" s="115"/>
      <c r="K1451" s="27"/>
      <c r="L1451" s="22"/>
      <c r="M1451" s="22"/>
      <c r="N1451" s="22"/>
      <c r="O1451" s="22"/>
      <c r="P1451" s="116"/>
    </row>
    <row r="1452" spans="1:16" ht="56.5" x14ac:dyDescent="0.35">
      <c r="A1452" s="22" t="s">
        <v>771</v>
      </c>
      <c r="B1452" s="22" t="s">
        <v>772</v>
      </c>
      <c r="C1452" s="158" t="s">
        <v>902</v>
      </c>
      <c r="D1452" s="395" t="s">
        <v>81</v>
      </c>
      <c r="E1452" s="95">
        <v>200</v>
      </c>
      <c r="F1452" s="95">
        <v>400</v>
      </c>
      <c r="G1452" s="95">
        <f t="shared" si="43"/>
        <v>80000</v>
      </c>
      <c r="H1452" s="27"/>
      <c r="I1452" s="27"/>
      <c r="J1452" s="115"/>
      <c r="K1452" s="27"/>
      <c r="L1452" s="22"/>
      <c r="M1452" s="22"/>
      <c r="N1452" s="22"/>
      <c r="O1452" s="22"/>
      <c r="P1452" s="116"/>
    </row>
    <row r="1453" spans="1:16" ht="56.5" x14ac:dyDescent="0.35">
      <c r="A1453" s="22" t="s">
        <v>771</v>
      </c>
      <c r="B1453" s="22" t="s">
        <v>772</v>
      </c>
      <c r="C1453" s="158" t="s">
        <v>902</v>
      </c>
      <c r="D1453" s="395" t="s">
        <v>192</v>
      </c>
      <c r="E1453" s="95">
        <v>70</v>
      </c>
      <c r="F1453" s="95">
        <v>1000</v>
      </c>
      <c r="G1453" s="95">
        <f t="shared" si="43"/>
        <v>70000</v>
      </c>
      <c r="H1453" s="27"/>
      <c r="I1453" s="27"/>
      <c r="J1453" s="115"/>
      <c r="K1453" s="27"/>
      <c r="L1453" s="22"/>
      <c r="M1453" s="22"/>
      <c r="N1453" s="22"/>
      <c r="O1453" s="22"/>
      <c r="P1453" s="116"/>
    </row>
    <row r="1454" spans="1:16" ht="56.5" x14ac:dyDescent="0.35">
      <c r="A1454" s="22" t="s">
        <v>771</v>
      </c>
      <c r="B1454" s="22" t="s">
        <v>772</v>
      </c>
      <c r="C1454" s="158" t="s">
        <v>902</v>
      </c>
      <c r="D1454" s="395" t="s">
        <v>482</v>
      </c>
      <c r="E1454" s="95">
        <v>20</v>
      </c>
      <c r="F1454" s="95">
        <v>1300</v>
      </c>
      <c r="G1454" s="95">
        <f t="shared" si="43"/>
        <v>26000</v>
      </c>
      <c r="H1454" s="27"/>
      <c r="I1454" s="27"/>
      <c r="J1454" s="115"/>
      <c r="K1454" s="27"/>
      <c r="L1454" s="22"/>
      <c r="M1454" s="22"/>
      <c r="N1454" s="22"/>
      <c r="O1454" s="22"/>
      <c r="P1454" s="116"/>
    </row>
    <row r="1455" spans="1:16" ht="56.5" x14ac:dyDescent="0.35">
      <c r="A1455" s="22" t="s">
        <v>771</v>
      </c>
      <c r="B1455" s="22" t="s">
        <v>772</v>
      </c>
      <c r="C1455" s="158" t="s">
        <v>902</v>
      </c>
      <c r="D1455" s="395" t="s">
        <v>1149</v>
      </c>
      <c r="E1455" s="95">
        <v>18</v>
      </c>
      <c r="F1455" s="95">
        <v>6000</v>
      </c>
      <c r="G1455" s="95">
        <f t="shared" si="43"/>
        <v>108000</v>
      </c>
      <c r="H1455" s="27"/>
      <c r="I1455" s="27"/>
      <c r="J1455" s="115"/>
      <c r="K1455" s="27"/>
      <c r="L1455" s="22"/>
      <c r="M1455" s="22"/>
      <c r="N1455" s="22"/>
      <c r="O1455" s="22"/>
      <c r="P1455" s="116"/>
    </row>
    <row r="1456" spans="1:16" ht="56.5" x14ac:dyDescent="0.35">
      <c r="A1456" s="22" t="s">
        <v>771</v>
      </c>
      <c r="B1456" s="22" t="s">
        <v>772</v>
      </c>
      <c r="C1456" s="158" t="s">
        <v>902</v>
      </c>
      <c r="D1456" s="395" t="s">
        <v>1150</v>
      </c>
      <c r="E1456" s="95">
        <v>60</v>
      </c>
      <c r="F1456" s="95">
        <v>300</v>
      </c>
      <c r="G1456" s="95">
        <f t="shared" si="43"/>
        <v>18000</v>
      </c>
      <c r="H1456" s="27"/>
      <c r="I1456" s="27"/>
      <c r="J1456" s="115"/>
      <c r="K1456" s="27"/>
      <c r="L1456" s="22"/>
      <c r="M1456" s="22"/>
      <c r="N1456" s="22"/>
      <c r="O1456" s="22"/>
      <c r="P1456" s="116"/>
    </row>
    <row r="1457" spans="1:16" ht="56.5" x14ac:dyDescent="0.35">
      <c r="A1457" s="22" t="s">
        <v>771</v>
      </c>
      <c r="B1457" s="22" t="s">
        <v>772</v>
      </c>
      <c r="C1457" s="158" t="s">
        <v>902</v>
      </c>
      <c r="D1457" s="395" t="s">
        <v>1151</v>
      </c>
      <c r="E1457" s="95">
        <v>150</v>
      </c>
      <c r="F1457" s="95">
        <v>100</v>
      </c>
      <c r="G1457" s="95">
        <f t="shared" si="43"/>
        <v>15000</v>
      </c>
      <c r="H1457" s="27"/>
      <c r="I1457" s="27"/>
      <c r="J1457" s="115"/>
      <c r="K1457" s="27"/>
      <c r="L1457" s="22"/>
      <c r="M1457" s="22"/>
      <c r="N1457" s="22"/>
      <c r="O1457" s="22"/>
      <c r="P1457" s="116"/>
    </row>
    <row r="1458" spans="1:16" ht="56.5" x14ac:dyDescent="0.35">
      <c r="A1458" s="22" t="s">
        <v>771</v>
      </c>
      <c r="B1458" s="22" t="s">
        <v>772</v>
      </c>
      <c r="C1458" s="158" t="s">
        <v>902</v>
      </c>
      <c r="D1458" s="395" t="s">
        <v>1152</v>
      </c>
      <c r="E1458" s="95">
        <v>50</v>
      </c>
      <c r="F1458" s="95">
        <v>100</v>
      </c>
      <c r="G1458" s="95">
        <f t="shared" si="43"/>
        <v>5000</v>
      </c>
      <c r="H1458" s="27"/>
      <c r="I1458" s="27"/>
      <c r="J1458" s="115"/>
      <c r="K1458" s="27"/>
      <c r="L1458" s="22"/>
      <c r="M1458" s="22"/>
      <c r="N1458" s="22"/>
      <c r="O1458" s="22"/>
      <c r="P1458" s="116"/>
    </row>
    <row r="1459" spans="1:16" ht="56.5" x14ac:dyDescent="0.35">
      <c r="A1459" s="22" t="s">
        <v>771</v>
      </c>
      <c r="B1459" s="22" t="s">
        <v>772</v>
      </c>
      <c r="C1459" s="158" t="s">
        <v>902</v>
      </c>
      <c r="D1459" s="396" t="s">
        <v>912</v>
      </c>
      <c r="E1459" s="95">
        <v>200</v>
      </c>
      <c r="F1459" s="95">
        <v>180</v>
      </c>
      <c r="G1459" s="95">
        <f t="shared" si="43"/>
        <v>36000</v>
      </c>
      <c r="H1459" s="27"/>
      <c r="I1459" s="27"/>
      <c r="J1459" s="115"/>
      <c r="K1459" s="27"/>
      <c r="L1459" s="22"/>
      <c r="M1459" s="22"/>
      <c r="N1459" s="22"/>
      <c r="O1459" s="22"/>
      <c r="P1459" s="116"/>
    </row>
    <row r="1460" spans="1:16" ht="56.5" x14ac:dyDescent="0.35">
      <c r="A1460" s="22" t="s">
        <v>771</v>
      </c>
      <c r="B1460" s="22" t="s">
        <v>772</v>
      </c>
      <c r="C1460" s="158" t="s">
        <v>902</v>
      </c>
      <c r="D1460" s="396" t="s">
        <v>1153</v>
      </c>
      <c r="E1460" s="95">
        <v>250</v>
      </c>
      <c r="F1460" s="95">
        <v>200</v>
      </c>
      <c r="G1460" s="95">
        <f t="shared" si="43"/>
        <v>50000</v>
      </c>
      <c r="H1460" s="27"/>
      <c r="I1460" s="27"/>
      <c r="J1460" s="115"/>
      <c r="K1460" s="27"/>
      <c r="L1460" s="22"/>
      <c r="M1460" s="22"/>
      <c r="N1460" s="22"/>
      <c r="O1460" s="22"/>
      <c r="P1460" s="116"/>
    </row>
    <row r="1461" spans="1:16" ht="56.5" x14ac:dyDescent="0.35">
      <c r="A1461" s="22" t="s">
        <v>771</v>
      </c>
      <c r="B1461" s="22" t="s">
        <v>772</v>
      </c>
      <c r="C1461" s="158" t="s">
        <v>902</v>
      </c>
      <c r="D1461" s="396" t="s">
        <v>987</v>
      </c>
      <c r="E1461" s="95">
        <v>100</v>
      </c>
      <c r="F1461" s="95">
        <v>200</v>
      </c>
      <c r="G1461" s="95">
        <f t="shared" si="43"/>
        <v>20000</v>
      </c>
      <c r="H1461" s="27"/>
      <c r="I1461" s="27"/>
      <c r="J1461" s="115"/>
      <c r="K1461" s="27"/>
      <c r="L1461" s="22"/>
      <c r="M1461" s="22"/>
      <c r="N1461" s="22"/>
      <c r="O1461" s="22"/>
      <c r="P1461" s="116"/>
    </row>
    <row r="1462" spans="1:16" ht="56.5" x14ac:dyDescent="0.35">
      <c r="A1462" s="22" t="s">
        <v>771</v>
      </c>
      <c r="B1462" s="22" t="s">
        <v>772</v>
      </c>
      <c r="C1462" s="158" t="s">
        <v>902</v>
      </c>
      <c r="D1462" s="396" t="s">
        <v>1154</v>
      </c>
      <c r="E1462" s="95">
        <v>2</v>
      </c>
      <c r="F1462" s="95">
        <v>45000</v>
      </c>
      <c r="G1462" s="95">
        <f t="shared" si="43"/>
        <v>90000</v>
      </c>
      <c r="H1462" s="27"/>
      <c r="I1462" s="27"/>
      <c r="J1462" s="115"/>
      <c r="K1462" s="27"/>
      <c r="L1462" s="22"/>
      <c r="M1462" s="22"/>
      <c r="N1462" s="22"/>
      <c r="O1462" s="22"/>
      <c r="P1462" s="116"/>
    </row>
    <row r="1463" spans="1:16" ht="56.5" x14ac:dyDescent="0.35">
      <c r="A1463" s="22" t="s">
        <v>771</v>
      </c>
      <c r="B1463" s="22" t="s">
        <v>772</v>
      </c>
      <c r="C1463" s="158" t="s">
        <v>902</v>
      </c>
      <c r="D1463" s="396" t="s">
        <v>1155</v>
      </c>
      <c r="E1463" s="95">
        <v>1</v>
      </c>
      <c r="F1463" s="95">
        <v>20000</v>
      </c>
      <c r="G1463" s="95">
        <f t="shared" si="43"/>
        <v>20000</v>
      </c>
      <c r="H1463" s="27"/>
      <c r="I1463" s="27"/>
      <c r="J1463" s="115"/>
      <c r="K1463" s="27"/>
      <c r="L1463" s="22"/>
      <c r="M1463" s="22"/>
      <c r="N1463" s="22"/>
      <c r="O1463" s="22"/>
      <c r="P1463" s="116"/>
    </row>
    <row r="1464" spans="1:16" ht="56.5" x14ac:dyDescent="0.35">
      <c r="A1464" s="22" t="s">
        <v>771</v>
      </c>
      <c r="B1464" s="22" t="s">
        <v>772</v>
      </c>
      <c r="C1464" s="158" t="s">
        <v>902</v>
      </c>
      <c r="D1464" s="396" t="s">
        <v>1082</v>
      </c>
      <c r="E1464" s="95">
        <v>5</v>
      </c>
      <c r="F1464" s="95">
        <v>2500</v>
      </c>
      <c r="G1464" s="95">
        <f t="shared" si="43"/>
        <v>12500</v>
      </c>
      <c r="H1464" s="27"/>
      <c r="I1464" s="27"/>
      <c r="J1464" s="115"/>
      <c r="K1464" s="27"/>
      <c r="L1464" s="22"/>
      <c r="M1464" s="22"/>
      <c r="N1464" s="22"/>
      <c r="O1464" s="22"/>
      <c r="P1464" s="116"/>
    </row>
    <row r="1465" spans="1:16" ht="56.5" x14ac:dyDescent="0.35">
      <c r="A1465" s="22" t="s">
        <v>771</v>
      </c>
      <c r="B1465" s="22" t="s">
        <v>772</v>
      </c>
      <c r="C1465" s="158" t="s">
        <v>902</v>
      </c>
      <c r="D1465" s="395" t="s">
        <v>968</v>
      </c>
      <c r="E1465" s="95">
        <v>6</v>
      </c>
      <c r="F1465" s="95">
        <v>11000</v>
      </c>
      <c r="G1465" s="95">
        <f t="shared" si="43"/>
        <v>66000</v>
      </c>
      <c r="H1465" s="27"/>
      <c r="I1465" s="27"/>
      <c r="J1465" s="115"/>
      <c r="K1465" s="27"/>
      <c r="L1465" s="22"/>
      <c r="M1465" s="22"/>
      <c r="N1465" s="22"/>
      <c r="O1465" s="22"/>
      <c r="P1465" s="116"/>
    </row>
    <row r="1466" spans="1:16" ht="56.5" x14ac:dyDescent="0.35">
      <c r="A1466" s="22" t="s">
        <v>771</v>
      </c>
      <c r="B1466" s="22" t="s">
        <v>772</v>
      </c>
      <c r="C1466" s="158" t="s">
        <v>902</v>
      </c>
      <c r="D1466" s="395" t="s">
        <v>1156</v>
      </c>
      <c r="E1466" s="95">
        <v>10</v>
      </c>
      <c r="F1466" s="95">
        <v>15000</v>
      </c>
      <c r="G1466" s="95">
        <f t="shared" si="43"/>
        <v>150000</v>
      </c>
      <c r="H1466" s="27"/>
      <c r="I1466" s="27"/>
      <c r="J1466" s="115"/>
      <c r="K1466" s="27"/>
      <c r="L1466" s="22"/>
      <c r="M1466" s="22"/>
      <c r="N1466" s="22"/>
      <c r="O1466" s="22"/>
      <c r="P1466" s="116"/>
    </row>
    <row r="1467" spans="1:16" ht="56.5" x14ac:dyDescent="0.35">
      <c r="A1467" s="22" t="s">
        <v>771</v>
      </c>
      <c r="B1467" s="22" t="s">
        <v>772</v>
      </c>
      <c r="C1467" s="158" t="s">
        <v>902</v>
      </c>
      <c r="D1467" s="395" t="s">
        <v>1157</v>
      </c>
      <c r="E1467" s="95">
        <v>3</v>
      </c>
      <c r="F1467" s="95">
        <v>30000</v>
      </c>
      <c r="G1467" s="95">
        <f t="shared" si="43"/>
        <v>90000</v>
      </c>
      <c r="H1467" s="27"/>
      <c r="I1467" s="27"/>
      <c r="J1467" s="115"/>
      <c r="K1467" s="27"/>
      <c r="L1467" s="22"/>
      <c r="M1467" s="22"/>
      <c r="N1467" s="22"/>
      <c r="O1467" s="22"/>
      <c r="P1467" s="116"/>
    </row>
    <row r="1468" spans="1:16" ht="56.5" x14ac:dyDescent="0.35">
      <c r="A1468" s="22" t="s">
        <v>771</v>
      </c>
      <c r="B1468" s="22" t="s">
        <v>772</v>
      </c>
      <c r="C1468" s="158" t="s">
        <v>902</v>
      </c>
      <c r="D1468" s="395" t="s">
        <v>442</v>
      </c>
      <c r="E1468" s="95">
        <v>20</v>
      </c>
      <c r="F1468" s="95">
        <v>2500</v>
      </c>
      <c r="G1468" s="95">
        <f t="shared" si="43"/>
        <v>50000</v>
      </c>
      <c r="H1468" s="27"/>
      <c r="I1468" s="27"/>
      <c r="J1468" s="115"/>
      <c r="K1468" s="27"/>
      <c r="L1468" s="22"/>
      <c r="M1468" s="22"/>
      <c r="N1468" s="22"/>
      <c r="O1468" s="22"/>
      <c r="P1468" s="116"/>
    </row>
    <row r="1469" spans="1:16" ht="56.5" x14ac:dyDescent="0.35">
      <c r="A1469" s="22" t="s">
        <v>771</v>
      </c>
      <c r="B1469" s="22" t="s">
        <v>772</v>
      </c>
      <c r="C1469" s="158" t="s">
        <v>902</v>
      </c>
      <c r="D1469" s="395" t="s">
        <v>1158</v>
      </c>
      <c r="E1469" s="95">
        <v>65</v>
      </c>
      <c r="F1469" s="95">
        <v>2000</v>
      </c>
      <c r="G1469" s="95">
        <f t="shared" si="43"/>
        <v>130000</v>
      </c>
      <c r="H1469" s="27"/>
      <c r="I1469" s="27"/>
      <c r="J1469" s="115"/>
      <c r="K1469" s="27"/>
      <c r="L1469" s="22"/>
      <c r="M1469" s="22"/>
      <c r="N1469" s="22"/>
      <c r="O1469" s="22"/>
      <c r="P1469" s="116"/>
    </row>
    <row r="1470" spans="1:16" ht="56.5" x14ac:dyDescent="0.35">
      <c r="A1470" s="22" t="s">
        <v>771</v>
      </c>
      <c r="B1470" s="22" t="s">
        <v>772</v>
      </c>
      <c r="C1470" s="158" t="s">
        <v>902</v>
      </c>
      <c r="D1470" s="395" t="s">
        <v>1159</v>
      </c>
      <c r="E1470" s="95">
        <v>5</v>
      </c>
      <c r="F1470" s="95">
        <v>8000</v>
      </c>
      <c r="G1470" s="95">
        <f t="shared" si="43"/>
        <v>40000</v>
      </c>
      <c r="H1470" s="27"/>
      <c r="I1470" s="27"/>
      <c r="J1470" s="115"/>
      <c r="K1470" s="27"/>
      <c r="L1470" s="22"/>
      <c r="M1470" s="22"/>
      <c r="N1470" s="22"/>
      <c r="O1470" s="22"/>
      <c r="P1470" s="116"/>
    </row>
    <row r="1471" spans="1:16" ht="56.5" x14ac:dyDescent="0.35">
      <c r="A1471" s="22" t="s">
        <v>771</v>
      </c>
      <c r="B1471" s="22" t="s">
        <v>772</v>
      </c>
      <c r="C1471" s="158" t="s">
        <v>902</v>
      </c>
      <c r="D1471" s="395" t="s">
        <v>1160</v>
      </c>
      <c r="E1471" s="95">
        <v>12</v>
      </c>
      <c r="F1471" s="95">
        <v>5000</v>
      </c>
      <c r="G1471" s="95">
        <f t="shared" si="43"/>
        <v>60000</v>
      </c>
      <c r="H1471" s="27"/>
      <c r="I1471" s="27"/>
      <c r="J1471" s="115"/>
      <c r="K1471" s="27"/>
      <c r="L1471" s="22"/>
      <c r="M1471" s="22"/>
      <c r="N1471" s="22"/>
      <c r="O1471" s="22"/>
      <c r="P1471" s="116"/>
    </row>
    <row r="1472" spans="1:16" ht="56.5" x14ac:dyDescent="0.35">
      <c r="A1472" s="22" t="s">
        <v>771</v>
      </c>
      <c r="B1472" s="22" t="s">
        <v>772</v>
      </c>
      <c r="C1472" s="158" t="s">
        <v>902</v>
      </c>
      <c r="D1472" s="395" t="s">
        <v>1161</v>
      </c>
      <c r="E1472" s="95">
        <v>80</v>
      </c>
      <c r="F1472" s="95">
        <v>5000</v>
      </c>
      <c r="G1472" s="95">
        <f t="shared" si="43"/>
        <v>400000</v>
      </c>
      <c r="H1472" s="27"/>
      <c r="I1472" s="27"/>
      <c r="J1472" s="115"/>
      <c r="K1472" s="27"/>
      <c r="L1472" s="22"/>
      <c r="M1472" s="22"/>
      <c r="N1472" s="22"/>
      <c r="O1472" s="22"/>
      <c r="P1472" s="116"/>
    </row>
    <row r="1473" spans="1:16" ht="56.5" x14ac:dyDescent="0.35">
      <c r="A1473" s="22" t="s">
        <v>771</v>
      </c>
      <c r="B1473" s="22" t="s">
        <v>772</v>
      </c>
      <c r="C1473" s="158" t="s">
        <v>902</v>
      </c>
      <c r="D1473" s="395" t="s">
        <v>1162</v>
      </c>
      <c r="E1473" s="95">
        <v>4</v>
      </c>
      <c r="F1473" s="95">
        <v>12000</v>
      </c>
      <c r="G1473" s="95">
        <f t="shared" si="43"/>
        <v>48000</v>
      </c>
      <c r="H1473" s="27"/>
      <c r="I1473" s="27"/>
      <c r="J1473" s="115"/>
      <c r="K1473" s="27"/>
      <c r="L1473" s="22"/>
      <c r="M1473" s="22"/>
      <c r="N1473" s="22"/>
      <c r="O1473" s="22"/>
      <c r="P1473" s="116"/>
    </row>
    <row r="1474" spans="1:16" ht="56.5" x14ac:dyDescent="0.35">
      <c r="A1474" s="22" t="s">
        <v>771</v>
      </c>
      <c r="B1474" s="22" t="s">
        <v>772</v>
      </c>
      <c r="C1474" s="158" t="s">
        <v>902</v>
      </c>
      <c r="D1474" s="395" t="s">
        <v>915</v>
      </c>
      <c r="E1474" s="95">
        <v>12</v>
      </c>
      <c r="F1474" s="95">
        <v>2000</v>
      </c>
      <c r="G1474" s="95">
        <f t="shared" si="43"/>
        <v>24000</v>
      </c>
      <c r="H1474" s="27"/>
      <c r="I1474" s="27"/>
      <c r="J1474" s="115"/>
      <c r="K1474" s="27"/>
      <c r="L1474" s="22"/>
      <c r="M1474" s="22"/>
      <c r="N1474" s="22"/>
      <c r="O1474" s="22"/>
      <c r="P1474" s="116"/>
    </row>
    <row r="1475" spans="1:16" ht="56.5" x14ac:dyDescent="0.35">
      <c r="A1475" s="22" t="s">
        <v>771</v>
      </c>
      <c r="B1475" s="22" t="s">
        <v>772</v>
      </c>
      <c r="C1475" s="158" t="s">
        <v>902</v>
      </c>
      <c r="D1475" s="398" t="s">
        <v>1163</v>
      </c>
      <c r="E1475" s="95">
        <v>1</v>
      </c>
      <c r="F1475" s="95">
        <v>120000</v>
      </c>
      <c r="G1475" s="95">
        <f t="shared" si="43"/>
        <v>120000</v>
      </c>
      <c r="H1475" s="27"/>
      <c r="I1475" s="27"/>
      <c r="J1475" s="115"/>
      <c r="K1475" s="27"/>
      <c r="L1475" s="22"/>
      <c r="M1475" s="22"/>
      <c r="N1475" s="22"/>
      <c r="O1475" s="22"/>
      <c r="P1475" s="116"/>
    </row>
    <row r="1476" spans="1:16" ht="56.5" x14ac:dyDescent="0.35">
      <c r="A1476" s="22" t="s">
        <v>771</v>
      </c>
      <c r="B1476" s="22" t="s">
        <v>772</v>
      </c>
      <c r="C1476" s="158" t="s">
        <v>902</v>
      </c>
      <c r="D1476" s="395" t="s">
        <v>1148</v>
      </c>
      <c r="E1476" s="95">
        <v>18</v>
      </c>
      <c r="F1476" s="95">
        <v>4000</v>
      </c>
      <c r="G1476" s="95">
        <f t="shared" si="43"/>
        <v>72000</v>
      </c>
      <c r="H1476" s="27"/>
      <c r="I1476" s="27"/>
      <c r="J1476" s="115"/>
      <c r="K1476" s="27"/>
      <c r="L1476" s="22"/>
      <c r="M1476" s="22"/>
      <c r="N1476" s="22"/>
      <c r="O1476" s="22"/>
      <c r="P1476" s="116"/>
    </row>
    <row r="1477" spans="1:16" ht="56.5" x14ac:dyDescent="0.35">
      <c r="A1477" s="22" t="s">
        <v>771</v>
      </c>
      <c r="B1477" s="22" t="s">
        <v>772</v>
      </c>
      <c r="C1477" s="158" t="s">
        <v>902</v>
      </c>
      <c r="D1477" s="395" t="s">
        <v>81</v>
      </c>
      <c r="E1477" s="95">
        <v>94</v>
      </c>
      <c r="F1477" s="95">
        <v>400</v>
      </c>
      <c r="G1477" s="95">
        <f t="shared" si="43"/>
        <v>37600</v>
      </c>
      <c r="H1477" s="27"/>
      <c r="I1477" s="27"/>
      <c r="J1477" s="115"/>
      <c r="K1477" s="27"/>
      <c r="L1477" s="22"/>
      <c r="M1477" s="22"/>
      <c r="N1477" s="22"/>
      <c r="O1477" s="22"/>
      <c r="P1477" s="116"/>
    </row>
    <row r="1478" spans="1:16" ht="56.5" x14ac:dyDescent="0.35">
      <c r="A1478" s="22" t="s">
        <v>771</v>
      </c>
      <c r="B1478" s="22" t="s">
        <v>772</v>
      </c>
      <c r="C1478" s="158" t="s">
        <v>902</v>
      </c>
      <c r="D1478" s="395" t="s">
        <v>192</v>
      </c>
      <c r="E1478" s="95">
        <v>30</v>
      </c>
      <c r="F1478" s="95">
        <v>1000</v>
      </c>
      <c r="G1478" s="95">
        <f t="shared" si="43"/>
        <v>30000</v>
      </c>
      <c r="H1478" s="27"/>
      <c r="I1478" s="27"/>
      <c r="J1478" s="115"/>
      <c r="K1478" s="27"/>
      <c r="L1478" s="22"/>
      <c r="M1478" s="22"/>
      <c r="N1478" s="22"/>
      <c r="O1478" s="22"/>
      <c r="P1478" s="116"/>
    </row>
    <row r="1479" spans="1:16" ht="56.5" x14ac:dyDescent="0.35">
      <c r="A1479" s="22" t="s">
        <v>771</v>
      </c>
      <c r="B1479" s="22" t="s">
        <v>772</v>
      </c>
      <c r="C1479" s="158" t="s">
        <v>902</v>
      </c>
      <c r="D1479" s="395" t="s">
        <v>482</v>
      </c>
      <c r="E1479" s="95">
        <v>10</v>
      </c>
      <c r="F1479" s="95">
        <v>1300</v>
      </c>
      <c r="G1479" s="95">
        <f t="shared" si="43"/>
        <v>13000</v>
      </c>
      <c r="H1479" s="27"/>
      <c r="I1479" s="27"/>
      <c r="J1479" s="115"/>
      <c r="K1479" s="27"/>
      <c r="L1479" s="22"/>
      <c r="M1479" s="22"/>
      <c r="N1479" s="22"/>
      <c r="O1479" s="22"/>
      <c r="P1479" s="116"/>
    </row>
    <row r="1480" spans="1:16" ht="56.5" x14ac:dyDescent="0.35">
      <c r="A1480" s="22" t="s">
        <v>771</v>
      </c>
      <c r="B1480" s="22" t="s">
        <v>772</v>
      </c>
      <c r="C1480" s="158" t="s">
        <v>902</v>
      </c>
      <c r="D1480" s="395" t="s">
        <v>1149</v>
      </c>
      <c r="E1480" s="95">
        <v>18</v>
      </c>
      <c r="F1480" s="95">
        <v>6000</v>
      </c>
      <c r="G1480" s="95">
        <f t="shared" si="43"/>
        <v>108000</v>
      </c>
      <c r="H1480" s="27"/>
      <c r="I1480" s="27"/>
      <c r="J1480" s="115"/>
      <c r="K1480" s="27"/>
      <c r="L1480" s="22"/>
      <c r="M1480" s="22"/>
      <c r="N1480" s="22"/>
      <c r="O1480" s="22"/>
      <c r="P1480" s="116"/>
    </row>
    <row r="1481" spans="1:16" ht="56.5" x14ac:dyDescent="0.35">
      <c r="A1481" s="22" t="s">
        <v>771</v>
      </c>
      <c r="B1481" s="22" t="s">
        <v>772</v>
      </c>
      <c r="C1481" s="158" t="s">
        <v>902</v>
      </c>
      <c r="D1481" s="395" t="s">
        <v>1150</v>
      </c>
      <c r="E1481" s="95">
        <v>60</v>
      </c>
      <c r="F1481" s="95">
        <v>300</v>
      </c>
      <c r="G1481" s="95">
        <f t="shared" si="43"/>
        <v>18000</v>
      </c>
      <c r="H1481" s="27"/>
      <c r="I1481" s="27"/>
      <c r="J1481" s="115"/>
      <c r="K1481" s="27"/>
      <c r="L1481" s="22"/>
      <c r="M1481" s="22"/>
      <c r="N1481" s="22"/>
      <c r="O1481" s="22"/>
      <c r="P1481" s="116"/>
    </row>
    <row r="1482" spans="1:16" ht="56.5" x14ac:dyDescent="0.35">
      <c r="A1482" s="22" t="s">
        <v>771</v>
      </c>
      <c r="B1482" s="22" t="s">
        <v>772</v>
      </c>
      <c r="C1482" s="158" t="s">
        <v>902</v>
      </c>
      <c r="D1482" s="395" t="s">
        <v>1151</v>
      </c>
      <c r="E1482" s="95">
        <v>120</v>
      </c>
      <c r="F1482" s="95">
        <v>100</v>
      </c>
      <c r="G1482" s="95">
        <f t="shared" si="43"/>
        <v>12000</v>
      </c>
      <c r="H1482" s="27"/>
      <c r="I1482" s="27"/>
      <c r="J1482" s="115"/>
      <c r="K1482" s="27"/>
      <c r="L1482" s="22"/>
      <c r="M1482" s="22"/>
      <c r="N1482" s="22"/>
      <c r="O1482" s="22"/>
      <c r="P1482" s="116"/>
    </row>
    <row r="1483" spans="1:16" ht="56.5" x14ac:dyDescent="0.35">
      <c r="A1483" s="22" t="s">
        <v>771</v>
      </c>
      <c r="B1483" s="22" t="s">
        <v>772</v>
      </c>
      <c r="C1483" s="158" t="s">
        <v>902</v>
      </c>
      <c r="D1483" s="395" t="s">
        <v>1152</v>
      </c>
      <c r="E1483" s="95">
        <v>50</v>
      </c>
      <c r="F1483" s="95">
        <v>100</v>
      </c>
      <c r="G1483" s="95">
        <f t="shared" si="43"/>
        <v>5000</v>
      </c>
      <c r="H1483" s="27"/>
      <c r="I1483" s="27"/>
      <c r="J1483" s="115"/>
      <c r="K1483" s="27"/>
      <c r="L1483" s="22"/>
      <c r="M1483" s="22"/>
      <c r="N1483" s="22"/>
      <c r="O1483" s="22"/>
      <c r="P1483" s="116"/>
    </row>
    <row r="1484" spans="1:16" ht="56.5" x14ac:dyDescent="0.35">
      <c r="A1484" s="22" t="s">
        <v>771</v>
      </c>
      <c r="B1484" s="22" t="s">
        <v>772</v>
      </c>
      <c r="C1484" s="158" t="s">
        <v>902</v>
      </c>
      <c r="D1484" s="396" t="s">
        <v>912</v>
      </c>
      <c r="E1484" s="95">
        <v>170</v>
      </c>
      <c r="F1484" s="95">
        <v>180</v>
      </c>
      <c r="G1484" s="95">
        <f t="shared" si="43"/>
        <v>30600</v>
      </c>
      <c r="H1484" s="27"/>
      <c r="I1484" s="27"/>
      <c r="J1484" s="115"/>
      <c r="K1484" s="27"/>
      <c r="L1484" s="22"/>
      <c r="M1484" s="22"/>
      <c r="N1484" s="22"/>
      <c r="O1484" s="22"/>
      <c r="P1484" s="116"/>
    </row>
    <row r="1485" spans="1:16" ht="56.5" x14ac:dyDescent="0.35">
      <c r="A1485" s="22" t="s">
        <v>771</v>
      </c>
      <c r="B1485" s="22" t="s">
        <v>772</v>
      </c>
      <c r="C1485" s="158" t="s">
        <v>902</v>
      </c>
      <c r="D1485" s="396" t="s">
        <v>1153</v>
      </c>
      <c r="E1485" s="95">
        <v>170</v>
      </c>
      <c r="F1485" s="95">
        <v>200</v>
      </c>
      <c r="G1485" s="95">
        <f t="shared" si="43"/>
        <v>34000</v>
      </c>
      <c r="H1485" s="27"/>
      <c r="I1485" s="27"/>
      <c r="J1485" s="115"/>
      <c r="K1485" s="27"/>
      <c r="L1485" s="22"/>
      <c r="M1485" s="22"/>
      <c r="N1485" s="22"/>
      <c r="O1485" s="22"/>
      <c r="P1485" s="116"/>
    </row>
    <row r="1486" spans="1:16" ht="56.5" x14ac:dyDescent="0.35">
      <c r="A1486" s="22" t="s">
        <v>771</v>
      </c>
      <c r="B1486" s="22" t="s">
        <v>772</v>
      </c>
      <c r="C1486" s="158" t="s">
        <v>902</v>
      </c>
      <c r="D1486" s="396" t="s">
        <v>987</v>
      </c>
      <c r="E1486" s="95">
        <v>170</v>
      </c>
      <c r="F1486" s="95">
        <v>200</v>
      </c>
      <c r="G1486" s="95">
        <f t="shared" si="43"/>
        <v>34000</v>
      </c>
      <c r="H1486" s="27"/>
      <c r="I1486" s="27"/>
      <c r="J1486" s="115"/>
      <c r="K1486" s="27"/>
      <c r="L1486" s="22"/>
      <c r="M1486" s="22"/>
      <c r="N1486" s="22"/>
      <c r="O1486" s="22"/>
      <c r="P1486" s="116"/>
    </row>
    <row r="1487" spans="1:16" ht="56.5" x14ac:dyDescent="0.35">
      <c r="A1487" s="22" t="s">
        <v>771</v>
      </c>
      <c r="B1487" s="22" t="s">
        <v>772</v>
      </c>
      <c r="C1487" s="158" t="s">
        <v>902</v>
      </c>
      <c r="D1487" s="396" t="s">
        <v>1154</v>
      </c>
      <c r="E1487" s="95">
        <v>3</v>
      </c>
      <c r="F1487" s="95">
        <v>45000</v>
      </c>
      <c r="G1487" s="95">
        <f t="shared" si="43"/>
        <v>135000</v>
      </c>
      <c r="H1487" s="27"/>
      <c r="I1487" s="27"/>
      <c r="J1487" s="115"/>
      <c r="K1487" s="27"/>
      <c r="L1487" s="22"/>
      <c r="M1487" s="22"/>
      <c r="N1487" s="22"/>
      <c r="O1487" s="22"/>
      <c r="P1487" s="116"/>
    </row>
    <row r="1488" spans="1:16" ht="56.5" x14ac:dyDescent="0.35">
      <c r="A1488" s="22" t="s">
        <v>771</v>
      </c>
      <c r="B1488" s="22" t="s">
        <v>772</v>
      </c>
      <c r="C1488" s="158" t="s">
        <v>902</v>
      </c>
      <c r="D1488" s="396" t="s">
        <v>1155</v>
      </c>
      <c r="E1488" s="95">
        <v>2</v>
      </c>
      <c r="F1488" s="95">
        <v>20000</v>
      </c>
      <c r="G1488" s="95">
        <f>E1488*F1488</f>
        <v>40000</v>
      </c>
      <c r="H1488" s="27"/>
      <c r="I1488" s="27"/>
      <c r="J1488" s="115"/>
      <c r="K1488" s="27"/>
      <c r="L1488" s="22"/>
      <c r="M1488" s="22"/>
      <c r="N1488" s="22"/>
      <c r="O1488" s="22"/>
      <c r="P1488" s="116"/>
    </row>
    <row r="1489" spans="1:16" ht="56.5" x14ac:dyDescent="0.35">
      <c r="A1489" s="22" t="s">
        <v>771</v>
      </c>
      <c r="B1489" s="22" t="s">
        <v>772</v>
      </c>
      <c r="C1489" s="158" t="s">
        <v>902</v>
      </c>
      <c r="D1489" s="396" t="s">
        <v>1082</v>
      </c>
      <c r="E1489" s="95">
        <v>3</v>
      </c>
      <c r="F1489" s="95">
        <v>2500</v>
      </c>
      <c r="G1489" s="95">
        <f t="shared" ref="G1489:G1512" si="44">E1489*F1489</f>
        <v>7500</v>
      </c>
      <c r="H1489" s="27"/>
      <c r="I1489" s="27"/>
      <c r="J1489" s="115"/>
      <c r="K1489" s="27"/>
      <c r="L1489" s="22"/>
      <c r="M1489" s="22"/>
      <c r="N1489" s="22"/>
      <c r="O1489" s="22"/>
      <c r="P1489" s="116"/>
    </row>
    <row r="1490" spans="1:16" ht="56.5" x14ac:dyDescent="0.35">
      <c r="A1490" s="22" t="s">
        <v>771</v>
      </c>
      <c r="B1490" s="22" t="s">
        <v>772</v>
      </c>
      <c r="C1490" s="158" t="s">
        <v>902</v>
      </c>
      <c r="D1490" s="395" t="s">
        <v>968</v>
      </c>
      <c r="E1490" s="95">
        <v>3</v>
      </c>
      <c r="F1490" s="95">
        <v>11000</v>
      </c>
      <c r="G1490" s="95">
        <f t="shared" si="44"/>
        <v>33000</v>
      </c>
      <c r="H1490" s="27"/>
      <c r="I1490" s="27"/>
      <c r="J1490" s="115"/>
      <c r="K1490" s="27"/>
      <c r="L1490" s="22"/>
      <c r="M1490" s="22"/>
      <c r="N1490" s="22"/>
      <c r="O1490" s="22"/>
      <c r="P1490" s="116"/>
    </row>
    <row r="1491" spans="1:16" ht="56.5" x14ac:dyDescent="0.35">
      <c r="A1491" s="22" t="s">
        <v>771</v>
      </c>
      <c r="B1491" s="22" t="s">
        <v>772</v>
      </c>
      <c r="C1491" s="158" t="s">
        <v>902</v>
      </c>
      <c r="D1491" s="395" t="s">
        <v>1156</v>
      </c>
      <c r="E1491" s="95">
        <v>15</v>
      </c>
      <c r="F1491" s="95">
        <v>15000</v>
      </c>
      <c r="G1491" s="95">
        <f t="shared" si="44"/>
        <v>225000</v>
      </c>
      <c r="H1491" s="27"/>
      <c r="I1491" s="27"/>
      <c r="J1491" s="115"/>
      <c r="K1491" s="27"/>
      <c r="L1491" s="22"/>
      <c r="M1491" s="22"/>
      <c r="N1491" s="22"/>
      <c r="O1491" s="22"/>
      <c r="P1491" s="116"/>
    </row>
    <row r="1492" spans="1:16" ht="56.5" x14ac:dyDescent="0.35">
      <c r="A1492" s="22" t="s">
        <v>771</v>
      </c>
      <c r="B1492" s="22" t="s">
        <v>772</v>
      </c>
      <c r="C1492" s="158" t="s">
        <v>902</v>
      </c>
      <c r="D1492" s="395" t="s">
        <v>1164</v>
      </c>
      <c r="E1492" s="95">
        <v>3</v>
      </c>
      <c r="F1492" s="95">
        <v>30000</v>
      </c>
      <c r="G1492" s="95">
        <f t="shared" si="44"/>
        <v>90000</v>
      </c>
      <c r="H1492" s="27"/>
      <c r="I1492" s="27"/>
      <c r="J1492" s="115"/>
      <c r="K1492" s="27"/>
      <c r="L1492" s="22"/>
      <c r="M1492" s="22"/>
      <c r="N1492" s="22"/>
      <c r="O1492" s="22"/>
      <c r="P1492" s="116"/>
    </row>
    <row r="1493" spans="1:16" ht="56.5" x14ac:dyDescent="0.35">
      <c r="A1493" s="22" t="s">
        <v>771</v>
      </c>
      <c r="B1493" s="22" t="s">
        <v>772</v>
      </c>
      <c r="C1493" s="158" t="s">
        <v>902</v>
      </c>
      <c r="D1493" s="395" t="s">
        <v>442</v>
      </c>
      <c r="E1493" s="95">
        <v>30</v>
      </c>
      <c r="F1493" s="95">
        <v>2500</v>
      </c>
      <c r="G1493" s="95">
        <f t="shared" si="44"/>
        <v>75000</v>
      </c>
      <c r="H1493" s="27"/>
      <c r="I1493" s="27"/>
      <c r="J1493" s="115"/>
      <c r="K1493" s="27"/>
      <c r="L1493" s="22"/>
      <c r="M1493" s="22"/>
      <c r="N1493" s="22"/>
      <c r="O1493" s="22"/>
      <c r="P1493" s="116"/>
    </row>
    <row r="1494" spans="1:16" ht="56.5" x14ac:dyDescent="0.35">
      <c r="A1494" s="22" t="s">
        <v>771</v>
      </c>
      <c r="B1494" s="22" t="s">
        <v>772</v>
      </c>
      <c r="C1494" s="158" t="s">
        <v>902</v>
      </c>
      <c r="D1494" s="395" t="s">
        <v>1158</v>
      </c>
      <c r="E1494" s="95">
        <v>30</v>
      </c>
      <c r="F1494" s="95">
        <v>2000</v>
      </c>
      <c r="G1494" s="95">
        <f t="shared" si="44"/>
        <v>60000</v>
      </c>
      <c r="H1494" s="27"/>
      <c r="I1494" s="27"/>
      <c r="J1494" s="115"/>
      <c r="K1494" s="27"/>
      <c r="L1494" s="22"/>
      <c r="M1494" s="22"/>
      <c r="N1494" s="22"/>
      <c r="O1494" s="22"/>
      <c r="P1494" s="116"/>
    </row>
    <row r="1495" spans="1:16" ht="56.5" x14ac:dyDescent="0.35">
      <c r="A1495" s="22" t="s">
        <v>771</v>
      </c>
      <c r="B1495" s="22" t="s">
        <v>772</v>
      </c>
      <c r="C1495" s="158" t="s">
        <v>902</v>
      </c>
      <c r="D1495" s="395" t="s">
        <v>1159</v>
      </c>
      <c r="E1495" s="95">
        <v>3</v>
      </c>
      <c r="F1495" s="95">
        <v>8000</v>
      </c>
      <c r="G1495" s="95">
        <f t="shared" si="44"/>
        <v>24000</v>
      </c>
      <c r="H1495" s="27"/>
      <c r="I1495" s="27"/>
      <c r="J1495" s="115"/>
      <c r="K1495" s="27"/>
      <c r="L1495" s="22"/>
      <c r="M1495" s="22"/>
      <c r="N1495" s="22"/>
      <c r="O1495" s="22"/>
      <c r="P1495" s="116"/>
    </row>
    <row r="1496" spans="1:16" ht="56.5" x14ac:dyDescent="0.35">
      <c r="A1496" s="22" t="s">
        <v>771</v>
      </c>
      <c r="B1496" s="22" t="s">
        <v>772</v>
      </c>
      <c r="C1496" s="158" t="s">
        <v>902</v>
      </c>
      <c r="D1496" s="395" t="s">
        <v>1160</v>
      </c>
      <c r="E1496" s="95">
        <v>9</v>
      </c>
      <c r="F1496" s="95">
        <v>5000</v>
      </c>
      <c r="G1496" s="95">
        <f t="shared" si="44"/>
        <v>45000</v>
      </c>
      <c r="H1496" s="27"/>
      <c r="I1496" s="27"/>
      <c r="J1496" s="115"/>
      <c r="K1496" s="27"/>
      <c r="L1496" s="22"/>
      <c r="M1496" s="22"/>
      <c r="N1496" s="22"/>
      <c r="O1496" s="22"/>
      <c r="P1496" s="116"/>
    </row>
    <row r="1497" spans="1:16" ht="56.5" x14ac:dyDescent="0.35">
      <c r="A1497" s="22" t="s">
        <v>771</v>
      </c>
      <c r="B1497" s="22" t="s">
        <v>772</v>
      </c>
      <c r="C1497" s="158" t="s">
        <v>902</v>
      </c>
      <c r="D1497" s="395" t="s">
        <v>1161</v>
      </c>
      <c r="E1497" s="95">
        <v>48</v>
      </c>
      <c r="F1497" s="95">
        <v>5000</v>
      </c>
      <c r="G1497" s="95">
        <f t="shared" si="44"/>
        <v>240000</v>
      </c>
      <c r="H1497" s="27"/>
      <c r="I1497" s="27"/>
      <c r="J1497" s="115"/>
      <c r="K1497" s="27"/>
      <c r="L1497" s="22"/>
      <c r="M1497" s="22"/>
      <c r="N1497" s="22"/>
      <c r="O1497" s="22"/>
      <c r="P1497" s="116"/>
    </row>
    <row r="1498" spans="1:16" ht="56.5" x14ac:dyDescent="0.35">
      <c r="A1498" s="22" t="s">
        <v>771</v>
      </c>
      <c r="B1498" s="22" t="s">
        <v>772</v>
      </c>
      <c r="C1498" s="158" t="s">
        <v>902</v>
      </c>
      <c r="D1498" s="395" t="s">
        <v>1162</v>
      </c>
      <c r="E1498" s="95">
        <v>6</v>
      </c>
      <c r="F1498" s="95">
        <v>12000</v>
      </c>
      <c r="G1498" s="95">
        <f t="shared" si="44"/>
        <v>72000</v>
      </c>
      <c r="H1498" s="27"/>
      <c r="I1498" s="27"/>
      <c r="J1498" s="115"/>
      <c r="K1498" s="27"/>
      <c r="L1498" s="22"/>
      <c r="M1498" s="22"/>
      <c r="N1498" s="22"/>
      <c r="O1498" s="22"/>
      <c r="P1498" s="116"/>
    </row>
    <row r="1499" spans="1:16" ht="56.5" x14ac:dyDescent="0.35">
      <c r="A1499" s="22" t="s">
        <v>771</v>
      </c>
      <c r="B1499" s="22" t="s">
        <v>772</v>
      </c>
      <c r="C1499" s="158" t="s">
        <v>902</v>
      </c>
      <c r="D1499" s="395" t="s">
        <v>915</v>
      </c>
      <c r="E1499" s="95">
        <v>6</v>
      </c>
      <c r="F1499" s="95">
        <v>2000</v>
      </c>
      <c r="G1499" s="95">
        <f t="shared" si="44"/>
        <v>12000</v>
      </c>
      <c r="H1499" s="27"/>
      <c r="I1499" s="27"/>
      <c r="J1499" s="115"/>
      <c r="K1499" s="27"/>
      <c r="L1499" s="22"/>
      <c r="M1499" s="22"/>
      <c r="N1499" s="22"/>
      <c r="O1499" s="22"/>
      <c r="P1499" s="116"/>
    </row>
    <row r="1500" spans="1:16" ht="56.5" x14ac:dyDescent="0.35">
      <c r="A1500" s="22" t="s">
        <v>771</v>
      </c>
      <c r="B1500" s="22" t="s">
        <v>772</v>
      </c>
      <c r="C1500" s="158" t="s">
        <v>902</v>
      </c>
      <c r="D1500" s="397" t="s">
        <v>1163</v>
      </c>
      <c r="E1500" s="95">
        <v>1</v>
      </c>
      <c r="F1500" s="95">
        <v>60000</v>
      </c>
      <c r="G1500" s="95">
        <f t="shared" si="44"/>
        <v>60000</v>
      </c>
      <c r="H1500" s="27"/>
      <c r="I1500" s="27"/>
      <c r="J1500" s="115"/>
      <c r="K1500" s="27"/>
      <c r="L1500" s="22"/>
      <c r="M1500" s="22"/>
      <c r="N1500" s="22"/>
      <c r="O1500" s="22"/>
      <c r="P1500" s="116"/>
    </row>
    <row r="1501" spans="1:16" ht="56.5" x14ac:dyDescent="0.35">
      <c r="A1501" s="22" t="s">
        <v>771</v>
      </c>
      <c r="B1501" s="22" t="s">
        <v>772</v>
      </c>
      <c r="C1501" s="158" t="s">
        <v>902</v>
      </c>
      <c r="D1501" s="86" t="s">
        <v>1165</v>
      </c>
      <c r="E1501" s="95">
        <v>1</v>
      </c>
      <c r="F1501" s="95">
        <v>340000</v>
      </c>
      <c r="G1501" s="95">
        <f t="shared" si="44"/>
        <v>340000</v>
      </c>
      <c r="H1501" s="27"/>
      <c r="I1501" s="27"/>
      <c r="J1501" s="115"/>
      <c r="K1501" s="27"/>
      <c r="L1501" s="22"/>
      <c r="M1501" s="22"/>
      <c r="N1501" s="22"/>
      <c r="O1501" s="22"/>
      <c r="P1501" s="116"/>
    </row>
    <row r="1502" spans="1:16" ht="56.5" x14ac:dyDescent="0.35">
      <c r="A1502" s="22" t="s">
        <v>771</v>
      </c>
      <c r="B1502" s="22" t="s">
        <v>772</v>
      </c>
      <c r="C1502" s="158" t="s">
        <v>902</v>
      </c>
      <c r="D1502" s="86" t="s">
        <v>280</v>
      </c>
      <c r="E1502" s="95">
        <v>12</v>
      </c>
      <c r="F1502" s="95">
        <v>6050</v>
      </c>
      <c r="G1502" s="95">
        <f t="shared" si="44"/>
        <v>72600</v>
      </c>
      <c r="H1502" s="27"/>
      <c r="I1502" s="27"/>
      <c r="J1502" s="115"/>
      <c r="K1502" s="27"/>
      <c r="L1502" s="22"/>
      <c r="M1502" s="22"/>
      <c r="N1502" s="22"/>
      <c r="O1502" s="22"/>
      <c r="P1502" s="116"/>
    </row>
    <row r="1503" spans="1:16" ht="56.5" x14ac:dyDescent="0.35">
      <c r="A1503" s="22" t="s">
        <v>771</v>
      </c>
      <c r="B1503" s="22" t="s">
        <v>772</v>
      </c>
      <c r="C1503" s="158" t="s">
        <v>902</v>
      </c>
      <c r="D1503" s="86" t="s">
        <v>1166</v>
      </c>
      <c r="E1503" s="95">
        <v>16</v>
      </c>
      <c r="F1503" s="95">
        <v>1600</v>
      </c>
      <c r="G1503" s="95">
        <f t="shared" si="44"/>
        <v>25600</v>
      </c>
      <c r="H1503" s="27"/>
      <c r="I1503" s="27"/>
      <c r="J1503" s="115"/>
      <c r="K1503" s="27"/>
      <c r="L1503" s="22"/>
      <c r="M1503" s="22"/>
      <c r="N1503" s="22"/>
      <c r="O1503" s="22"/>
      <c r="P1503" s="116"/>
    </row>
    <row r="1504" spans="1:16" ht="56.5" x14ac:dyDescent="0.35">
      <c r="A1504" s="22" t="s">
        <v>771</v>
      </c>
      <c r="B1504" s="22" t="s">
        <v>772</v>
      </c>
      <c r="C1504" s="158" t="s">
        <v>902</v>
      </c>
      <c r="D1504" s="86" t="s">
        <v>1167</v>
      </c>
      <c r="E1504" s="95">
        <v>13</v>
      </c>
      <c r="F1504" s="95">
        <v>3025</v>
      </c>
      <c r="G1504" s="95">
        <f t="shared" si="44"/>
        <v>39325</v>
      </c>
      <c r="H1504" s="27"/>
      <c r="I1504" s="27"/>
      <c r="J1504" s="115"/>
      <c r="K1504" s="27"/>
      <c r="L1504" s="22"/>
      <c r="M1504" s="22"/>
      <c r="N1504" s="22"/>
      <c r="O1504" s="22"/>
      <c r="P1504" s="116"/>
    </row>
    <row r="1505" spans="1:16" ht="56.5" x14ac:dyDescent="0.35">
      <c r="A1505" s="22" t="s">
        <v>771</v>
      </c>
      <c r="B1505" s="22" t="s">
        <v>772</v>
      </c>
      <c r="C1505" s="158" t="s">
        <v>902</v>
      </c>
      <c r="D1505" s="86" t="s">
        <v>432</v>
      </c>
      <c r="E1505" s="95">
        <v>1</v>
      </c>
      <c r="F1505" s="95">
        <v>42350</v>
      </c>
      <c r="G1505" s="95">
        <f t="shared" si="44"/>
        <v>42350</v>
      </c>
      <c r="H1505" s="27"/>
      <c r="I1505" s="27"/>
      <c r="J1505" s="115"/>
      <c r="K1505" s="27"/>
      <c r="L1505" s="22"/>
      <c r="M1505" s="22"/>
      <c r="N1505" s="22"/>
      <c r="O1505" s="22"/>
      <c r="P1505" s="116"/>
    </row>
    <row r="1506" spans="1:16" ht="56.5" x14ac:dyDescent="0.35">
      <c r="A1506" s="22" t="s">
        <v>771</v>
      </c>
      <c r="B1506" s="22" t="s">
        <v>772</v>
      </c>
      <c r="C1506" s="158" t="s">
        <v>902</v>
      </c>
      <c r="D1506" s="86" t="s">
        <v>1155</v>
      </c>
      <c r="E1506" s="95">
        <v>1</v>
      </c>
      <c r="F1506" s="95">
        <v>20000</v>
      </c>
      <c r="G1506" s="95">
        <f t="shared" si="44"/>
        <v>20000</v>
      </c>
      <c r="H1506" s="27"/>
      <c r="I1506" s="27"/>
      <c r="J1506" s="115"/>
      <c r="K1506" s="27"/>
      <c r="L1506" s="22"/>
      <c r="M1506" s="22"/>
      <c r="N1506" s="22"/>
      <c r="O1506" s="22"/>
      <c r="P1506" s="116"/>
    </row>
    <row r="1507" spans="1:16" ht="56.5" x14ac:dyDescent="0.35">
      <c r="A1507" s="22" t="s">
        <v>771</v>
      </c>
      <c r="B1507" s="22" t="s">
        <v>772</v>
      </c>
      <c r="C1507" s="158" t="s">
        <v>902</v>
      </c>
      <c r="D1507" s="86" t="s">
        <v>355</v>
      </c>
      <c r="E1507" s="95">
        <v>60</v>
      </c>
      <c r="F1507" s="95">
        <v>1000</v>
      </c>
      <c r="G1507" s="95">
        <f t="shared" si="44"/>
        <v>60000</v>
      </c>
      <c r="H1507" s="27"/>
      <c r="I1507" s="27"/>
      <c r="J1507" s="115"/>
      <c r="K1507" s="27"/>
      <c r="L1507" s="22"/>
      <c r="M1507" s="22"/>
      <c r="N1507" s="22"/>
      <c r="O1507" s="22"/>
      <c r="P1507" s="116"/>
    </row>
    <row r="1508" spans="1:16" ht="56.5" x14ac:dyDescent="0.35">
      <c r="A1508" s="22" t="s">
        <v>771</v>
      </c>
      <c r="B1508" s="22" t="s">
        <v>772</v>
      </c>
      <c r="C1508" s="158" t="s">
        <v>902</v>
      </c>
      <c r="D1508" s="86" t="s">
        <v>1168</v>
      </c>
      <c r="E1508" s="95">
        <v>1</v>
      </c>
      <c r="F1508" s="95">
        <v>45000</v>
      </c>
      <c r="G1508" s="95">
        <f t="shared" si="44"/>
        <v>45000</v>
      </c>
      <c r="H1508" s="27"/>
      <c r="I1508" s="27"/>
      <c r="J1508" s="115"/>
      <c r="K1508" s="27"/>
      <c r="L1508" s="22"/>
      <c r="M1508" s="22"/>
      <c r="N1508" s="22"/>
      <c r="O1508" s="22"/>
      <c r="P1508" s="116"/>
    </row>
    <row r="1509" spans="1:16" ht="56.5" x14ac:dyDescent="0.35">
      <c r="A1509" s="22" t="s">
        <v>771</v>
      </c>
      <c r="B1509" s="22" t="s">
        <v>772</v>
      </c>
      <c r="C1509" s="158" t="s">
        <v>902</v>
      </c>
      <c r="D1509" s="399" t="s">
        <v>1169</v>
      </c>
      <c r="E1509" s="95">
        <v>7</v>
      </c>
      <c r="F1509" s="95">
        <v>12100</v>
      </c>
      <c r="G1509" s="95">
        <f t="shared" si="44"/>
        <v>84700</v>
      </c>
      <c r="H1509" s="27"/>
      <c r="I1509" s="27"/>
      <c r="J1509" s="115"/>
      <c r="K1509" s="27"/>
      <c r="L1509" s="22"/>
      <c r="M1509" s="22"/>
      <c r="N1509" s="22"/>
      <c r="O1509" s="22"/>
      <c r="P1509" s="116"/>
    </row>
    <row r="1510" spans="1:16" ht="56.5" x14ac:dyDescent="0.35">
      <c r="A1510" s="22" t="s">
        <v>771</v>
      </c>
      <c r="B1510" s="22" t="s">
        <v>772</v>
      </c>
      <c r="C1510" s="158" t="s">
        <v>902</v>
      </c>
      <c r="D1510" s="86" t="s">
        <v>1170</v>
      </c>
      <c r="E1510" s="95">
        <v>36</v>
      </c>
      <c r="F1510" s="95">
        <v>450</v>
      </c>
      <c r="G1510" s="95">
        <f t="shared" si="44"/>
        <v>16200</v>
      </c>
      <c r="H1510" s="27"/>
      <c r="I1510" s="27"/>
      <c r="J1510" s="115"/>
      <c r="K1510" s="27"/>
      <c r="L1510" s="22"/>
      <c r="M1510" s="22"/>
      <c r="N1510" s="22"/>
      <c r="O1510" s="22"/>
      <c r="P1510" s="116"/>
    </row>
    <row r="1511" spans="1:16" ht="56.5" x14ac:dyDescent="0.35">
      <c r="A1511" s="22" t="s">
        <v>771</v>
      </c>
      <c r="B1511" s="22" t="s">
        <v>772</v>
      </c>
      <c r="C1511" s="158" t="s">
        <v>902</v>
      </c>
      <c r="D1511" s="86" t="s">
        <v>1171</v>
      </c>
      <c r="E1511" s="95">
        <v>3</v>
      </c>
      <c r="F1511" s="95">
        <v>26000</v>
      </c>
      <c r="G1511" s="95">
        <f t="shared" si="44"/>
        <v>78000</v>
      </c>
      <c r="H1511" s="27"/>
      <c r="I1511" s="27"/>
      <c r="J1511" s="115"/>
      <c r="K1511" s="27"/>
      <c r="L1511" s="22"/>
      <c r="M1511" s="22"/>
      <c r="N1511" s="22"/>
      <c r="O1511" s="22"/>
      <c r="P1511" s="116"/>
    </row>
    <row r="1512" spans="1:16" ht="56.5" x14ac:dyDescent="0.35">
      <c r="A1512" s="22" t="s">
        <v>771</v>
      </c>
      <c r="B1512" s="22" t="s">
        <v>772</v>
      </c>
      <c r="C1512" s="158" t="s">
        <v>902</v>
      </c>
      <c r="D1512" s="86" t="s">
        <v>1172</v>
      </c>
      <c r="E1512" s="95">
        <v>5</v>
      </c>
      <c r="F1512" s="95">
        <v>5300</v>
      </c>
      <c r="G1512" s="95">
        <f t="shared" si="44"/>
        <v>26500</v>
      </c>
      <c r="H1512" s="27"/>
      <c r="I1512" s="27"/>
      <c r="J1512" s="115"/>
      <c r="K1512" s="27"/>
      <c r="L1512" s="22"/>
      <c r="M1512" s="22"/>
      <c r="N1512" s="22"/>
      <c r="O1512" s="22"/>
      <c r="P1512" s="116"/>
    </row>
    <row r="1513" spans="1:16" ht="56.5" x14ac:dyDescent="0.35">
      <c r="A1513" s="22" t="s">
        <v>771</v>
      </c>
      <c r="B1513" s="22" t="s">
        <v>772</v>
      </c>
      <c r="C1513" s="158" t="s">
        <v>902</v>
      </c>
      <c r="D1513" s="86" t="s">
        <v>1173</v>
      </c>
      <c r="E1513" s="95">
        <v>8</v>
      </c>
      <c r="F1513" s="95">
        <v>2800</v>
      </c>
      <c r="G1513" s="95">
        <f>E1513*F1513</f>
        <v>22400</v>
      </c>
      <c r="H1513" s="27"/>
      <c r="I1513" s="27"/>
      <c r="J1513" s="115"/>
      <c r="K1513" s="27"/>
      <c r="L1513" s="22"/>
      <c r="M1513" s="22"/>
      <c r="N1513" s="22"/>
      <c r="O1513" s="22"/>
      <c r="P1513" s="116"/>
    </row>
    <row r="1514" spans="1:16" ht="56.5" x14ac:dyDescent="0.35">
      <c r="A1514" s="22" t="s">
        <v>771</v>
      </c>
      <c r="B1514" s="22" t="s">
        <v>772</v>
      </c>
      <c r="C1514" s="158" t="s">
        <v>902</v>
      </c>
      <c r="D1514" s="86" t="s">
        <v>1174</v>
      </c>
      <c r="E1514" s="95">
        <v>16</v>
      </c>
      <c r="F1514" s="95">
        <v>3400</v>
      </c>
      <c r="G1514" s="95">
        <f>E1514*F1514</f>
        <v>54400</v>
      </c>
      <c r="H1514" s="27"/>
      <c r="I1514" s="27"/>
      <c r="J1514" s="115"/>
      <c r="K1514" s="27"/>
      <c r="L1514" s="22"/>
      <c r="M1514" s="22"/>
      <c r="N1514" s="22"/>
      <c r="O1514" s="22"/>
      <c r="P1514" s="116"/>
    </row>
    <row r="1515" spans="1:16" ht="56.5" x14ac:dyDescent="0.35">
      <c r="A1515" s="22" t="s">
        <v>771</v>
      </c>
      <c r="B1515" s="22" t="s">
        <v>772</v>
      </c>
      <c r="C1515" s="158" t="s">
        <v>902</v>
      </c>
      <c r="D1515" s="399" t="s">
        <v>1175</v>
      </c>
      <c r="E1515" s="95">
        <v>1</v>
      </c>
      <c r="F1515" s="95">
        <v>300000</v>
      </c>
      <c r="G1515" s="95">
        <f>E1515*F1515</f>
        <v>300000</v>
      </c>
      <c r="H1515" s="27"/>
      <c r="I1515" s="27"/>
      <c r="J1515" s="115"/>
      <c r="K1515" s="27"/>
      <c r="L1515" s="22"/>
      <c r="M1515" s="22"/>
      <c r="N1515" s="22"/>
      <c r="O1515" s="22"/>
      <c r="P1515" s="116"/>
    </row>
    <row r="1516" spans="1:16" ht="56.5" x14ac:dyDescent="0.35">
      <c r="A1516" s="22" t="s">
        <v>771</v>
      </c>
      <c r="B1516" s="22" t="s">
        <v>772</v>
      </c>
      <c r="C1516" s="158" t="s">
        <v>902</v>
      </c>
      <c r="D1516" s="86" t="s">
        <v>1176</v>
      </c>
      <c r="E1516" s="95">
        <v>1</v>
      </c>
      <c r="F1516" s="95">
        <v>631000</v>
      </c>
      <c r="G1516" s="95">
        <f>E1516*F1516</f>
        <v>631000</v>
      </c>
      <c r="H1516" s="27"/>
      <c r="I1516" s="27"/>
      <c r="J1516" s="115"/>
      <c r="K1516" s="27"/>
      <c r="L1516" s="22"/>
      <c r="M1516" s="22"/>
      <c r="N1516" s="22"/>
      <c r="O1516" s="22"/>
      <c r="P1516" s="116"/>
    </row>
    <row r="1517" spans="1:16" ht="56.5" x14ac:dyDescent="0.35">
      <c r="A1517" s="22" t="s">
        <v>771</v>
      </c>
      <c r="B1517" s="22" t="s">
        <v>772</v>
      </c>
      <c r="C1517" s="158" t="s">
        <v>930</v>
      </c>
      <c r="D1517" s="86" t="s">
        <v>1177</v>
      </c>
      <c r="E1517" s="95" t="s">
        <v>1185</v>
      </c>
      <c r="F1517" s="95">
        <v>4610.0999999999995</v>
      </c>
      <c r="G1517" s="95">
        <f t="shared" ref="G1517:G1530" si="45">E1517*F1517</f>
        <v>23050.499999999996</v>
      </c>
      <c r="H1517" s="27"/>
      <c r="I1517" s="27"/>
      <c r="J1517" s="115"/>
      <c r="K1517" s="27"/>
      <c r="L1517" s="22"/>
      <c r="M1517" s="22"/>
      <c r="N1517" s="22"/>
      <c r="O1517" s="22"/>
      <c r="P1517" s="116"/>
    </row>
    <row r="1518" spans="1:16" ht="56.5" x14ac:dyDescent="0.35">
      <c r="A1518" s="22" t="s">
        <v>771</v>
      </c>
      <c r="B1518" s="22" t="s">
        <v>772</v>
      </c>
      <c r="C1518" s="158" t="s">
        <v>930</v>
      </c>
      <c r="D1518" s="86" t="s">
        <v>1178</v>
      </c>
      <c r="E1518" s="95" t="s">
        <v>1186</v>
      </c>
      <c r="F1518" s="95">
        <v>500</v>
      </c>
      <c r="G1518" s="95">
        <f t="shared" si="45"/>
        <v>15000</v>
      </c>
      <c r="H1518" s="27"/>
      <c r="I1518" s="27"/>
      <c r="J1518" s="115"/>
      <c r="K1518" s="27"/>
      <c r="L1518" s="22"/>
      <c r="M1518" s="22"/>
      <c r="N1518" s="22"/>
      <c r="O1518" s="22"/>
      <c r="P1518" s="116"/>
    </row>
    <row r="1519" spans="1:16" ht="56.5" x14ac:dyDescent="0.35">
      <c r="A1519" s="22" t="s">
        <v>771</v>
      </c>
      <c r="B1519" s="22" t="s">
        <v>772</v>
      </c>
      <c r="C1519" s="158" t="s">
        <v>930</v>
      </c>
      <c r="D1519" s="315" t="s">
        <v>1179</v>
      </c>
      <c r="E1519" s="95" t="s">
        <v>1187</v>
      </c>
      <c r="F1519" s="95">
        <v>19360</v>
      </c>
      <c r="G1519" s="95">
        <f t="shared" si="45"/>
        <v>77440</v>
      </c>
      <c r="H1519" s="27"/>
      <c r="I1519" s="27"/>
      <c r="J1519" s="115"/>
      <c r="K1519" s="27"/>
      <c r="L1519" s="22"/>
      <c r="M1519" s="22"/>
      <c r="N1519" s="22"/>
      <c r="O1519" s="22"/>
      <c r="P1519" s="116"/>
    </row>
    <row r="1520" spans="1:16" ht="56.5" x14ac:dyDescent="0.35">
      <c r="A1520" s="22" t="s">
        <v>771</v>
      </c>
      <c r="B1520" s="22" t="s">
        <v>772</v>
      </c>
      <c r="C1520" s="158" t="s">
        <v>930</v>
      </c>
      <c r="D1520" s="315" t="s">
        <v>1180</v>
      </c>
      <c r="E1520" s="95" t="s">
        <v>1188</v>
      </c>
      <c r="F1520" s="95">
        <v>726</v>
      </c>
      <c r="G1520" s="95">
        <f t="shared" si="45"/>
        <v>46464</v>
      </c>
      <c r="H1520" s="27"/>
      <c r="I1520" s="27"/>
      <c r="J1520" s="115"/>
      <c r="K1520" s="27"/>
      <c r="L1520" s="22"/>
      <c r="M1520" s="22"/>
      <c r="N1520" s="22"/>
      <c r="O1520" s="22"/>
      <c r="P1520" s="116"/>
    </row>
    <row r="1521" spans="1:16" ht="56.5" x14ac:dyDescent="0.35">
      <c r="A1521" s="22" t="s">
        <v>771</v>
      </c>
      <c r="B1521" s="22" t="s">
        <v>772</v>
      </c>
      <c r="C1521" s="158" t="s">
        <v>930</v>
      </c>
      <c r="D1521" s="315" t="s">
        <v>1181</v>
      </c>
      <c r="E1521" s="95" t="s">
        <v>1189</v>
      </c>
      <c r="F1521" s="95">
        <v>108950</v>
      </c>
      <c r="G1521" s="95">
        <f t="shared" si="45"/>
        <v>108950</v>
      </c>
      <c r="H1521" s="27"/>
      <c r="I1521" s="27"/>
      <c r="J1521" s="115"/>
      <c r="K1521" s="27"/>
      <c r="L1521" s="22"/>
      <c r="M1521" s="22"/>
      <c r="N1521" s="22"/>
      <c r="O1521" s="22"/>
      <c r="P1521" s="116"/>
    </row>
    <row r="1522" spans="1:16" ht="56.5" x14ac:dyDescent="0.35">
      <c r="A1522" s="22" t="s">
        <v>771</v>
      </c>
      <c r="B1522" s="22" t="s">
        <v>772</v>
      </c>
      <c r="C1522" s="158" t="s">
        <v>930</v>
      </c>
      <c r="D1522" s="315" t="s">
        <v>1182</v>
      </c>
      <c r="E1522" s="95">
        <v>4</v>
      </c>
      <c r="F1522" s="95">
        <v>12000</v>
      </c>
      <c r="G1522" s="95">
        <f t="shared" si="45"/>
        <v>48000</v>
      </c>
      <c r="H1522" s="27"/>
      <c r="I1522" s="27"/>
      <c r="J1522" s="115"/>
      <c r="K1522" s="27"/>
      <c r="L1522" s="22"/>
      <c r="M1522" s="22"/>
      <c r="N1522" s="22"/>
      <c r="O1522" s="22"/>
      <c r="P1522" s="116"/>
    </row>
    <row r="1523" spans="1:16" ht="56.5" x14ac:dyDescent="0.35">
      <c r="A1523" s="22" t="s">
        <v>771</v>
      </c>
      <c r="B1523" s="22" t="s">
        <v>772</v>
      </c>
      <c r="C1523" s="158" t="s">
        <v>930</v>
      </c>
      <c r="D1523" s="315" t="s">
        <v>137</v>
      </c>
      <c r="E1523" s="95">
        <v>50</v>
      </c>
      <c r="F1523" s="95">
        <v>3500</v>
      </c>
      <c r="G1523" s="95">
        <f t="shared" si="45"/>
        <v>175000</v>
      </c>
      <c r="H1523" s="27"/>
      <c r="I1523" s="27"/>
      <c r="J1523" s="115"/>
      <c r="K1523" s="27"/>
      <c r="L1523" s="22"/>
      <c r="M1523" s="22"/>
      <c r="N1523" s="22"/>
      <c r="O1523" s="22"/>
      <c r="P1523" s="116"/>
    </row>
    <row r="1524" spans="1:16" ht="56.5" x14ac:dyDescent="0.35">
      <c r="A1524" s="22" t="s">
        <v>771</v>
      </c>
      <c r="B1524" s="22" t="s">
        <v>772</v>
      </c>
      <c r="C1524" s="158" t="s">
        <v>930</v>
      </c>
      <c r="D1524" s="315" t="s">
        <v>1183</v>
      </c>
      <c r="E1524" s="95">
        <v>2</v>
      </c>
      <c r="F1524" s="95">
        <v>12000</v>
      </c>
      <c r="G1524" s="95">
        <f t="shared" si="45"/>
        <v>24000</v>
      </c>
      <c r="H1524" s="27"/>
      <c r="I1524" s="27"/>
      <c r="J1524" s="115"/>
      <c r="K1524" s="27"/>
      <c r="L1524" s="22"/>
      <c r="M1524" s="22"/>
      <c r="N1524" s="22"/>
      <c r="O1524" s="22"/>
      <c r="P1524" s="116"/>
    </row>
    <row r="1525" spans="1:16" ht="56.5" x14ac:dyDescent="0.35">
      <c r="A1525" s="22" t="s">
        <v>771</v>
      </c>
      <c r="B1525" s="22" t="s">
        <v>772</v>
      </c>
      <c r="C1525" s="158" t="s">
        <v>930</v>
      </c>
      <c r="D1525" s="315" t="s">
        <v>1184</v>
      </c>
      <c r="E1525" s="95">
        <v>1</v>
      </c>
      <c r="F1525" s="95">
        <v>66550</v>
      </c>
      <c r="G1525" s="95">
        <f t="shared" si="45"/>
        <v>66550</v>
      </c>
      <c r="H1525" s="27"/>
      <c r="I1525" s="27"/>
      <c r="J1525" s="115"/>
      <c r="K1525" s="27"/>
      <c r="L1525" s="22"/>
      <c r="M1525" s="22"/>
      <c r="N1525" s="22"/>
      <c r="O1525" s="22"/>
      <c r="P1525" s="116"/>
    </row>
    <row r="1526" spans="1:16" ht="56.5" x14ac:dyDescent="0.35">
      <c r="A1526" s="22" t="s">
        <v>771</v>
      </c>
      <c r="B1526" s="22" t="s">
        <v>772</v>
      </c>
      <c r="C1526" s="158" t="s">
        <v>930</v>
      </c>
      <c r="D1526" s="315" t="s">
        <v>1190</v>
      </c>
      <c r="E1526" s="95" t="s">
        <v>1189</v>
      </c>
      <c r="F1526" s="95">
        <v>125000</v>
      </c>
      <c r="G1526" s="95">
        <f t="shared" si="45"/>
        <v>125000</v>
      </c>
      <c r="H1526" s="27"/>
      <c r="I1526" s="27"/>
      <c r="J1526" s="115"/>
      <c r="K1526" s="27"/>
      <c r="L1526" s="22"/>
      <c r="M1526" s="22"/>
      <c r="N1526" s="22"/>
      <c r="O1526" s="22"/>
      <c r="P1526" s="116"/>
    </row>
    <row r="1527" spans="1:16" ht="56.5" x14ac:dyDescent="0.35">
      <c r="A1527" s="22" t="s">
        <v>771</v>
      </c>
      <c r="B1527" s="22" t="s">
        <v>772</v>
      </c>
      <c r="C1527" s="158" t="s">
        <v>930</v>
      </c>
      <c r="D1527" s="315" t="s">
        <v>1191</v>
      </c>
      <c r="E1527" s="95" t="s">
        <v>1189</v>
      </c>
      <c r="F1527" s="95">
        <v>62000</v>
      </c>
      <c r="G1527" s="95">
        <f t="shared" si="45"/>
        <v>62000</v>
      </c>
      <c r="H1527" s="27"/>
      <c r="I1527" s="27"/>
      <c r="J1527" s="115"/>
      <c r="K1527" s="27"/>
      <c r="L1527" s="22"/>
      <c r="M1527" s="22"/>
      <c r="N1527" s="22"/>
      <c r="O1527" s="22"/>
      <c r="P1527" s="116"/>
    </row>
    <row r="1528" spans="1:16" ht="56.5" x14ac:dyDescent="0.35">
      <c r="A1528" s="22" t="s">
        <v>771</v>
      </c>
      <c r="B1528" s="22" t="s">
        <v>772</v>
      </c>
      <c r="C1528" s="158" t="s">
        <v>930</v>
      </c>
      <c r="D1528" s="315" t="s">
        <v>1192</v>
      </c>
      <c r="E1528" s="95" t="s">
        <v>1189</v>
      </c>
      <c r="F1528" s="95">
        <v>125000</v>
      </c>
      <c r="G1528" s="95">
        <f t="shared" si="45"/>
        <v>125000</v>
      </c>
      <c r="H1528" s="27"/>
      <c r="I1528" s="27"/>
      <c r="J1528" s="115"/>
      <c r="K1528" s="27"/>
      <c r="L1528" s="22"/>
      <c r="M1528" s="22"/>
      <c r="N1528" s="22"/>
      <c r="O1528" s="22"/>
      <c r="P1528" s="116"/>
    </row>
    <row r="1529" spans="1:16" ht="56.5" x14ac:dyDescent="0.35">
      <c r="A1529" s="22" t="s">
        <v>771</v>
      </c>
      <c r="B1529" s="22" t="s">
        <v>772</v>
      </c>
      <c r="C1529" s="158" t="s">
        <v>930</v>
      </c>
      <c r="D1529" s="315" t="s">
        <v>1193</v>
      </c>
      <c r="E1529" s="95" t="s">
        <v>1195</v>
      </c>
      <c r="F1529" s="95">
        <v>150</v>
      </c>
      <c r="G1529" s="95">
        <f t="shared" si="45"/>
        <v>3000</v>
      </c>
      <c r="H1529" s="27"/>
      <c r="I1529" s="27"/>
      <c r="J1529" s="115"/>
      <c r="K1529" s="27"/>
      <c r="L1529" s="22"/>
      <c r="M1529" s="22"/>
      <c r="N1529" s="22"/>
      <c r="O1529" s="22"/>
      <c r="P1529" s="116"/>
    </row>
    <row r="1530" spans="1:16" ht="56.5" x14ac:dyDescent="0.35">
      <c r="A1530" s="22" t="s">
        <v>771</v>
      </c>
      <c r="B1530" s="22" t="s">
        <v>772</v>
      </c>
      <c r="C1530" s="158" t="s">
        <v>930</v>
      </c>
      <c r="D1530" s="315" t="s">
        <v>1194</v>
      </c>
      <c r="E1530" s="95" t="s">
        <v>1186</v>
      </c>
      <c r="F1530" s="95">
        <v>1200</v>
      </c>
      <c r="G1530" s="95">
        <f t="shared" si="45"/>
        <v>36000</v>
      </c>
      <c r="H1530" s="27"/>
      <c r="I1530" s="27"/>
      <c r="J1530" s="115"/>
      <c r="K1530" s="27"/>
      <c r="L1530" s="22"/>
      <c r="M1530" s="22"/>
      <c r="N1530" s="22"/>
      <c r="O1530" s="22"/>
      <c r="P1530" s="116"/>
    </row>
    <row r="1531" spans="1:16" ht="56.5" x14ac:dyDescent="0.35">
      <c r="A1531" s="22" t="s">
        <v>771</v>
      </c>
      <c r="B1531" s="22" t="s">
        <v>772</v>
      </c>
      <c r="C1531" s="158" t="s">
        <v>930</v>
      </c>
      <c r="D1531" s="315" t="s">
        <v>241</v>
      </c>
      <c r="E1531" s="95">
        <v>20</v>
      </c>
      <c r="F1531" s="95">
        <v>3025</v>
      </c>
      <c r="G1531" s="95">
        <f>E1531*F1531</f>
        <v>60500</v>
      </c>
      <c r="H1531" s="27"/>
      <c r="I1531" s="27"/>
      <c r="J1531" s="115"/>
      <c r="K1531" s="27"/>
      <c r="L1531" s="22"/>
      <c r="M1531" s="22"/>
      <c r="N1531" s="22"/>
      <c r="O1531" s="22"/>
      <c r="P1531" s="116"/>
    </row>
    <row r="1532" spans="1:16" ht="28" x14ac:dyDescent="0.35">
      <c r="A1532" s="72" t="s">
        <v>771</v>
      </c>
      <c r="B1532" s="22" t="s">
        <v>772</v>
      </c>
      <c r="C1532" s="32" t="s">
        <v>441</v>
      </c>
      <c r="D1532" s="2" t="s">
        <v>791</v>
      </c>
      <c r="E1532" s="8">
        <v>1</v>
      </c>
      <c r="F1532" s="96">
        <v>127413</v>
      </c>
      <c r="G1532" s="96">
        <v>127413</v>
      </c>
      <c r="H1532" s="27"/>
      <c r="I1532" s="27"/>
      <c r="J1532" s="138"/>
      <c r="K1532" s="27"/>
      <c r="L1532" s="22"/>
      <c r="M1532" s="22"/>
      <c r="N1532" s="22"/>
      <c r="O1532" s="153" t="s">
        <v>893</v>
      </c>
      <c r="P1532" s="122" t="s">
        <v>893</v>
      </c>
    </row>
    <row r="1533" spans="1:16" x14ac:dyDescent="0.35">
      <c r="A1533" s="72" t="s">
        <v>771</v>
      </c>
      <c r="B1533" s="22" t="s">
        <v>772</v>
      </c>
      <c r="C1533" s="32" t="s">
        <v>441</v>
      </c>
      <c r="D1533" s="4" t="s">
        <v>792</v>
      </c>
      <c r="E1533" s="8">
        <v>1</v>
      </c>
      <c r="F1533" s="96">
        <v>5348</v>
      </c>
      <c r="G1533" s="96">
        <v>5348</v>
      </c>
      <c r="H1533" s="115" t="s">
        <v>893</v>
      </c>
      <c r="I1533" s="115"/>
      <c r="J1533" s="138"/>
      <c r="K1533" s="27"/>
      <c r="L1533" s="22"/>
      <c r="M1533" s="22"/>
      <c r="N1533" s="22"/>
      <c r="O1533" s="153" t="s">
        <v>893</v>
      </c>
      <c r="P1533" s="116"/>
    </row>
    <row r="1534" spans="1:16" x14ac:dyDescent="0.35">
      <c r="A1534" s="22" t="s">
        <v>771</v>
      </c>
      <c r="B1534" s="22" t="s">
        <v>772</v>
      </c>
      <c r="C1534" s="32" t="s">
        <v>441</v>
      </c>
      <c r="D1534" s="2" t="s">
        <v>793</v>
      </c>
      <c r="E1534" s="8">
        <v>1</v>
      </c>
      <c r="F1534" s="96">
        <v>18876</v>
      </c>
      <c r="G1534" s="96">
        <v>18876</v>
      </c>
      <c r="H1534" s="27"/>
      <c r="I1534" s="27"/>
      <c r="J1534" s="138" t="s">
        <v>893</v>
      </c>
      <c r="K1534" s="27"/>
      <c r="L1534" s="22"/>
      <c r="M1534" s="22"/>
      <c r="N1534" s="22"/>
      <c r="O1534" s="22"/>
      <c r="P1534" s="116"/>
    </row>
    <row r="1535" spans="1:16" ht="28" x14ac:dyDescent="0.35">
      <c r="A1535" s="72" t="s">
        <v>771</v>
      </c>
      <c r="B1535" s="22" t="s">
        <v>772</v>
      </c>
      <c r="C1535" s="32" t="s">
        <v>441</v>
      </c>
      <c r="D1535" s="2" t="s">
        <v>794</v>
      </c>
      <c r="E1535" s="8">
        <v>1</v>
      </c>
      <c r="F1535" s="96">
        <v>241143</v>
      </c>
      <c r="G1535" s="96">
        <v>241143</v>
      </c>
      <c r="H1535" s="27"/>
      <c r="I1535" s="27"/>
      <c r="J1535" s="138"/>
      <c r="K1535" s="27"/>
      <c r="L1535" s="22"/>
      <c r="M1535" s="22"/>
      <c r="N1535" s="22"/>
      <c r="O1535" s="130" t="s">
        <v>893</v>
      </c>
      <c r="P1535" s="122" t="s">
        <v>893</v>
      </c>
    </row>
    <row r="1536" spans="1:16" ht="56" x14ac:dyDescent="0.35">
      <c r="A1536" s="72" t="s">
        <v>771</v>
      </c>
      <c r="B1536" s="22" t="s">
        <v>772</v>
      </c>
      <c r="C1536" s="32" t="s">
        <v>441</v>
      </c>
      <c r="D1536" s="2" t="s">
        <v>795</v>
      </c>
      <c r="E1536" s="8">
        <v>1</v>
      </c>
      <c r="F1536" s="96">
        <v>39325</v>
      </c>
      <c r="G1536" s="96">
        <v>39325</v>
      </c>
      <c r="H1536" s="27"/>
      <c r="I1536" s="27"/>
      <c r="J1536" s="138"/>
      <c r="K1536" s="27"/>
      <c r="L1536" s="22"/>
      <c r="M1536" s="22"/>
      <c r="N1536" s="22"/>
      <c r="O1536" s="22"/>
      <c r="P1536" s="122" t="s">
        <v>893</v>
      </c>
    </row>
    <row r="1537" spans="1:16" ht="42" x14ac:dyDescent="0.35">
      <c r="A1537" s="22" t="s">
        <v>771</v>
      </c>
      <c r="B1537" s="22" t="s">
        <v>772</v>
      </c>
      <c r="C1537" s="32" t="s">
        <v>441</v>
      </c>
      <c r="D1537" s="2" t="s">
        <v>796</v>
      </c>
      <c r="E1537" s="8">
        <v>1</v>
      </c>
      <c r="F1537" s="96">
        <v>30615</v>
      </c>
      <c r="G1537" s="96">
        <v>30615</v>
      </c>
      <c r="H1537" s="27"/>
      <c r="I1537" s="27"/>
      <c r="J1537" s="138"/>
      <c r="K1537" s="27"/>
      <c r="L1537" s="22"/>
      <c r="M1537" s="22"/>
      <c r="N1537" s="22"/>
      <c r="O1537" s="22"/>
      <c r="P1537" s="122" t="s">
        <v>893</v>
      </c>
    </row>
    <row r="1538" spans="1:16" ht="28" x14ac:dyDescent="0.35">
      <c r="A1538" s="72" t="s">
        <v>771</v>
      </c>
      <c r="B1538" s="22" t="s">
        <v>772</v>
      </c>
      <c r="C1538" s="32" t="s">
        <v>441</v>
      </c>
      <c r="D1538" s="2" t="s">
        <v>797</v>
      </c>
      <c r="E1538" s="8">
        <v>2</v>
      </c>
      <c r="F1538" s="27">
        <f>G1538/E1538</f>
        <v>12584</v>
      </c>
      <c r="G1538" s="96">
        <v>25168</v>
      </c>
      <c r="H1538" s="27"/>
      <c r="I1538" s="27"/>
      <c r="J1538" s="138"/>
      <c r="K1538" s="27"/>
      <c r="L1538" s="22"/>
      <c r="M1538" s="22"/>
      <c r="N1538" s="100" t="s">
        <v>893</v>
      </c>
      <c r="O1538" s="22"/>
      <c r="P1538" s="116"/>
    </row>
    <row r="1539" spans="1:16" ht="28" x14ac:dyDescent="0.35">
      <c r="A1539" s="72" t="s">
        <v>771</v>
      </c>
      <c r="B1539" s="22" t="s">
        <v>772</v>
      </c>
      <c r="C1539" s="32" t="s">
        <v>441</v>
      </c>
      <c r="D1539" s="2" t="s">
        <v>798</v>
      </c>
      <c r="E1539" s="8">
        <v>1</v>
      </c>
      <c r="F1539" s="96">
        <v>108216</v>
      </c>
      <c r="G1539" s="96">
        <v>108216</v>
      </c>
      <c r="H1539" s="27"/>
      <c r="I1539" s="27"/>
      <c r="J1539" s="138"/>
      <c r="K1539" s="27"/>
      <c r="L1539" s="22"/>
      <c r="M1539" s="22"/>
      <c r="N1539" s="22"/>
      <c r="O1539" s="154" t="s">
        <v>893</v>
      </c>
      <c r="P1539" s="122" t="s">
        <v>893</v>
      </c>
    </row>
    <row r="1540" spans="1:16" ht="42" x14ac:dyDescent="0.35">
      <c r="A1540" s="22" t="s">
        <v>771</v>
      </c>
      <c r="B1540" s="22" t="s">
        <v>772</v>
      </c>
      <c r="C1540" s="32" t="s">
        <v>441</v>
      </c>
      <c r="D1540" s="2" t="s">
        <v>799</v>
      </c>
      <c r="E1540" s="8">
        <v>1</v>
      </c>
      <c r="F1540" s="96">
        <v>30615</v>
      </c>
      <c r="G1540" s="96">
        <v>30615</v>
      </c>
      <c r="H1540" s="27"/>
      <c r="I1540" s="27"/>
      <c r="J1540" s="138"/>
      <c r="K1540" s="27"/>
      <c r="L1540" s="22"/>
      <c r="M1540" s="22"/>
      <c r="N1540" s="22"/>
      <c r="O1540" s="22"/>
      <c r="P1540" s="122" t="s">
        <v>893</v>
      </c>
    </row>
    <row r="1541" spans="1:16" x14ac:dyDescent="0.35">
      <c r="A1541" s="72" t="s">
        <v>771</v>
      </c>
      <c r="B1541" s="22" t="s">
        <v>772</v>
      </c>
      <c r="C1541" s="32" t="s">
        <v>441</v>
      </c>
      <c r="D1541" s="2" t="s">
        <v>508</v>
      </c>
      <c r="E1541" s="8">
        <v>25</v>
      </c>
      <c r="F1541" s="27">
        <f>G1541/E1541</f>
        <v>7562.76</v>
      </c>
      <c r="G1541" s="96">
        <f>ROUND((25*6875.22)*1.1,0)</f>
        <v>189069</v>
      </c>
      <c r="H1541" s="131" t="s">
        <v>893</v>
      </c>
      <c r="I1541" s="27"/>
      <c r="J1541" s="138"/>
      <c r="K1541" s="27"/>
      <c r="L1541" s="121" t="s">
        <v>893</v>
      </c>
      <c r="M1541" s="22"/>
      <c r="N1541" s="22"/>
      <c r="O1541" s="22"/>
      <c r="P1541" s="116"/>
    </row>
    <row r="1542" spans="1:16" x14ac:dyDescent="0.35">
      <c r="A1542" s="22" t="s">
        <v>771</v>
      </c>
      <c r="B1542" s="22" t="s">
        <v>772</v>
      </c>
      <c r="C1542" s="32" t="s">
        <v>441</v>
      </c>
      <c r="D1542" s="2" t="s">
        <v>337</v>
      </c>
      <c r="E1542" s="8">
        <v>25</v>
      </c>
      <c r="F1542" s="27">
        <f t="shared" ref="F1542:F1553" si="46">G1542/E1542</f>
        <v>2081.6799999999998</v>
      </c>
      <c r="G1542" s="96">
        <f>ROUND((1892.44*25)*1.1,0)</f>
        <v>52042</v>
      </c>
      <c r="H1542" s="27"/>
      <c r="I1542" s="27"/>
      <c r="J1542" s="138"/>
      <c r="K1542" s="27"/>
      <c r="L1542" s="121" t="s">
        <v>893</v>
      </c>
      <c r="M1542" s="22"/>
      <c r="N1542" s="22"/>
      <c r="O1542" s="22"/>
      <c r="P1542" s="116"/>
    </row>
    <row r="1543" spans="1:16" x14ac:dyDescent="0.35">
      <c r="A1543" s="72" t="s">
        <v>771</v>
      </c>
      <c r="B1543" s="22" t="s">
        <v>772</v>
      </c>
      <c r="C1543" s="32" t="s">
        <v>441</v>
      </c>
      <c r="D1543" s="2" t="s">
        <v>800</v>
      </c>
      <c r="E1543" s="8">
        <v>1</v>
      </c>
      <c r="F1543" s="27">
        <f t="shared" si="46"/>
        <v>26597</v>
      </c>
      <c r="G1543" s="96">
        <f>ROUND((24179.43*1.1),0)</f>
        <v>26597</v>
      </c>
      <c r="H1543" s="115" t="s">
        <v>893</v>
      </c>
      <c r="I1543" s="115"/>
      <c r="J1543" s="138"/>
      <c r="K1543" s="27"/>
      <c r="L1543" s="22"/>
      <c r="M1543" s="22"/>
      <c r="N1543" s="22"/>
      <c r="O1543" s="22"/>
      <c r="P1543" s="116"/>
    </row>
    <row r="1544" spans="1:16" x14ac:dyDescent="0.35">
      <c r="A1544" s="176" t="s">
        <v>771</v>
      </c>
      <c r="B1544" s="176" t="s">
        <v>772</v>
      </c>
      <c r="C1544" s="202" t="s">
        <v>441</v>
      </c>
      <c r="D1544" s="188" t="s">
        <v>193</v>
      </c>
      <c r="E1544" s="204">
        <v>7</v>
      </c>
      <c r="F1544" s="199">
        <f t="shared" si="46"/>
        <v>35000</v>
      </c>
      <c r="G1544" s="258">
        <f>ROUND(35000*7,2)</f>
        <v>245000</v>
      </c>
      <c r="H1544" s="180" t="s">
        <v>893</v>
      </c>
      <c r="I1544" s="115"/>
      <c r="J1544" s="138"/>
      <c r="K1544" s="27"/>
      <c r="L1544" s="22"/>
      <c r="M1544" s="22"/>
      <c r="N1544" s="22"/>
      <c r="O1544" s="22"/>
      <c r="P1544" s="116"/>
    </row>
    <row r="1545" spans="1:16" x14ac:dyDescent="0.35">
      <c r="A1545" s="72" t="s">
        <v>771</v>
      </c>
      <c r="B1545" s="22" t="s">
        <v>772</v>
      </c>
      <c r="C1545" s="32" t="s">
        <v>441</v>
      </c>
      <c r="D1545" s="2" t="s">
        <v>81</v>
      </c>
      <c r="E1545" s="8">
        <v>25</v>
      </c>
      <c r="F1545" s="27">
        <f t="shared" si="46"/>
        <v>425.92</v>
      </c>
      <c r="G1545" s="96">
        <f>ROUND((387.2*25*1.1),0)</f>
        <v>10648</v>
      </c>
      <c r="H1545" s="27"/>
      <c r="I1545" s="27"/>
      <c r="J1545" s="138"/>
      <c r="K1545" s="27"/>
      <c r="L1545" s="121" t="s">
        <v>893</v>
      </c>
      <c r="M1545" s="22"/>
      <c r="N1545" s="22"/>
      <c r="O1545" s="22"/>
      <c r="P1545" s="116"/>
    </row>
    <row r="1546" spans="1:16" x14ac:dyDescent="0.35">
      <c r="A1546" s="22" t="s">
        <v>771</v>
      </c>
      <c r="B1546" s="22" t="s">
        <v>772</v>
      </c>
      <c r="C1546" s="32" t="s">
        <v>441</v>
      </c>
      <c r="D1546" s="2" t="s">
        <v>127</v>
      </c>
      <c r="E1546" s="8">
        <v>20</v>
      </c>
      <c r="F1546" s="27">
        <f t="shared" si="46"/>
        <v>38.6</v>
      </c>
      <c r="G1546" s="96">
        <f>ROUND((35.09*20*1.1),0)</f>
        <v>772</v>
      </c>
      <c r="H1546" s="115" t="s">
        <v>893</v>
      </c>
      <c r="I1546" s="115"/>
      <c r="J1546" s="138"/>
      <c r="K1546" s="27"/>
      <c r="L1546" s="22"/>
      <c r="M1546" s="22"/>
      <c r="N1546" s="22"/>
      <c r="O1546" s="22"/>
      <c r="P1546" s="116"/>
    </row>
    <row r="1547" spans="1:16" x14ac:dyDescent="0.35">
      <c r="A1547" s="72" t="s">
        <v>771</v>
      </c>
      <c r="B1547" s="22" t="s">
        <v>772</v>
      </c>
      <c r="C1547" s="32" t="s">
        <v>441</v>
      </c>
      <c r="D1547" s="2" t="s">
        <v>434</v>
      </c>
      <c r="E1547" s="8">
        <v>1</v>
      </c>
      <c r="F1547" s="27">
        <f t="shared" si="46"/>
        <v>12645</v>
      </c>
      <c r="G1547" s="96">
        <f>ROUND(11495*1.1,0)</f>
        <v>12645</v>
      </c>
      <c r="H1547" s="27"/>
      <c r="I1547" s="27"/>
      <c r="J1547" s="138"/>
      <c r="K1547" s="27"/>
      <c r="L1547" s="121" t="s">
        <v>893</v>
      </c>
      <c r="M1547" s="22"/>
      <c r="N1547" s="22"/>
      <c r="O1547" s="22"/>
      <c r="P1547" s="116"/>
    </row>
    <row r="1548" spans="1:16" x14ac:dyDescent="0.35">
      <c r="A1548" s="22" t="s">
        <v>771</v>
      </c>
      <c r="B1548" s="22" t="s">
        <v>772</v>
      </c>
      <c r="C1548" s="32" t="s">
        <v>441</v>
      </c>
      <c r="D1548" s="2" t="s">
        <v>448</v>
      </c>
      <c r="E1548" s="8">
        <v>5</v>
      </c>
      <c r="F1548" s="27">
        <f t="shared" si="46"/>
        <v>205.2</v>
      </c>
      <c r="G1548" s="96">
        <f>ROUND((310.97*3*1.1),0)</f>
        <v>1026</v>
      </c>
      <c r="H1548" s="27"/>
      <c r="I1548" s="27"/>
      <c r="J1548" s="138"/>
      <c r="K1548" s="27"/>
      <c r="L1548" s="121" t="s">
        <v>893</v>
      </c>
      <c r="M1548" s="22"/>
      <c r="N1548" s="22"/>
      <c r="O1548" s="22"/>
      <c r="P1548" s="116"/>
    </row>
    <row r="1549" spans="1:16" x14ac:dyDescent="0.35">
      <c r="A1549" s="72" t="s">
        <v>771</v>
      </c>
      <c r="B1549" s="22" t="s">
        <v>772</v>
      </c>
      <c r="C1549" s="32" t="s">
        <v>441</v>
      </c>
      <c r="D1549" s="2" t="s">
        <v>801</v>
      </c>
      <c r="E1549" s="8">
        <v>2</v>
      </c>
      <c r="F1549" s="27">
        <f t="shared" si="46"/>
        <v>3327.5</v>
      </c>
      <c r="G1549" s="96">
        <f>ROUND((3025*2*1.1),0)</f>
        <v>6655</v>
      </c>
      <c r="H1549" s="27"/>
      <c r="I1549" s="27"/>
      <c r="J1549" s="138"/>
      <c r="K1549" s="27"/>
      <c r="L1549" s="121" t="s">
        <v>893</v>
      </c>
      <c r="M1549" s="22"/>
      <c r="N1549" s="22"/>
      <c r="O1549" s="22"/>
      <c r="P1549" s="116"/>
    </row>
    <row r="1550" spans="1:16" x14ac:dyDescent="0.35">
      <c r="A1550" s="22" t="s">
        <v>771</v>
      </c>
      <c r="B1550" s="22" t="s">
        <v>772</v>
      </c>
      <c r="C1550" s="32" t="s">
        <v>441</v>
      </c>
      <c r="D1550" s="2" t="s">
        <v>802</v>
      </c>
      <c r="E1550" s="8">
        <v>3</v>
      </c>
      <c r="F1550" s="27">
        <f t="shared" si="46"/>
        <v>171.66666666666666</v>
      </c>
      <c r="G1550" s="96">
        <f>ROUND((156.09*3*1.1),0)</f>
        <v>515</v>
      </c>
      <c r="H1550" s="27"/>
      <c r="I1550" s="27"/>
      <c r="J1550" s="138"/>
      <c r="K1550" s="27"/>
      <c r="L1550" s="121" t="s">
        <v>893</v>
      </c>
      <c r="M1550" s="22"/>
      <c r="N1550" s="22"/>
      <c r="O1550" s="22"/>
      <c r="P1550" s="116"/>
    </row>
    <row r="1551" spans="1:16" x14ac:dyDescent="0.35">
      <c r="A1551" s="72" t="s">
        <v>771</v>
      </c>
      <c r="B1551" s="22" t="s">
        <v>772</v>
      </c>
      <c r="C1551" s="32" t="s">
        <v>441</v>
      </c>
      <c r="D1551" s="2" t="s">
        <v>803</v>
      </c>
      <c r="E1551" s="8">
        <v>1</v>
      </c>
      <c r="F1551" s="27">
        <f t="shared" si="46"/>
        <v>9380</v>
      </c>
      <c r="G1551" s="96">
        <f>ROUND(8527.11*1.1,0)</f>
        <v>9380</v>
      </c>
      <c r="H1551" s="27"/>
      <c r="I1551" s="27"/>
      <c r="J1551" s="138"/>
      <c r="K1551" s="27"/>
      <c r="L1551" s="22"/>
      <c r="M1551" s="121" t="s">
        <v>893</v>
      </c>
      <c r="N1551" s="22"/>
      <c r="O1551" s="22"/>
      <c r="P1551" s="116"/>
    </row>
    <row r="1552" spans="1:16" ht="28" x14ac:dyDescent="0.35">
      <c r="A1552" s="22" t="s">
        <v>771</v>
      </c>
      <c r="B1552" s="22" t="s">
        <v>772</v>
      </c>
      <c r="C1552" s="32" t="s">
        <v>441</v>
      </c>
      <c r="D1552" s="2" t="s">
        <v>804</v>
      </c>
      <c r="E1552" s="8">
        <v>1</v>
      </c>
      <c r="F1552" s="27">
        <f t="shared" si="46"/>
        <v>9417</v>
      </c>
      <c r="G1552" s="96">
        <f>ROUND(8560.75*1.1,0)</f>
        <v>9417</v>
      </c>
      <c r="H1552" s="27"/>
      <c r="I1552" s="27"/>
      <c r="J1552" s="138"/>
      <c r="K1552" s="27"/>
      <c r="L1552" s="22"/>
      <c r="M1552" s="123" t="s">
        <v>893</v>
      </c>
      <c r="N1552" s="22"/>
      <c r="O1552" s="22"/>
      <c r="P1552" s="116"/>
    </row>
    <row r="1553" spans="1:16" x14ac:dyDescent="0.35">
      <c r="A1553" s="72" t="s">
        <v>771</v>
      </c>
      <c r="B1553" s="22" t="s">
        <v>772</v>
      </c>
      <c r="C1553" s="32" t="s">
        <v>441</v>
      </c>
      <c r="D1553" s="2" t="s">
        <v>805</v>
      </c>
      <c r="E1553" s="8">
        <v>1</v>
      </c>
      <c r="F1553" s="27">
        <f t="shared" si="46"/>
        <v>5091</v>
      </c>
      <c r="G1553" s="96">
        <f>ROUND(4628.25*1.1,0)</f>
        <v>5091</v>
      </c>
      <c r="H1553" s="115" t="s">
        <v>893</v>
      </c>
      <c r="I1553" s="115"/>
      <c r="J1553" s="138"/>
      <c r="K1553" s="27"/>
      <c r="L1553" s="22"/>
      <c r="M1553" s="22"/>
      <c r="N1553" s="22"/>
      <c r="O1553" s="22"/>
      <c r="P1553" s="116"/>
    </row>
    <row r="1554" spans="1:16" ht="28" x14ac:dyDescent="0.35">
      <c r="A1554" s="22" t="s">
        <v>771</v>
      </c>
      <c r="B1554" s="22" t="s">
        <v>772</v>
      </c>
      <c r="C1554" s="32" t="s">
        <v>821</v>
      </c>
      <c r="D1554" s="97" t="s">
        <v>806</v>
      </c>
      <c r="E1554" s="98">
        <v>1</v>
      </c>
      <c r="F1554" s="27">
        <v>9000</v>
      </c>
      <c r="G1554" s="98">
        <f>E1554*F1554</f>
        <v>9000</v>
      </c>
      <c r="H1554" s="115" t="s">
        <v>893</v>
      </c>
      <c r="I1554" s="115"/>
      <c r="J1554" s="138"/>
      <c r="K1554" s="27"/>
      <c r="L1554" s="22"/>
      <c r="M1554" s="22"/>
      <c r="N1554" s="22"/>
      <c r="O1554" s="22"/>
      <c r="P1554" s="116"/>
    </row>
    <row r="1555" spans="1:16" ht="42" x14ac:dyDescent="0.35">
      <c r="A1555" s="72" t="s">
        <v>771</v>
      </c>
      <c r="B1555" s="22" t="s">
        <v>772</v>
      </c>
      <c r="C1555" s="32" t="s">
        <v>821</v>
      </c>
      <c r="D1555" s="97" t="s">
        <v>807</v>
      </c>
      <c r="E1555" s="98">
        <v>2</v>
      </c>
      <c r="F1555" s="27">
        <v>7500</v>
      </c>
      <c r="G1555" s="98">
        <f>E1555*F1555</f>
        <v>15000</v>
      </c>
      <c r="H1555" s="115" t="s">
        <v>893</v>
      </c>
      <c r="I1555" s="115"/>
      <c r="J1555" s="138"/>
      <c r="K1555" s="27"/>
      <c r="L1555" s="22"/>
      <c r="M1555" s="22"/>
      <c r="N1555" s="22"/>
      <c r="O1555" s="22"/>
      <c r="P1555" s="116"/>
    </row>
    <row r="1556" spans="1:16" x14ac:dyDescent="0.35">
      <c r="A1556" s="22" t="s">
        <v>771</v>
      </c>
      <c r="B1556" s="22" t="s">
        <v>772</v>
      </c>
      <c r="C1556" s="32" t="s">
        <v>821</v>
      </c>
      <c r="D1556" s="58" t="s">
        <v>808</v>
      </c>
      <c r="E1556" s="98">
        <v>1</v>
      </c>
      <c r="F1556" s="98">
        <v>4000</v>
      </c>
      <c r="G1556" s="27">
        <v>4000</v>
      </c>
      <c r="H1556" s="115" t="s">
        <v>893</v>
      </c>
      <c r="I1556" s="115"/>
      <c r="J1556" s="138"/>
      <c r="K1556" s="27"/>
      <c r="L1556" s="22"/>
      <c r="M1556" s="22"/>
      <c r="N1556" s="22"/>
      <c r="O1556" s="22"/>
      <c r="P1556" s="116"/>
    </row>
    <row r="1557" spans="1:16" x14ac:dyDescent="0.35">
      <c r="A1557" s="72" t="s">
        <v>771</v>
      </c>
      <c r="B1557" s="22" t="s">
        <v>772</v>
      </c>
      <c r="C1557" s="32" t="s">
        <v>821</v>
      </c>
      <c r="D1557" s="58" t="s">
        <v>809</v>
      </c>
      <c r="E1557" s="98">
        <v>3</v>
      </c>
      <c r="F1557" s="98">
        <v>1300</v>
      </c>
      <c r="G1557" s="27">
        <v>3900</v>
      </c>
      <c r="H1557" s="115" t="s">
        <v>893</v>
      </c>
      <c r="I1557" s="115"/>
      <c r="J1557" s="138"/>
      <c r="K1557" s="27"/>
      <c r="L1557" s="22"/>
      <c r="M1557" s="22"/>
      <c r="N1557" s="22"/>
      <c r="O1557" s="22"/>
      <c r="P1557" s="116"/>
    </row>
    <row r="1558" spans="1:16" x14ac:dyDescent="0.35">
      <c r="A1558" s="22" t="s">
        <v>771</v>
      </c>
      <c r="B1558" s="22" t="s">
        <v>772</v>
      </c>
      <c r="C1558" s="32" t="s">
        <v>821</v>
      </c>
      <c r="D1558" s="99" t="s">
        <v>810</v>
      </c>
      <c r="E1558" s="98">
        <v>1</v>
      </c>
      <c r="F1558" s="98">
        <v>10000</v>
      </c>
      <c r="G1558" s="27">
        <v>10000</v>
      </c>
      <c r="H1558" s="115" t="s">
        <v>893</v>
      </c>
      <c r="I1558" s="115"/>
      <c r="J1558" s="138"/>
      <c r="K1558" s="27"/>
      <c r="L1558" s="22"/>
      <c r="M1558" s="22"/>
      <c r="N1558" s="22"/>
      <c r="O1558" s="22"/>
      <c r="P1558" s="116"/>
    </row>
    <row r="1559" spans="1:16" x14ac:dyDescent="0.35">
      <c r="A1559" s="228" t="s">
        <v>771</v>
      </c>
      <c r="B1559" s="176" t="s">
        <v>772</v>
      </c>
      <c r="C1559" s="202" t="s">
        <v>821</v>
      </c>
      <c r="D1559" s="259" t="s">
        <v>811</v>
      </c>
      <c r="E1559" s="260">
        <v>3</v>
      </c>
      <c r="F1559" s="260">
        <v>1500</v>
      </c>
      <c r="G1559" s="199">
        <v>4500</v>
      </c>
      <c r="H1559" s="180" t="s">
        <v>893</v>
      </c>
      <c r="I1559" s="115"/>
      <c r="J1559" s="138"/>
      <c r="K1559" s="27"/>
      <c r="L1559" s="22"/>
      <c r="M1559" s="22"/>
      <c r="N1559" s="22"/>
      <c r="O1559" s="22"/>
      <c r="P1559" s="116"/>
    </row>
    <row r="1560" spans="1:16" ht="28" x14ac:dyDescent="0.35">
      <c r="A1560" s="22" t="s">
        <v>771</v>
      </c>
      <c r="B1560" s="22" t="s">
        <v>772</v>
      </c>
      <c r="C1560" s="32" t="s">
        <v>821</v>
      </c>
      <c r="D1560" s="97" t="s">
        <v>812</v>
      </c>
      <c r="E1560" s="98">
        <v>1</v>
      </c>
      <c r="F1560" s="98">
        <v>1200</v>
      </c>
      <c r="G1560" s="27">
        <v>1200</v>
      </c>
      <c r="H1560" s="27"/>
      <c r="I1560" s="27"/>
      <c r="J1560" s="138"/>
      <c r="K1560" s="27"/>
      <c r="L1560" s="121" t="s">
        <v>893</v>
      </c>
      <c r="M1560" s="22"/>
      <c r="N1560" s="22"/>
      <c r="O1560" s="22"/>
      <c r="P1560" s="116"/>
    </row>
    <row r="1561" spans="1:16" ht="28" x14ac:dyDescent="0.35">
      <c r="A1561" s="72" t="s">
        <v>771</v>
      </c>
      <c r="B1561" s="22" t="s">
        <v>772</v>
      </c>
      <c r="C1561" s="32" t="s">
        <v>821</v>
      </c>
      <c r="D1561" s="97" t="s">
        <v>813</v>
      </c>
      <c r="E1561" s="98">
        <v>1</v>
      </c>
      <c r="F1561" s="98">
        <v>8500</v>
      </c>
      <c r="G1561" s="98">
        <f>E1561*F1561</f>
        <v>8500</v>
      </c>
      <c r="H1561" s="115" t="s">
        <v>893</v>
      </c>
      <c r="I1561" s="130" t="s">
        <v>893</v>
      </c>
      <c r="J1561" s="138"/>
      <c r="K1561" s="27"/>
      <c r="L1561" s="22"/>
      <c r="M1561" s="22"/>
      <c r="N1561" s="22"/>
      <c r="O1561" s="22"/>
      <c r="P1561" s="116"/>
    </row>
    <row r="1562" spans="1:16" ht="28" x14ac:dyDescent="0.35">
      <c r="A1562" s="176" t="s">
        <v>771</v>
      </c>
      <c r="B1562" s="176" t="s">
        <v>772</v>
      </c>
      <c r="C1562" s="202" t="s">
        <v>821</v>
      </c>
      <c r="D1562" s="259" t="s">
        <v>814</v>
      </c>
      <c r="E1562" s="260">
        <v>20</v>
      </c>
      <c r="F1562" s="260">
        <v>1150</v>
      </c>
      <c r="G1562" s="260">
        <f>E1562*F1562</f>
        <v>23000</v>
      </c>
      <c r="H1562" s="180" t="s">
        <v>893</v>
      </c>
      <c r="I1562" s="115"/>
      <c r="J1562" s="138"/>
      <c r="K1562" s="27"/>
      <c r="L1562" s="22"/>
      <c r="M1562" s="22"/>
      <c r="N1562" s="22"/>
      <c r="O1562" s="22"/>
      <c r="P1562" s="116"/>
    </row>
    <row r="1563" spans="1:16" ht="28" x14ac:dyDescent="0.35">
      <c r="A1563" s="72" t="s">
        <v>771</v>
      </c>
      <c r="B1563" s="22" t="s">
        <v>772</v>
      </c>
      <c r="C1563" s="32" t="s">
        <v>821</v>
      </c>
      <c r="D1563" s="97" t="s">
        <v>815</v>
      </c>
      <c r="E1563" s="32">
        <v>4</v>
      </c>
      <c r="F1563" s="27">
        <v>1150</v>
      </c>
      <c r="G1563" s="27">
        <v>4600</v>
      </c>
      <c r="H1563" s="115" t="s">
        <v>893</v>
      </c>
      <c r="I1563" s="115"/>
      <c r="J1563" s="138"/>
      <c r="K1563" s="27"/>
      <c r="L1563" s="22"/>
      <c r="M1563" s="22"/>
      <c r="N1563" s="22"/>
      <c r="O1563" s="22"/>
      <c r="P1563" s="116"/>
    </row>
    <row r="1564" spans="1:16" ht="42" x14ac:dyDescent="0.35">
      <c r="A1564" s="22" t="s">
        <v>771</v>
      </c>
      <c r="B1564" s="22" t="s">
        <v>772</v>
      </c>
      <c r="C1564" s="32" t="s">
        <v>821</v>
      </c>
      <c r="D1564" s="97" t="s">
        <v>816</v>
      </c>
      <c r="E1564" s="98">
        <v>2</v>
      </c>
      <c r="F1564" s="98">
        <v>4250</v>
      </c>
      <c r="G1564" s="98">
        <f>E1564*F1564</f>
        <v>8500</v>
      </c>
      <c r="H1564" s="27"/>
      <c r="I1564" s="27"/>
      <c r="J1564" s="138"/>
      <c r="K1564" s="27"/>
      <c r="L1564" s="22"/>
      <c r="M1564" s="121" t="s">
        <v>893</v>
      </c>
      <c r="N1564" s="22"/>
      <c r="O1564" s="22"/>
      <c r="P1564" s="116"/>
    </row>
    <row r="1565" spans="1:16" ht="28" x14ac:dyDescent="0.35">
      <c r="A1565" s="72" t="s">
        <v>771</v>
      </c>
      <c r="B1565" s="22" t="s">
        <v>772</v>
      </c>
      <c r="C1565" s="32" t="s">
        <v>821</v>
      </c>
      <c r="D1565" s="97" t="s">
        <v>817</v>
      </c>
      <c r="E1565" s="98">
        <v>6</v>
      </c>
      <c r="F1565" s="98">
        <v>56.2</v>
      </c>
      <c r="G1565" s="98">
        <f>E1565*F1565</f>
        <v>337.20000000000005</v>
      </c>
      <c r="H1565" s="27"/>
      <c r="I1565" s="27"/>
      <c r="J1565" s="138"/>
      <c r="K1565" s="27"/>
      <c r="L1565" s="131" t="s">
        <v>893</v>
      </c>
      <c r="M1565" s="121" t="s">
        <v>893</v>
      </c>
      <c r="N1565" s="22"/>
      <c r="O1565" s="22"/>
      <c r="P1565" s="116"/>
    </row>
    <row r="1566" spans="1:16" ht="28" x14ac:dyDescent="0.35">
      <c r="A1566" s="22" t="s">
        <v>771</v>
      </c>
      <c r="B1566" s="22" t="s">
        <v>772</v>
      </c>
      <c r="C1566" s="32" t="s">
        <v>821</v>
      </c>
      <c r="D1566" s="97" t="s">
        <v>818</v>
      </c>
      <c r="E1566" s="98">
        <v>36</v>
      </c>
      <c r="F1566" s="98">
        <v>235.4</v>
      </c>
      <c r="G1566" s="98">
        <f>E1566*F1566</f>
        <v>8474.4</v>
      </c>
      <c r="H1566" s="27"/>
      <c r="I1566" s="27"/>
      <c r="J1566" s="138"/>
      <c r="K1566" s="27"/>
      <c r="L1566" s="131" t="s">
        <v>893</v>
      </c>
      <c r="M1566" s="121" t="s">
        <v>893</v>
      </c>
      <c r="N1566" s="22"/>
      <c r="O1566" s="22"/>
      <c r="P1566" s="116"/>
    </row>
    <row r="1567" spans="1:16" ht="42" x14ac:dyDescent="0.35">
      <c r="A1567" s="72" t="s">
        <v>771</v>
      </c>
      <c r="B1567" s="22" t="s">
        <v>772</v>
      </c>
      <c r="C1567" s="32" t="s">
        <v>821</v>
      </c>
      <c r="D1567" s="97" t="s">
        <v>819</v>
      </c>
      <c r="E1567" s="98">
        <v>2</v>
      </c>
      <c r="F1567" s="98">
        <v>500</v>
      </c>
      <c r="G1567" s="98">
        <f>E1567*F1567</f>
        <v>1000</v>
      </c>
      <c r="H1567" s="27"/>
      <c r="I1567" s="27"/>
      <c r="J1567" s="138"/>
      <c r="K1567" s="27"/>
      <c r="L1567" s="22"/>
      <c r="M1567" s="123" t="s">
        <v>893</v>
      </c>
      <c r="N1567" s="22"/>
      <c r="O1567" s="22"/>
      <c r="P1567" s="116"/>
    </row>
    <row r="1568" spans="1:16" ht="42" x14ac:dyDescent="0.35">
      <c r="A1568" s="22" t="s">
        <v>771</v>
      </c>
      <c r="B1568" s="22" t="s">
        <v>772</v>
      </c>
      <c r="C1568" s="32" t="s">
        <v>821</v>
      </c>
      <c r="D1568" s="97" t="s">
        <v>820</v>
      </c>
      <c r="E1568" s="98">
        <v>8</v>
      </c>
      <c r="F1568" s="98">
        <v>500</v>
      </c>
      <c r="G1568" s="98">
        <f>E1568*F1568</f>
        <v>4000</v>
      </c>
      <c r="H1568" s="27"/>
      <c r="I1568" s="27"/>
      <c r="J1568" s="138"/>
      <c r="K1568" s="27"/>
      <c r="L1568" s="22"/>
      <c r="M1568" s="121" t="s">
        <v>893</v>
      </c>
      <c r="N1568" s="22"/>
      <c r="O1568" s="22"/>
      <c r="P1568" s="116"/>
    </row>
    <row r="1569" spans="1:16" x14ac:dyDescent="0.35">
      <c r="A1569" s="54" t="s">
        <v>880</v>
      </c>
      <c r="B1569" s="54" t="s">
        <v>881</v>
      </c>
      <c r="C1569" s="32" t="s">
        <v>230</v>
      </c>
      <c r="D1569" s="46" t="s">
        <v>135</v>
      </c>
      <c r="E1569" s="8">
        <v>11</v>
      </c>
      <c r="F1569" s="100">
        <v>3025</v>
      </c>
      <c r="G1569" s="101">
        <v>33275</v>
      </c>
      <c r="H1569" s="131" t="s">
        <v>893</v>
      </c>
      <c r="I1569" s="27"/>
      <c r="J1569" s="138"/>
      <c r="K1569" s="27"/>
      <c r="L1569" s="121" t="s">
        <v>893</v>
      </c>
      <c r="M1569" s="22"/>
      <c r="N1569" s="22"/>
      <c r="O1569" s="22"/>
      <c r="P1569" s="116"/>
    </row>
    <row r="1570" spans="1:16" x14ac:dyDescent="0.35">
      <c r="A1570" s="54" t="s">
        <v>880</v>
      </c>
      <c r="B1570" s="54" t="s">
        <v>881</v>
      </c>
      <c r="C1570" s="32" t="s">
        <v>230</v>
      </c>
      <c r="D1570" s="46" t="s">
        <v>830</v>
      </c>
      <c r="E1570" s="8">
        <v>11</v>
      </c>
      <c r="F1570" s="100">
        <v>305</v>
      </c>
      <c r="G1570" s="101">
        <v>3355</v>
      </c>
      <c r="H1570" s="27"/>
      <c r="I1570" s="27"/>
      <c r="J1570" s="138"/>
      <c r="K1570" s="27"/>
      <c r="L1570" s="121" t="s">
        <v>893</v>
      </c>
      <c r="M1570" s="22"/>
      <c r="N1570" s="22"/>
      <c r="O1570" s="22"/>
      <c r="P1570" s="116"/>
    </row>
    <row r="1571" spans="1:16" x14ac:dyDescent="0.35">
      <c r="A1571" s="261" t="s">
        <v>880</v>
      </c>
      <c r="B1571" s="261" t="s">
        <v>881</v>
      </c>
      <c r="C1571" s="202" t="s">
        <v>230</v>
      </c>
      <c r="D1571" s="262" t="s">
        <v>831</v>
      </c>
      <c r="E1571" s="204">
        <v>1</v>
      </c>
      <c r="F1571" s="263">
        <v>3695</v>
      </c>
      <c r="G1571" s="264">
        <v>3695</v>
      </c>
      <c r="H1571" s="180" t="s">
        <v>893</v>
      </c>
      <c r="I1571" s="115"/>
      <c r="J1571" s="138"/>
      <c r="K1571" s="27"/>
      <c r="L1571" s="22"/>
      <c r="M1571" s="22"/>
      <c r="N1571" s="22"/>
      <c r="O1571" s="22"/>
      <c r="P1571" s="116"/>
    </row>
    <row r="1572" spans="1:16" x14ac:dyDescent="0.35">
      <c r="A1572" s="261" t="s">
        <v>880</v>
      </c>
      <c r="B1572" s="261" t="s">
        <v>881</v>
      </c>
      <c r="C1572" s="202" t="s">
        <v>836</v>
      </c>
      <c r="D1572" s="262" t="s">
        <v>832</v>
      </c>
      <c r="E1572" s="204">
        <v>3</v>
      </c>
      <c r="F1572" s="263">
        <v>211.7</v>
      </c>
      <c r="G1572" s="264">
        <f>E1572*F1572</f>
        <v>635.09999999999991</v>
      </c>
      <c r="H1572" s="180" t="s">
        <v>893</v>
      </c>
      <c r="I1572" s="115"/>
      <c r="J1572" s="138"/>
      <c r="K1572" s="27"/>
      <c r="L1572" s="22"/>
      <c r="M1572" s="22"/>
      <c r="N1572" s="22"/>
      <c r="O1572" s="22"/>
      <c r="P1572" s="116"/>
    </row>
    <row r="1573" spans="1:16" x14ac:dyDescent="0.35">
      <c r="A1573" s="54" t="s">
        <v>880</v>
      </c>
      <c r="B1573" s="54" t="s">
        <v>881</v>
      </c>
      <c r="C1573" s="32" t="s">
        <v>836</v>
      </c>
      <c r="D1573" s="46" t="s">
        <v>833</v>
      </c>
      <c r="E1573" s="8">
        <v>10</v>
      </c>
      <c r="F1573" s="100">
        <v>25.87</v>
      </c>
      <c r="G1573" s="101">
        <f>E1573*F1573</f>
        <v>258.7</v>
      </c>
      <c r="H1573" s="115" t="s">
        <v>893</v>
      </c>
      <c r="I1573" s="115"/>
      <c r="J1573" s="138"/>
      <c r="K1573" s="27"/>
      <c r="L1573" s="22"/>
      <c r="M1573" s="22"/>
      <c r="N1573" s="22"/>
      <c r="O1573" s="22"/>
      <c r="P1573" s="116"/>
    </row>
    <row r="1574" spans="1:16" x14ac:dyDescent="0.35">
      <c r="A1574" s="54" t="s">
        <v>880</v>
      </c>
      <c r="B1574" s="54" t="s">
        <v>881</v>
      </c>
      <c r="C1574" s="32" t="s">
        <v>836</v>
      </c>
      <c r="D1574" s="46" t="s">
        <v>834</v>
      </c>
      <c r="E1574" s="8">
        <v>1</v>
      </c>
      <c r="F1574" s="100">
        <v>988.4</v>
      </c>
      <c r="G1574" s="101">
        <f>E1574*F1574</f>
        <v>988.4</v>
      </c>
      <c r="H1574" s="27"/>
      <c r="I1574" s="27"/>
      <c r="J1574" s="138"/>
      <c r="K1574" s="27"/>
      <c r="L1574" s="22"/>
      <c r="M1574" s="22"/>
      <c r="N1574" s="22"/>
      <c r="O1574" s="22"/>
      <c r="P1574" s="122" t="s">
        <v>893</v>
      </c>
    </row>
    <row r="1575" spans="1:16" x14ac:dyDescent="0.35">
      <c r="A1575" s="54" t="s">
        <v>880</v>
      </c>
      <c r="B1575" s="54" t="s">
        <v>881</v>
      </c>
      <c r="C1575" s="32" t="s">
        <v>836</v>
      </c>
      <c r="D1575" s="46" t="s">
        <v>835</v>
      </c>
      <c r="E1575" s="3">
        <v>5</v>
      </c>
      <c r="F1575" s="18">
        <v>2117.5</v>
      </c>
      <c r="G1575" s="101">
        <f>E1575*F1575</f>
        <v>10587.5</v>
      </c>
      <c r="H1575" s="131" t="s">
        <v>893</v>
      </c>
      <c r="I1575" s="27"/>
      <c r="J1575" s="138"/>
      <c r="K1575" s="27"/>
      <c r="L1575" s="121" t="s">
        <v>893</v>
      </c>
      <c r="M1575" s="22"/>
      <c r="N1575" s="22"/>
      <c r="O1575" s="22"/>
      <c r="P1575" s="116"/>
    </row>
    <row r="1576" spans="1:16" x14ac:dyDescent="0.35">
      <c r="A1576" s="54" t="s">
        <v>880</v>
      </c>
      <c r="B1576" s="54" t="s">
        <v>881</v>
      </c>
      <c r="C1576" s="32" t="s">
        <v>472</v>
      </c>
      <c r="D1576" s="99" t="s">
        <v>837</v>
      </c>
      <c r="E1576" s="112">
        <v>30</v>
      </c>
      <c r="F1576" s="102">
        <v>140</v>
      </c>
      <c r="G1576" s="103">
        <f t="shared" ref="G1576:G1597" si="47">E1576*F1576</f>
        <v>4200</v>
      </c>
      <c r="H1576" s="27"/>
      <c r="I1576" s="27"/>
      <c r="J1576" s="138"/>
      <c r="K1576" s="27"/>
      <c r="L1576" s="22"/>
      <c r="M1576" s="22"/>
      <c r="N1576" s="22"/>
      <c r="O1576" s="22"/>
      <c r="P1576" s="122" t="s">
        <v>893</v>
      </c>
    </row>
    <row r="1577" spans="1:16" x14ac:dyDescent="0.35">
      <c r="A1577" s="54" t="s">
        <v>880</v>
      </c>
      <c r="B1577" s="54" t="s">
        <v>881</v>
      </c>
      <c r="C1577" s="32" t="s">
        <v>472</v>
      </c>
      <c r="D1577" s="99" t="s">
        <v>838</v>
      </c>
      <c r="E1577" s="112">
        <v>6</v>
      </c>
      <c r="F1577" s="102">
        <v>95</v>
      </c>
      <c r="G1577" s="103">
        <f t="shared" si="47"/>
        <v>570</v>
      </c>
      <c r="H1577" s="115"/>
      <c r="I1577" s="115"/>
      <c r="J1577" s="138"/>
      <c r="K1577" s="27"/>
      <c r="L1577" s="22"/>
      <c r="M1577" s="22"/>
      <c r="N1577" s="22"/>
      <c r="O1577" s="130" t="s">
        <v>893</v>
      </c>
      <c r="P1577" s="116"/>
    </row>
    <row r="1578" spans="1:16" x14ac:dyDescent="0.35">
      <c r="A1578" s="261" t="s">
        <v>880</v>
      </c>
      <c r="B1578" s="261" t="s">
        <v>881</v>
      </c>
      <c r="C1578" s="202" t="s">
        <v>472</v>
      </c>
      <c r="D1578" s="265" t="s">
        <v>839</v>
      </c>
      <c r="E1578" s="266">
        <v>6</v>
      </c>
      <c r="F1578" s="267">
        <v>3295</v>
      </c>
      <c r="G1578" s="268">
        <f t="shared" si="47"/>
        <v>19770</v>
      </c>
      <c r="H1578" s="180" t="s">
        <v>893</v>
      </c>
      <c r="I1578" s="115"/>
      <c r="J1578" s="138"/>
      <c r="K1578" s="27"/>
      <c r="L1578" s="22"/>
      <c r="M1578" s="22"/>
      <c r="N1578" s="22"/>
      <c r="O1578" s="22"/>
      <c r="P1578" s="116"/>
    </row>
    <row r="1579" spans="1:16" x14ac:dyDescent="0.35">
      <c r="A1579" s="261" t="s">
        <v>880</v>
      </c>
      <c r="B1579" s="261" t="s">
        <v>881</v>
      </c>
      <c r="C1579" s="202" t="s">
        <v>472</v>
      </c>
      <c r="D1579" s="265" t="s">
        <v>840</v>
      </c>
      <c r="E1579" s="266">
        <v>2</v>
      </c>
      <c r="F1579" s="267">
        <v>14100</v>
      </c>
      <c r="G1579" s="268">
        <f t="shared" si="47"/>
        <v>28200</v>
      </c>
      <c r="H1579" s="180" t="s">
        <v>893</v>
      </c>
      <c r="I1579" s="115"/>
      <c r="J1579" s="138"/>
      <c r="K1579" s="27"/>
      <c r="L1579" s="22"/>
      <c r="M1579" s="22"/>
      <c r="N1579" s="22"/>
      <c r="O1579" s="22"/>
      <c r="P1579" s="116"/>
    </row>
    <row r="1580" spans="1:16" x14ac:dyDescent="0.35">
      <c r="A1580" s="54" t="s">
        <v>880</v>
      </c>
      <c r="B1580" s="54" t="s">
        <v>881</v>
      </c>
      <c r="C1580" s="32" t="s">
        <v>472</v>
      </c>
      <c r="D1580" s="99" t="s">
        <v>58</v>
      </c>
      <c r="E1580" s="112">
        <v>10</v>
      </c>
      <c r="F1580" s="102">
        <v>215</v>
      </c>
      <c r="G1580" s="103">
        <f t="shared" si="47"/>
        <v>2150</v>
      </c>
      <c r="H1580" s="27"/>
      <c r="I1580" s="27"/>
      <c r="J1580" s="138"/>
      <c r="K1580" s="27"/>
      <c r="L1580" s="121" t="s">
        <v>893</v>
      </c>
      <c r="M1580" s="22"/>
      <c r="N1580" s="22"/>
      <c r="O1580" s="22"/>
      <c r="P1580" s="116"/>
    </row>
    <row r="1581" spans="1:16" x14ac:dyDescent="0.35">
      <c r="A1581" s="54" t="s">
        <v>880</v>
      </c>
      <c r="B1581" s="54" t="s">
        <v>881</v>
      </c>
      <c r="C1581" s="32" t="s">
        <v>472</v>
      </c>
      <c r="D1581" s="99" t="s">
        <v>841</v>
      </c>
      <c r="E1581" s="112">
        <v>8</v>
      </c>
      <c r="F1581" s="102">
        <v>250</v>
      </c>
      <c r="G1581" s="103">
        <f t="shared" si="47"/>
        <v>2000</v>
      </c>
      <c r="H1581" s="27"/>
      <c r="I1581" s="27"/>
      <c r="J1581" s="138"/>
      <c r="K1581" s="27"/>
      <c r="L1581" s="22"/>
      <c r="M1581" s="121" t="s">
        <v>893</v>
      </c>
      <c r="N1581" s="131" t="s">
        <v>893</v>
      </c>
      <c r="O1581" s="22"/>
      <c r="P1581" s="116"/>
    </row>
    <row r="1582" spans="1:16" x14ac:dyDescent="0.35">
      <c r="A1582" s="54" t="s">
        <v>880</v>
      </c>
      <c r="B1582" s="54" t="s">
        <v>881</v>
      </c>
      <c r="C1582" s="32" t="s">
        <v>472</v>
      </c>
      <c r="D1582" s="99" t="s">
        <v>842</v>
      </c>
      <c r="E1582" s="112">
        <v>4</v>
      </c>
      <c r="F1582" s="102">
        <v>150</v>
      </c>
      <c r="G1582" s="103">
        <f t="shared" si="47"/>
        <v>600</v>
      </c>
      <c r="H1582" s="27"/>
      <c r="I1582" s="27"/>
      <c r="J1582" s="138"/>
      <c r="K1582" s="27"/>
      <c r="L1582" s="22"/>
      <c r="M1582" s="121" t="s">
        <v>893</v>
      </c>
      <c r="N1582" s="131" t="s">
        <v>893</v>
      </c>
      <c r="O1582" s="22"/>
      <c r="P1582" s="116"/>
    </row>
    <row r="1583" spans="1:16" x14ac:dyDescent="0.35">
      <c r="A1583" s="54" t="s">
        <v>880</v>
      </c>
      <c r="B1583" s="54" t="s">
        <v>881</v>
      </c>
      <c r="C1583" s="32" t="s">
        <v>472</v>
      </c>
      <c r="D1583" s="99" t="s">
        <v>843</v>
      </c>
      <c r="E1583" s="112">
        <v>5</v>
      </c>
      <c r="F1583" s="102">
        <v>560</v>
      </c>
      <c r="G1583" s="103">
        <f t="shared" si="47"/>
        <v>2800</v>
      </c>
      <c r="H1583" s="115" t="s">
        <v>893</v>
      </c>
      <c r="I1583" s="115"/>
      <c r="J1583" s="138"/>
      <c r="K1583" s="27"/>
      <c r="L1583" s="22"/>
      <c r="M1583" s="22"/>
      <c r="N1583" s="22"/>
      <c r="O1583" s="22"/>
      <c r="P1583" s="116"/>
    </row>
    <row r="1584" spans="1:16" x14ac:dyDescent="0.35">
      <c r="A1584" s="54" t="s">
        <v>880</v>
      </c>
      <c r="B1584" s="54" t="s">
        <v>881</v>
      </c>
      <c r="C1584" s="32" t="s">
        <v>472</v>
      </c>
      <c r="D1584" s="99" t="s">
        <v>844</v>
      </c>
      <c r="E1584" s="112">
        <v>12</v>
      </c>
      <c r="F1584" s="102">
        <v>3800</v>
      </c>
      <c r="G1584" s="103">
        <f t="shared" si="47"/>
        <v>45600</v>
      </c>
      <c r="H1584" s="131" t="s">
        <v>893</v>
      </c>
      <c r="I1584" s="27"/>
      <c r="J1584" s="138"/>
      <c r="K1584" s="27"/>
      <c r="L1584" s="121" t="s">
        <v>893</v>
      </c>
      <c r="M1584" s="22"/>
      <c r="N1584" s="22"/>
      <c r="O1584" s="22"/>
      <c r="P1584" s="116"/>
    </row>
    <row r="1585" spans="1:16" x14ac:dyDescent="0.35">
      <c r="A1585" s="54" t="s">
        <v>880</v>
      </c>
      <c r="B1585" s="54" t="s">
        <v>881</v>
      </c>
      <c r="C1585" s="32" t="s">
        <v>472</v>
      </c>
      <c r="D1585" s="99" t="s">
        <v>845</v>
      </c>
      <c r="E1585" s="112">
        <v>30</v>
      </c>
      <c r="F1585" s="102">
        <v>120</v>
      </c>
      <c r="G1585" s="103">
        <f t="shared" si="47"/>
        <v>3600</v>
      </c>
      <c r="H1585" s="27"/>
      <c r="I1585" s="27"/>
      <c r="J1585" s="138"/>
      <c r="K1585" s="27"/>
      <c r="L1585" s="121" t="s">
        <v>893</v>
      </c>
      <c r="M1585" s="22"/>
      <c r="N1585" s="22"/>
      <c r="O1585" s="22"/>
      <c r="P1585" s="116"/>
    </row>
    <row r="1586" spans="1:16" x14ac:dyDescent="0.35">
      <c r="A1586" s="54" t="s">
        <v>880</v>
      </c>
      <c r="B1586" s="54" t="s">
        <v>881</v>
      </c>
      <c r="C1586" s="32" t="s">
        <v>472</v>
      </c>
      <c r="D1586" s="99" t="s">
        <v>846</v>
      </c>
      <c r="E1586" s="112">
        <v>1</v>
      </c>
      <c r="F1586" s="102">
        <v>5145</v>
      </c>
      <c r="G1586" s="103">
        <f t="shared" si="47"/>
        <v>5145</v>
      </c>
      <c r="H1586" s="27"/>
      <c r="I1586" s="27"/>
      <c r="J1586" s="138"/>
      <c r="K1586" s="27"/>
      <c r="L1586" s="22"/>
      <c r="M1586" s="121" t="s">
        <v>893</v>
      </c>
      <c r="N1586" s="22"/>
      <c r="O1586" s="22"/>
      <c r="P1586" s="116"/>
    </row>
    <row r="1587" spans="1:16" x14ac:dyDescent="0.35">
      <c r="A1587" s="54" t="s">
        <v>880</v>
      </c>
      <c r="B1587" s="54" t="s">
        <v>881</v>
      </c>
      <c r="C1587" s="32" t="s">
        <v>472</v>
      </c>
      <c r="D1587" s="99" t="s">
        <v>847</v>
      </c>
      <c r="E1587" s="112">
        <v>1</v>
      </c>
      <c r="F1587" s="102">
        <v>2600</v>
      </c>
      <c r="G1587" s="103">
        <f t="shared" si="47"/>
        <v>2600</v>
      </c>
      <c r="H1587" s="27"/>
      <c r="I1587" s="27"/>
      <c r="J1587" s="138"/>
      <c r="K1587" s="27"/>
      <c r="L1587" s="121" t="s">
        <v>893</v>
      </c>
      <c r="M1587" s="22"/>
      <c r="N1587" s="22"/>
      <c r="O1587" s="22"/>
      <c r="P1587" s="116"/>
    </row>
    <row r="1588" spans="1:16" x14ac:dyDescent="0.35">
      <c r="A1588" s="261" t="s">
        <v>880</v>
      </c>
      <c r="B1588" s="261" t="s">
        <v>881</v>
      </c>
      <c r="C1588" s="202" t="s">
        <v>472</v>
      </c>
      <c r="D1588" s="265" t="s">
        <v>848</v>
      </c>
      <c r="E1588" s="266">
        <v>3</v>
      </c>
      <c r="F1588" s="267">
        <v>295</v>
      </c>
      <c r="G1588" s="268">
        <f t="shared" si="47"/>
        <v>885</v>
      </c>
      <c r="H1588" s="180" t="s">
        <v>893</v>
      </c>
      <c r="I1588" s="115"/>
      <c r="J1588" s="138"/>
      <c r="K1588" s="27"/>
      <c r="L1588" s="22"/>
      <c r="M1588" s="22"/>
      <c r="N1588" s="22"/>
      <c r="O1588" s="22"/>
      <c r="P1588" s="116"/>
    </row>
    <row r="1589" spans="1:16" x14ac:dyDescent="0.35">
      <c r="A1589" s="54" t="s">
        <v>880</v>
      </c>
      <c r="B1589" s="54" t="s">
        <v>881</v>
      </c>
      <c r="C1589" s="32" t="s">
        <v>472</v>
      </c>
      <c r="D1589" s="99" t="s">
        <v>109</v>
      </c>
      <c r="E1589" s="112">
        <v>3</v>
      </c>
      <c r="F1589" s="102">
        <v>1200</v>
      </c>
      <c r="G1589" s="103">
        <f t="shared" si="47"/>
        <v>3600</v>
      </c>
      <c r="H1589" s="27"/>
      <c r="I1589" s="27"/>
      <c r="J1589" s="138"/>
      <c r="K1589" s="27"/>
      <c r="L1589" s="22"/>
      <c r="M1589" s="121" t="s">
        <v>893</v>
      </c>
      <c r="N1589" s="22"/>
      <c r="O1589" s="22"/>
      <c r="P1589" s="116"/>
    </row>
    <row r="1590" spans="1:16" x14ac:dyDescent="0.35">
      <c r="A1590" s="54" t="s">
        <v>880</v>
      </c>
      <c r="B1590" s="54" t="s">
        <v>881</v>
      </c>
      <c r="C1590" s="32" t="s">
        <v>472</v>
      </c>
      <c r="D1590" s="99" t="s">
        <v>849</v>
      </c>
      <c r="E1590" s="112">
        <v>2</v>
      </c>
      <c r="F1590" s="102">
        <v>1100</v>
      </c>
      <c r="G1590" s="103">
        <f t="shared" si="47"/>
        <v>2200</v>
      </c>
      <c r="H1590" s="115" t="s">
        <v>893</v>
      </c>
      <c r="I1590" s="115"/>
      <c r="J1590" s="138"/>
      <c r="K1590" s="27"/>
      <c r="L1590" s="22"/>
      <c r="M1590" s="22"/>
      <c r="N1590" s="22"/>
      <c r="O1590" s="22"/>
      <c r="P1590" s="116"/>
    </row>
    <row r="1591" spans="1:16" x14ac:dyDescent="0.35">
      <c r="A1591" s="54" t="s">
        <v>880</v>
      </c>
      <c r="B1591" s="54" t="s">
        <v>881</v>
      </c>
      <c r="C1591" s="32" t="s">
        <v>472</v>
      </c>
      <c r="D1591" s="104" t="s">
        <v>850</v>
      </c>
      <c r="E1591" s="113">
        <v>12</v>
      </c>
      <c r="F1591" s="105">
        <v>100</v>
      </c>
      <c r="G1591" s="106">
        <f t="shared" si="47"/>
        <v>1200</v>
      </c>
      <c r="H1591" s="27"/>
      <c r="I1591" s="27"/>
      <c r="J1591" s="138"/>
      <c r="K1591" s="27"/>
      <c r="L1591" s="22"/>
      <c r="M1591" s="121" t="s">
        <v>893</v>
      </c>
      <c r="N1591" s="22"/>
      <c r="O1591" s="22"/>
      <c r="P1591" s="116"/>
    </row>
    <row r="1592" spans="1:16" ht="19.399999999999999" customHeight="1" x14ac:dyDescent="0.35">
      <c r="A1592" s="261" t="s">
        <v>880</v>
      </c>
      <c r="B1592" s="261" t="s">
        <v>881</v>
      </c>
      <c r="C1592" s="202" t="s">
        <v>857</v>
      </c>
      <c r="D1592" s="269" t="s">
        <v>851</v>
      </c>
      <c r="E1592" s="270">
        <v>1</v>
      </c>
      <c r="F1592" s="271">
        <v>16456</v>
      </c>
      <c r="G1592" s="271">
        <f t="shared" si="47"/>
        <v>16456</v>
      </c>
      <c r="H1592" s="180" t="s">
        <v>893</v>
      </c>
      <c r="I1592" s="115"/>
      <c r="J1592" s="138"/>
      <c r="K1592" s="27"/>
      <c r="L1592" s="22"/>
      <c r="M1592" s="22"/>
      <c r="N1592" s="22"/>
      <c r="O1592" s="22"/>
      <c r="P1592" s="116"/>
    </row>
    <row r="1593" spans="1:16" x14ac:dyDescent="0.35">
      <c r="A1593" s="261" t="s">
        <v>880</v>
      </c>
      <c r="B1593" s="261" t="s">
        <v>881</v>
      </c>
      <c r="C1593" s="202" t="s">
        <v>857</v>
      </c>
      <c r="D1593" s="222" t="s">
        <v>852</v>
      </c>
      <c r="E1593" s="270">
        <v>4</v>
      </c>
      <c r="F1593" s="239">
        <v>2178</v>
      </c>
      <c r="G1593" s="271">
        <f t="shared" si="47"/>
        <v>8712</v>
      </c>
      <c r="H1593" s="180" t="s">
        <v>893</v>
      </c>
      <c r="I1593" s="115"/>
      <c r="J1593" s="138"/>
      <c r="K1593" s="27"/>
      <c r="L1593" s="22"/>
      <c r="M1593" s="22"/>
      <c r="N1593" s="22"/>
      <c r="O1593" s="22"/>
      <c r="P1593" s="116"/>
    </row>
    <row r="1594" spans="1:16" ht="28" x14ac:dyDescent="0.35">
      <c r="A1594" s="54" t="s">
        <v>880</v>
      </c>
      <c r="B1594" s="54" t="s">
        <v>881</v>
      </c>
      <c r="C1594" s="32" t="s">
        <v>857</v>
      </c>
      <c r="D1594" s="5" t="s">
        <v>853</v>
      </c>
      <c r="E1594" s="95">
        <v>8</v>
      </c>
      <c r="F1594" s="86">
        <v>822.8</v>
      </c>
      <c r="G1594" s="107">
        <f t="shared" si="47"/>
        <v>6582.4</v>
      </c>
      <c r="H1594" s="115" t="s">
        <v>893</v>
      </c>
      <c r="I1594" s="115"/>
      <c r="J1594" s="138"/>
      <c r="K1594" s="27"/>
      <c r="L1594" s="22"/>
      <c r="M1594" s="22"/>
      <c r="N1594" s="22"/>
      <c r="O1594" s="22"/>
      <c r="P1594" s="116"/>
    </row>
    <row r="1595" spans="1:16" x14ac:dyDescent="0.35">
      <c r="A1595" s="261" t="s">
        <v>880</v>
      </c>
      <c r="B1595" s="261" t="s">
        <v>881</v>
      </c>
      <c r="C1595" s="202" t="s">
        <v>857</v>
      </c>
      <c r="D1595" s="222" t="s">
        <v>854</v>
      </c>
      <c r="E1595" s="270">
        <v>6</v>
      </c>
      <c r="F1595" s="239">
        <v>907.5</v>
      </c>
      <c r="G1595" s="271">
        <f t="shared" si="47"/>
        <v>5445</v>
      </c>
      <c r="H1595" s="180" t="s">
        <v>893</v>
      </c>
      <c r="I1595" s="115"/>
      <c r="J1595" s="138"/>
      <c r="K1595" s="27"/>
      <c r="L1595" s="22"/>
      <c r="M1595" s="22"/>
      <c r="N1595" s="22"/>
      <c r="O1595" s="22"/>
      <c r="P1595" s="116"/>
    </row>
    <row r="1596" spans="1:16" ht="28" x14ac:dyDescent="0.35">
      <c r="A1596" s="54" t="s">
        <v>880</v>
      </c>
      <c r="B1596" s="54" t="s">
        <v>881</v>
      </c>
      <c r="C1596" s="32" t="s">
        <v>857</v>
      </c>
      <c r="D1596" s="5" t="s">
        <v>855</v>
      </c>
      <c r="E1596" s="95">
        <v>1</v>
      </c>
      <c r="F1596" s="86">
        <v>1210</v>
      </c>
      <c r="G1596" s="107">
        <f t="shared" si="47"/>
        <v>1210</v>
      </c>
      <c r="H1596" s="115" t="s">
        <v>893</v>
      </c>
      <c r="I1596" s="115"/>
      <c r="J1596" s="138"/>
      <c r="K1596" s="27"/>
      <c r="L1596" s="22"/>
      <c r="M1596" s="22"/>
      <c r="N1596" s="22"/>
      <c r="O1596" s="22"/>
      <c r="P1596" s="116"/>
    </row>
    <row r="1597" spans="1:16" ht="28.5" x14ac:dyDescent="0.35">
      <c r="A1597" s="54" t="s">
        <v>880</v>
      </c>
      <c r="B1597" s="54" t="s">
        <v>881</v>
      </c>
      <c r="C1597" s="32" t="s">
        <v>857</v>
      </c>
      <c r="D1597" s="108" t="s">
        <v>856</v>
      </c>
      <c r="E1597" s="32">
        <v>1</v>
      </c>
      <c r="F1597" s="46">
        <v>11370.14</v>
      </c>
      <c r="G1597" s="109">
        <f t="shared" si="47"/>
        <v>11370.14</v>
      </c>
      <c r="H1597" s="27"/>
      <c r="I1597" s="27"/>
      <c r="J1597" s="138"/>
      <c r="K1597" s="27"/>
      <c r="L1597" s="22"/>
      <c r="M1597" s="22"/>
      <c r="N1597" s="22"/>
      <c r="O1597" s="22"/>
      <c r="P1597" s="122" t="s">
        <v>893</v>
      </c>
    </row>
    <row r="1598" spans="1:16" ht="56.5" x14ac:dyDescent="0.35">
      <c r="A1598" s="54" t="s">
        <v>1202</v>
      </c>
      <c r="B1598" s="54"/>
      <c r="C1598" s="158" t="s">
        <v>930</v>
      </c>
      <c r="D1598" s="108" t="s">
        <v>1196</v>
      </c>
      <c r="E1598" s="32">
        <v>113</v>
      </c>
      <c r="F1598" s="46">
        <v>1573</v>
      </c>
      <c r="G1598" s="109">
        <v>177749</v>
      </c>
      <c r="H1598" s="27"/>
      <c r="I1598" s="27"/>
      <c r="J1598" s="138"/>
      <c r="K1598" s="27"/>
      <c r="L1598" s="22"/>
      <c r="M1598" s="22"/>
      <c r="N1598" s="22"/>
      <c r="O1598" s="22"/>
      <c r="P1598" s="122"/>
    </row>
    <row r="1599" spans="1:16" ht="56.5" x14ac:dyDescent="0.35">
      <c r="A1599" s="54" t="s">
        <v>1202</v>
      </c>
      <c r="B1599" s="54"/>
      <c r="C1599" s="158" t="s">
        <v>930</v>
      </c>
      <c r="D1599" s="108" t="s">
        <v>1197</v>
      </c>
      <c r="E1599" s="32">
        <v>3</v>
      </c>
      <c r="F1599" s="46">
        <v>7260</v>
      </c>
      <c r="G1599" s="109">
        <v>21780</v>
      </c>
      <c r="H1599" s="27"/>
      <c r="I1599" s="27"/>
      <c r="J1599" s="138"/>
      <c r="K1599" s="27"/>
      <c r="L1599" s="22"/>
      <c r="M1599" s="22"/>
      <c r="N1599" s="22"/>
      <c r="O1599" s="22"/>
      <c r="P1599" s="122"/>
    </row>
    <row r="1600" spans="1:16" ht="56.5" x14ac:dyDescent="0.35">
      <c r="A1600" s="54" t="s">
        <v>1202</v>
      </c>
      <c r="B1600" s="54"/>
      <c r="C1600" s="158" t="s">
        <v>930</v>
      </c>
      <c r="D1600" s="108" t="s">
        <v>181</v>
      </c>
      <c r="E1600" s="32">
        <v>3</v>
      </c>
      <c r="F1600" s="46">
        <v>4356</v>
      </c>
      <c r="G1600" s="109">
        <v>13068</v>
      </c>
      <c r="H1600" s="27"/>
      <c r="I1600" s="27"/>
      <c r="J1600" s="138"/>
      <c r="K1600" s="27"/>
      <c r="L1600" s="22"/>
      <c r="M1600" s="22"/>
      <c r="N1600" s="22"/>
      <c r="O1600" s="22"/>
      <c r="P1600" s="122"/>
    </row>
    <row r="1601" spans="1:16" ht="56.5" x14ac:dyDescent="0.35">
      <c r="A1601" s="54" t="s">
        <v>1202</v>
      </c>
      <c r="B1601" s="54"/>
      <c r="C1601" s="158" t="s">
        <v>930</v>
      </c>
      <c r="D1601" s="108" t="s">
        <v>1198</v>
      </c>
      <c r="E1601" s="32">
        <v>28</v>
      </c>
      <c r="F1601" s="46">
        <v>30250</v>
      </c>
      <c r="G1601" s="109">
        <v>847000</v>
      </c>
      <c r="H1601" s="27"/>
      <c r="I1601" s="27"/>
      <c r="J1601" s="138"/>
      <c r="K1601" s="27"/>
      <c r="L1601" s="22"/>
      <c r="M1601" s="22"/>
      <c r="N1601" s="22"/>
      <c r="O1601" s="22"/>
      <c r="P1601" s="122"/>
    </row>
    <row r="1602" spans="1:16" ht="56.5" x14ac:dyDescent="0.35">
      <c r="A1602" s="54" t="s">
        <v>1202</v>
      </c>
      <c r="B1602" s="54"/>
      <c r="C1602" s="158" t="s">
        <v>930</v>
      </c>
      <c r="D1602" s="108" t="s">
        <v>1199</v>
      </c>
      <c r="E1602" s="32">
        <v>2</v>
      </c>
      <c r="F1602" s="46">
        <v>72600</v>
      </c>
      <c r="G1602" s="109">
        <v>145200</v>
      </c>
      <c r="H1602" s="27"/>
      <c r="I1602" s="27"/>
      <c r="J1602" s="138"/>
      <c r="K1602" s="27"/>
      <c r="L1602" s="22"/>
      <c r="M1602" s="22"/>
      <c r="N1602" s="22"/>
      <c r="O1602" s="22"/>
      <c r="P1602" s="122"/>
    </row>
    <row r="1603" spans="1:16" ht="56.5" x14ac:dyDescent="0.35">
      <c r="A1603" s="54" t="s">
        <v>1202</v>
      </c>
      <c r="B1603" s="54"/>
      <c r="C1603" s="158" t="s">
        <v>930</v>
      </c>
      <c r="D1603" s="108" t="s">
        <v>1200</v>
      </c>
      <c r="E1603" s="32">
        <v>2</v>
      </c>
      <c r="F1603" s="46">
        <v>22990</v>
      </c>
      <c r="G1603" s="109">
        <v>45980</v>
      </c>
      <c r="H1603" s="27"/>
      <c r="I1603" s="27"/>
      <c r="J1603" s="138"/>
      <c r="K1603" s="27"/>
      <c r="L1603" s="22"/>
      <c r="M1603" s="22"/>
      <c r="N1603" s="22"/>
      <c r="O1603" s="22"/>
      <c r="P1603" s="122"/>
    </row>
    <row r="1604" spans="1:16" ht="56.5" x14ac:dyDescent="0.35">
      <c r="A1604" s="54" t="s">
        <v>1202</v>
      </c>
      <c r="B1604" s="54"/>
      <c r="C1604" s="158" t="s">
        <v>930</v>
      </c>
      <c r="D1604" s="108" t="s">
        <v>1201</v>
      </c>
      <c r="E1604" s="32">
        <v>20</v>
      </c>
      <c r="F1604" s="46">
        <v>3630</v>
      </c>
      <c r="G1604" s="109">
        <v>72600</v>
      </c>
      <c r="H1604" s="27"/>
      <c r="I1604" s="27"/>
      <c r="J1604" s="138"/>
      <c r="K1604" s="27"/>
      <c r="L1604" s="22"/>
      <c r="M1604" s="22"/>
      <c r="N1604" s="22"/>
      <c r="O1604" s="22"/>
      <c r="P1604" s="122"/>
    </row>
    <row r="1605" spans="1:16" x14ac:dyDescent="0.35">
      <c r="A1605" s="54" t="s">
        <v>880</v>
      </c>
      <c r="B1605" s="54" t="s">
        <v>881</v>
      </c>
      <c r="C1605" s="32" t="s">
        <v>496</v>
      </c>
      <c r="D1605" s="16" t="s">
        <v>505</v>
      </c>
      <c r="E1605" s="19">
        <v>15</v>
      </c>
      <c r="F1605" s="110">
        <v>181.5</v>
      </c>
      <c r="G1605" s="89">
        <f>E1605*F1605</f>
        <v>2722.5</v>
      </c>
      <c r="H1605" s="27"/>
      <c r="I1605" s="27"/>
      <c r="J1605" s="138"/>
      <c r="K1605" s="27"/>
      <c r="L1605" s="121" t="s">
        <v>893</v>
      </c>
      <c r="M1605" s="22"/>
      <c r="N1605" s="22"/>
      <c r="O1605" s="22"/>
      <c r="P1605" s="116"/>
    </row>
    <row r="1606" spans="1:16" x14ac:dyDescent="0.35">
      <c r="A1606" s="54" t="s">
        <v>880</v>
      </c>
      <c r="B1606" s="54" t="s">
        <v>881</v>
      </c>
      <c r="C1606" s="32" t="s">
        <v>496</v>
      </c>
      <c r="D1606" s="16" t="s">
        <v>511</v>
      </c>
      <c r="E1606" s="19">
        <v>2</v>
      </c>
      <c r="F1606" s="110">
        <v>2420</v>
      </c>
      <c r="G1606" s="89">
        <f t="shared" ref="G1606:G1618" si="48">E1606*F1606</f>
        <v>4840</v>
      </c>
      <c r="H1606" s="27"/>
      <c r="I1606" s="27"/>
      <c r="J1606" s="138"/>
      <c r="K1606" s="27"/>
      <c r="L1606" s="121" t="s">
        <v>893</v>
      </c>
      <c r="M1606" s="22"/>
      <c r="N1606" s="22"/>
      <c r="O1606" s="22"/>
      <c r="P1606" s="116"/>
    </row>
    <row r="1607" spans="1:16" ht="28" x14ac:dyDescent="0.35">
      <c r="A1607" s="54" t="s">
        <v>880</v>
      </c>
      <c r="B1607" s="54" t="s">
        <v>881</v>
      </c>
      <c r="C1607" s="32" t="s">
        <v>496</v>
      </c>
      <c r="D1607" s="16" t="s">
        <v>858</v>
      </c>
      <c r="E1607" s="19">
        <v>2</v>
      </c>
      <c r="F1607" s="110">
        <v>1210</v>
      </c>
      <c r="G1607" s="89">
        <f t="shared" si="48"/>
        <v>2420</v>
      </c>
      <c r="H1607" s="27"/>
      <c r="I1607" s="27"/>
      <c r="J1607" s="138"/>
      <c r="K1607" s="27"/>
      <c r="L1607" s="121" t="s">
        <v>893</v>
      </c>
      <c r="M1607" s="22"/>
      <c r="N1607" s="22"/>
      <c r="O1607" s="22"/>
      <c r="P1607" s="116"/>
    </row>
    <row r="1608" spans="1:16" x14ac:dyDescent="0.35">
      <c r="A1608" s="54" t="s">
        <v>880</v>
      </c>
      <c r="B1608" s="54" t="s">
        <v>881</v>
      </c>
      <c r="C1608" s="32" t="s">
        <v>496</v>
      </c>
      <c r="D1608" s="16" t="s">
        <v>353</v>
      </c>
      <c r="E1608" s="19">
        <v>1</v>
      </c>
      <c r="F1608" s="110">
        <v>3025</v>
      </c>
      <c r="G1608" s="89">
        <f t="shared" si="48"/>
        <v>3025</v>
      </c>
      <c r="H1608" s="27"/>
      <c r="I1608" s="27"/>
      <c r="J1608" s="138"/>
      <c r="K1608" s="27"/>
      <c r="L1608" s="121" t="s">
        <v>893</v>
      </c>
      <c r="M1608" s="22"/>
      <c r="N1608" s="22"/>
      <c r="O1608" s="22"/>
      <c r="P1608" s="116"/>
    </row>
    <row r="1609" spans="1:16" x14ac:dyDescent="0.35">
      <c r="A1609" s="54" t="s">
        <v>880</v>
      </c>
      <c r="B1609" s="54" t="s">
        <v>881</v>
      </c>
      <c r="C1609" s="32" t="s">
        <v>496</v>
      </c>
      <c r="D1609" s="16" t="s">
        <v>527</v>
      </c>
      <c r="E1609" s="19">
        <v>1</v>
      </c>
      <c r="F1609" s="110">
        <v>200</v>
      </c>
      <c r="G1609" s="89">
        <f t="shared" si="48"/>
        <v>200</v>
      </c>
      <c r="H1609" s="27"/>
      <c r="I1609" s="27"/>
      <c r="J1609" s="138"/>
      <c r="K1609" s="27"/>
      <c r="L1609" s="121" t="s">
        <v>893</v>
      </c>
      <c r="M1609" s="22"/>
      <c r="N1609" s="22"/>
      <c r="O1609" s="22"/>
      <c r="P1609" s="116"/>
    </row>
    <row r="1610" spans="1:16" x14ac:dyDescent="0.35">
      <c r="A1610" s="54" t="s">
        <v>880</v>
      </c>
      <c r="B1610" s="54" t="s">
        <v>881</v>
      </c>
      <c r="C1610" s="32" t="s">
        <v>496</v>
      </c>
      <c r="D1610" s="5" t="s">
        <v>479</v>
      </c>
      <c r="E1610" s="33">
        <v>100</v>
      </c>
      <c r="F1610" s="110">
        <v>3.63</v>
      </c>
      <c r="G1610" s="89">
        <f t="shared" si="48"/>
        <v>363</v>
      </c>
      <c r="H1610" s="27"/>
      <c r="I1610" s="27"/>
      <c r="J1610" s="138"/>
      <c r="K1610" s="27"/>
      <c r="L1610" s="121" t="s">
        <v>893</v>
      </c>
      <c r="M1610" s="22"/>
      <c r="N1610" s="22"/>
      <c r="O1610" s="22"/>
      <c r="P1610" s="116"/>
    </row>
    <row r="1611" spans="1:16" x14ac:dyDescent="0.35">
      <c r="A1611" s="54" t="s">
        <v>880</v>
      </c>
      <c r="B1611" s="54" t="s">
        <v>881</v>
      </c>
      <c r="C1611" s="32" t="s">
        <v>496</v>
      </c>
      <c r="D1611" s="16" t="s">
        <v>859</v>
      </c>
      <c r="E1611" s="19">
        <v>20</v>
      </c>
      <c r="F1611" s="110">
        <v>70</v>
      </c>
      <c r="G1611" s="89">
        <f t="shared" si="48"/>
        <v>1400</v>
      </c>
      <c r="H1611" s="27"/>
      <c r="I1611" s="27"/>
      <c r="J1611" s="138"/>
      <c r="K1611" s="27"/>
      <c r="L1611" s="22"/>
      <c r="M1611" s="22"/>
      <c r="N1611" s="123" t="s">
        <v>893</v>
      </c>
      <c r="O1611" s="123"/>
      <c r="P1611" s="116"/>
    </row>
    <row r="1612" spans="1:16" x14ac:dyDescent="0.35">
      <c r="A1612" s="54" t="s">
        <v>880</v>
      </c>
      <c r="B1612" s="54" t="s">
        <v>881</v>
      </c>
      <c r="C1612" s="32" t="s">
        <v>496</v>
      </c>
      <c r="D1612" s="16" t="s">
        <v>489</v>
      </c>
      <c r="E1612" s="19">
        <v>4</v>
      </c>
      <c r="F1612" s="110">
        <v>8470</v>
      </c>
      <c r="G1612" s="89">
        <f t="shared" si="48"/>
        <v>33880</v>
      </c>
      <c r="H1612" s="115" t="s">
        <v>893</v>
      </c>
      <c r="I1612" s="130" t="s">
        <v>893</v>
      </c>
      <c r="J1612" s="138"/>
      <c r="K1612" s="27"/>
      <c r="L1612" s="22"/>
      <c r="M1612" s="22"/>
      <c r="N1612" s="22"/>
      <c r="O1612" s="22"/>
      <c r="P1612" s="116"/>
    </row>
    <row r="1613" spans="1:16" x14ac:dyDescent="0.35">
      <c r="A1613" s="54" t="s">
        <v>880</v>
      </c>
      <c r="B1613" s="54" t="s">
        <v>881</v>
      </c>
      <c r="C1613" s="32" t="s">
        <v>496</v>
      </c>
      <c r="D1613" s="16" t="s">
        <v>860</v>
      </c>
      <c r="E1613" s="19">
        <v>4000</v>
      </c>
      <c r="F1613" s="110">
        <v>2.42</v>
      </c>
      <c r="G1613" s="89">
        <f t="shared" si="48"/>
        <v>9680</v>
      </c>
      <c r="H1613" s="115" t="s">
        <v>893</v>
      </c>
      <c r="I1613" s="130" t="s">
        <v>893</v>
      </c>
      <c r="J1613" s="138"/>
      <c r="K1613" s="27"/>
      <c r="L1613" s="22"/>
      <c r="M1613" s="22"/>
      <c r="N1613" s="22"/>
      <c r="O1613" s="22"/>
      <c r="P1613" s="116"/>
    </row>
    <row r="1614" spans="1:16" x14ac:dyDescent="0.35">
      <c r="A1614" s="54" t="s">
        <v>880</v>
      </c>
      <c r="B1614" s="54" t="s">
        <v>881</v>
      </c>
      <c r="C1614" s="32" t="s">
        <v>496</v>
      </c>
      <c r="D1614" s="16" t="s">
        <v>861</v>
      </c>
      <c r="E1614" s="19">
        <v>4000</v>
      </c>
      <c r="F1614" s="110">
        <v>9</v>
      </c>
      <c r="G1614" s="89">
        <f t="shared" si="48"/>
        <v>36000</v>
      </c>
      <c r="H1614" s="27"/>
      <c r="I1614" s="130" t="s">
        <v>893</v>
      </c>
      <c r="J1614" s="115" t="s">
        <v>893</v>
      </c>
      <c r="K1614" s="27"/>
      <c r="L1614" s="22"/>
      <c r="M1614" s="22"/>
      <c r="N1614" s="22"/>
      <c r="O1614" s="22"/>
      <c r="P1614" s="116"/>
    </row>
    <row r="1615" spans="1:16" x14ac:dyDescent="0.35">
      <c r="A1615" s="54" t="s">
        <v>880</v>
      </c>
      <c r="B1615" s="54" t="s">
        <v>881</v>
      </c>
      <c r="C1615" s="32" t="s">
        <v>496</v>
      </c>
      <c r="D1615" s="16" t="s">
        <v>528</v>
      </c>
      <c r="E1615" s="19">
        <v>2</v>
      </c>
      <c r="F1615" s="110">
        <v>121</v>
      </c>
      <c r="G1615" s="89">
        <f t="shared" si="48"/>
        <v>242</v>
      </c>
      <c r="H1615" s="27"/>
      <c r="I1615" s="27"/>
      <c r="J1615" s="138"/>
      <c r="K1615" s="27"/>
      <c r="L1615" s="121" t="s">
        <v>893</v>
      </c>
      <c r="M1615" s="22"/>
      <c r="N1615" s="22"/>
      <c r="O1615" s="22"/>
      <c r="P1615" s="116"/>
    </row>
    <row r="1616" spans="1:16" x14ac:dyDescent="0.35">
      <c r="A1616" s="54" t="s">
        <v>880</v>
      </c>
      <c r="B1616" s="54" t="s">
        <v>881</v>
      </c>
      <c r="C1616" s="32" t="s">
        <v>496</v>
      </c>
      <c r="D1616" s="144" t="s">
        <v>59</v>
      </c>
      <c r="E1616" s="19">
        <v>2</v>
      </c>
      <c r="F1616" s="110">
        <v>726</v>
      </c>
      <c r="G1616" s="89">
        <f t="shared" si="48"/>
        <v>1452</v>
      </c>
      <c r="H1616" s="27"/>
      <c r="I1616" s="27"/>
      <c r="J1616" s="138"/>
      <c r="K1616" s="27"/>
      <c r="L1616" s="121" t="s">
        <v>893</v>
      </c>
      <c r="M1616" s="22"/>
      <c r="N1616" s="22"/>
      <c r="O1616" s="22"/>
      <c r="P1616" s="116"/>
    </row>
    <row r="1617" spans="1:16" x14ac:dyDescent="0.35">
      <c r="A1617" s="54" t="s">
        <v>880</v>
      </c>
      <c r="B1617" s="54" t="s">
        <v>881</v>
      </c>
      <c r="C1617" s="32" t="s">
        <v>496</v>
      </c>
      <c r="D1617" s="5" t="s">
        <v>862</v>
      </c>
      <c r="E1617" s="33">
        <v>70</v>
      </c>
      <c r="F1617" s="110">
        <v>36.299999999999997</v>
      </c>
      <c r="G1617" s="89">
        <f t="shared" si="48"/>
        <v>2541</v>
      </c>
      <c r="H1617" s="27"/>
      <c r="I1617" s="27"/>
      <c r="J1617" s="138"/>
      <c r="K1617" s="27"/>
      <c r="L1617" s="22"/>
      <c r="M1617" s="123" t="s">
        <v>893</v>
      </c>
      <c r="N1617" s="22"/>
      <c r="O1617" s="22"/>
      <c r="P1617" s="116"/>
    </row>
    <row r="1618" spans="1:16" x14ac:dyDescent="0.35">
      <c r="A1618" s="54" t="s">
        <v>880</v>
      </c>
      <c r="B1618" s="54" t="s">
        <v>881</v>
      </c>
      <c r="C1618" s="32" t="s">
        <v>496</v>
      </c>
      <c r="D1618" s="16" t="s">
        <v>205</v>
      </c>
      <c r="E1618" s="19">
        <v>2</v>
      </c>
      <c r="F1618" s="110">
        <v>4840</v>
      </c>
      <c r="G1618" s="89">
        <f t="shared" si="48"/>
        <v>9680</v>
      </c>
      <c r="H1618" s="27"/>
      <c r="I1618" s="27"/>
      <c r="J1618" s="138"/>
      <c r="K1618" s="27"/>
      <c r="L1618" s="121" t="s">
        <v>893</v>
      </c>
      <c r="M1618" s="22"/>
      <c r="N1618" s="22"/>
      <c r="O1618" s="22"/>
      <c r="P1618" s="116"/>
    </row>
    <row r="1619" spans="1:16" ht="28" x14ac:dyDescent="0.35">
      <c r="A1619" s="54" t="s">
        <v>880</v>
      </c>
      <c r="B1619" s="54" t="s">
        <v>881</v>
      </c>
      <c r="C1619" s="32" t="s">
        <v>61</v>
      </c>
      <c r="D1619" s="5" t="s">
        <v>276</v>
      </c>
      <c r="E1619" s="3">
        <v>8</v>
      </c>
      <c r="F1619" s="60">
        <v>118.75</v>
      </c>
      <c r="G1619" s="56">
        <f>E1619*F1619</f>
        <v>950</v>
      </c>
      <c r="H1619" s="27"/>
      <c r="I1619" s="27"/>
      <c r="J1619" s="138"/>
      <c r="K1619" s="27"/>
      <c r="L1619" s="22"/>
      <c r="M1619" s="121" t="s">
        <v>893</v>
      </c>
      <c r="N1619" s="22"/>
      <c r="O1619" s="22"/>
      <c r="P1619" s="116"/>
    </row>
    <row r="1620" spans="1:16" x14ac:dyDescent="0.35">
      <c r="A1620" s="261" t="s">
        <v>880</v>
      </c>
      <c r="B1620" s="261" t="s">
        <v>881</v>
      </c>
      <c r="C1620" s="202" t="s">
        <v>61</v>
      </c>
      <c r="D1620" s="222" t="s">
        <v>863</v>
      </c>
      <c r="E1620" s="184">
        <v>2</v>
      </c>
      <c r="F1620" s="184">
        <v>2500</v>
      </c>
      <c r="G1620" s="185">
        <f t="shared" ref="G1620:G1623" si="49">E1620*F1620</f>
        <v>5000</v>
      </c>
      <c r="H1620" s="180" t="s">
        <v>893</v>
      </c>
      <c r="I1620" s="115"/>
      <c r="J1620" s="138"/>
      <c r="K1620" s="27"/>
      <c r="L1620" s="22"/>
      <c r="M1620" s="22"/>
      <c r="N1620" s="22"/>
      <c r="O1620" s="22"/>
      <c r="P1620" s="116"/>
    </row>
    <row r="1621" spans="1:16" x14ac:dyDescent="0.35">
      <c r="A1621" s="261" t="s">
        <v>880</v>
      </c>
      <c r="B1621" s="261" t="s">
        <v>881</v>
      </c>
      <c r="C1621" s="202" t="s">
        <v>61</v>
      </c>
      <c r="D1621" s="222" t="s">
        <v>105</v>
      </c>
      <c r="E1621" s="184">
        <v>2</v>
      </c>
      <c r="F1621" s="184">
        <v>1150</v>
      </c>
      <c r="G1621" s="185">
        <f t="shared" si="49"/>
        <v>2300</v>
      </c>
      <c r="H1621" s="180" t="s">
        <v>893</v>
      </c>
      <c r="I1621" s="115"/>
      <c r="J1621" s="138"/>
      <c r="K1621" s="27"/>
      <c r="L1621" s="22"/>
      <c r="M1621" s="22"/>
      <c r="N1621" s="22"/>
      <c r="O1621" s="22"/>
      <c r="P1621" s="116"/>
    </row>
    <row r="1622" spans="1:16" x14ac:dyDescent="0.35">
      <c r="A1622" s="54" t="s">
        <v>880</v>
      </c>
      <c r="B1622" s="54" t="s">
        <v>881</v>
      </c>
      <c r="C1622" s="32" t="s">
        <v>61</v>
      </c>
      <c r="D1622" s="5" t="s">
        <v>100</v>
      </c>
      <c r="E1622" s="111" t="s">
        <v>864</v>
      </c>
      <c r="F1622" s="60">
        <v>750</v>
      </c>
      <c r="G1622" s="56">
        <f>F1622</f>
        <v>750</v>
      </c>
      <c r="H1622" s="27"/>
      <c r="I1622" s="27"/>
      <c r="J1622" s="138"/>
      <c r="K1622" s="27"/>
      <c r="L1622" s="22"/>
      <c r="M1622" s="121" t="s">
        <v>893</v>
      </c>
      <c r="N1622" s="22"/>
      <c r="O1622" s="22"/>
      <c r="P1622" s="116"/>
    </row>
    <row r="1623" spans="1:16" x14ac:dyDescent="0.35">
      <c r="A1623" s="54" t="s">
        <v>880</v>
      </c>
      <c r="B1623" s="54" t="s">
        <v>881</v>
      </c>
      <c r="C1623" s="32" t="s">
        <v>61</v>
      </c>
      <c r="D1623" s="5" t="s">
        <v>226</v>
      </c>
      <c r="E1623" s="111">
        <v>10</v>
      </c>
      <c r="F1623" s="60">
        <v>200</v>
      </c>
      <c r="G1623" s="56">
        <f t="shared" si="49"/>
        <v>2000</v>
      </c>
      <c r="H1623" s="27"/>
      <c r="I1623" s="27"/>
      <c r="J1623" s="138"/>
      <c r="K1623" s="27"/>
      <c r="L1623" s="121" t="s">
        <v>893</v>
      </c>
      <c r="M1623" s="22"/>
      <c r="N1623" s="22"/>
      <c r="O1623" s="22"/>
      <c r="P1623" s="116"/>
    </row>
    <row r="1624" spans="1:16" x14ac:dyDescent="0.35">
      <c r="A1624" s="54" t="s">
        <v>880</v>
      </c>
      <c r="B1624" s="54" t="s">
        <v>881</v>
      </c>
      <c r="C1624" s="32" t="s">
        <v>878</v>
      </c>
      <c r="D1624" s="22" t="s">
        <v>865</v>
      </c>
      <c r="E1624" s="8">
        <v>2</v>
      </c>
      <c r="F1624" s="27">
        <f>G1624/E1624</f>
        <v>20812</v>
      </c>
      <c r="G1624" s="114">
        <v>41624</v>
      </c>
      <c r="H1624" s="131" t="s">
        <v>893</v>
      </c>
      <c r="I1624" s="27"/>
      <c r="J1624" s="138"/>
      <c r="K1624" s="27"/>
      <c r="L1624" s="121" t="s">
        <v>893</v>
      </c>
      <c r="M1624" s="22"/>
      <c r="N1624" s="22"/>
      <c r="O1624" s="22"/>
      <c r="P1624" s="116"/>
    </row>
    <row r="1625" spans="1:16" ht="28.5" x14ac:dyDescent="0.35">
      <c r="A1625" s="261" t="s">
        <v>880</v>
      </c>
      <c r="B1625" s="261" t="s">
        <v>881</v>
      </c>
      <c r="C1625" s="202" t="s">
        <v>878</v>
      </c>
      <c r="D1625" s="241" t="s">
        <v>866</v>
      </c>
      <c r="E1625" s="204">
        <v>4</v>
      </c>
      <c r="F1625" s="199">
        <f t="shared" ref="F1625:F1637" si="50">G1625/E1625</f>
        <v>686.67499999999995</v>
      </c>
      <c r="G1625" s="272">
        <v>2746.7</v>
      </c>
      <c r="H1625" s="180" t="s">
        <v>893</v>
      </c>
      <c r="I1625" s="115"/>
      <c r="J1625" s="138"/>
      <c r="K1625" s="27"/>
      <c r="L1625" s="22"/>
      <c r="M1625" s="22"/>
      <c r="N1625" s="22"/>
      <c r="O1625" s="22"/>
      <c r="P1625" s="116"/>
    </row>
    <row r="1626" spans="1:16" x14ac:dyDescent="0.35">
      <c r="A1626" s="54" t="s">
        <v>880</v>
      </c>
      <c r="B1626" s="54" t="s">
        <v>881</v>
      </c>
      <c r="C1626" s="32" t="s">
        <v>878</v>
      </c>
      <c r="D1626" s="22" t="s">
        <v>867</v>
      </c>
      <c r="E1626" s="8">
        <v>1</v>
      </c>
      <c r="F1626" s="27">
        <f t="shared" si="50"/>
        <v>1028.5</v>
      </c>
      <c r="G1626" s="114">
        <v>1028.5</v>
      </c>
      <c r="H1626" s="27"/>
      <c r="I1626" s="27"/>
      <c r="J1626" s="138"/>
      <c r="K1626" s="27"/>
      <c r="L1626" s="121" t="s">
        <v>893</v>
      </c>
      <c r="M1626" s="22"/>
      <c r="N1626" s="22"/>
      <c r="O1626" s="22"/>
      <c r="P1626" s="116"/>
    </row>
    <row r="1627" spans="1:16" x14ac:dyDescent="0.35">
      <c r="A1627" s="261" t="s">
        <v>880</v>
      </c>
      <c r="B1627" s="261" t="s">
        <v>881</v>
      </c>
      <c r="C1627" s="202" t="s">
        <v>878</v>
      </c>
      <c r="D1627" s="176" t="s">
        <v>879</v>
      </c>
      <c r="E1627" s="204">
        <v>2</v>
      </c>
      <c r="F1627" s="199">
        <f t="shared" si="50"/>
        <v>3025</v>
      </c>
      <c r="G1627" s="272">
        <v>6050</v>
      </c>
      <c r="H1627" s="180" t="s">
        <v>893</v>
      </c>
      <c r="I1627" s="115"/>
      <c r="J1627" s="138"/>
      <c r="K1627" s="27"/>
      <c r="L1627" s="22"/>
      <c r="M1627" s="22"/>
      <c r="N1627" s="22"/>
      <c r="O1627" s="22"/>
      <c r="P1627" s="116"/>
    </row>
    <row r="1628" spans="1:16" ht="28.5" x14ac:dyDescent="0.35">
      <c r="A1628" s="261" t="s">
        <v>880</v>
      </c>
      <c r="B1628" s="261" t="s">
        <v>881</v>
      </c>
      <c r="C1628" s="202" t="s">
        <v>878</v>
      </c>
      <c r="D1628" s="241" t="s">
        <v>868</v>
      </c>
      <c r="E1628" s="194">
        <v>3</v>
      </c>
      <c r="F1628" s="199">
        <f t="shared" si="50"/>
        <v>4682.7</v>
      </c>
      <c r="G1628" s="272">
        <v>14048.1</v>
      </c>
      <c r="H1628" s="180" t="s">
        <v>893</v>
      </c>
      <c r="I1628" s="115"/>
      <c r="J1628" s="138"/>
      <c r="K1628" s="27"/>
      <c r="L1628" s="22"/>
      <c r="M1628" s="22"/>
      <c r="N1628" s="22"/>
      <c r="O1628" s="22"/>
      <c r="P1628" s="116"/>
    </row>
    <row r="1629" spans="1:16" ht="28.5" x14ac:dyDescent="0.35">
      <c r="A1629" s="54" t="s">
        <v>880</v>
      </c>
      <c r="B1629" s="54" t="s">
        <v>881</v>
      </c>
      <c r="C1629" s="32" t="s">
        <v>878</v>
      </c>
      <c r="D1629" s="31" t="s">
        <v>869</v>
      </c>
      <c r="E1629" s="8">
        <v>1</v>
      </c>
      <c r="F1629" s="27">
        <f t="shared" si="50"/>
        <v>5456.616</v>
      </c>
      <c r="G1629" s="114">
        <v>5456.616</v>
      </c>
      <c r="H1629" s="27"/>
      <c r="I1629" s="27"/>
      <c r="J1629" s="138"/>
      <c r="K1629" s="27"/>
      <c r="L1629" s="22"/>
      <c r="M1629" s="121" t="s">
        <v>893</v>
      </c>
      <c r="N1629" s="22"/>
      <c r="O1629" s="22"/>
      <c r="P1629" s="116"/>
    </row>
    <row r="1630" spans="1:16" x14ac:dyDescent="0.35">
      <c r="A1630" s="54" t="s">
        <v>880</v>
      </c>
      <c r="B1630" s="54" t="s">
        <v>881</v>
      </c>
      <c r="C1630" s="32" t="s">
        <v>878</v>
      </c>
      <c r="D1630" s="22" t="s">
        <v>870</v>
      </c>
      <c r="E1630" s="8">
        <v>3</v>
      </c>
      <c r="F1630" s="27">
        <f t="shared" si="50"/>
        <v>10829.5</v>
      </c>
      <c r="G1630" s="114">
        <v>32488.5</v>
      </c>
      <c r="H1630" s="115" t="s">
        <v>893</v>
      </c>
      <c r="I1630" s="115"/>
      <c r="J1630" s="138"/>
      <c r="K1630" s="27"/>
      <c r="L1630" s="22"/>
      <c r="M1630" s="22"/>
      <c r="N1630" s="22"/>
      <c r="O1630" s="22"/>
      <c r="P1630" s="116"/>
    </row>
    <row r="1631" spans="1:16" x14ac:dyDescent="0.35">
      <c r="A1631" s="54" t="s">
        <v>880</v>
      </c>
      <c r="B1631" s="54" t="s">
        <v>881</v>
      </c>
      <c r="C1631" s="32" t="s">
        <v>878</v>
      </c>
      <c r="D1631" s="22" t="s">
        <v>871</v>
      </c>
      <c r="E1631" s="8">
        <v>1</v>
      </c>
      <c r="F1631" s="27">
        <f t="shared" si="50"/>
        <v>5414.75</v>
      </c>
      <c r="G1631" s="114">
        <v>5414.75</v>
      </c>
      <c r="H1631" s="27"/>
      <c r="I1631" s="27"/>
      <c r="J1631" s="138"/>
      <c r="K1631" s="27"/>
      <c r="L1631" s="22"/>
      <c r="M1631" s="123" t="s">
        <v>893</v>
      </c>
      <c r="N1631" s="22"/>
      <c r="O1631" s="22"/>
      <c r="P1631" s="116"/>
    </row>
    <row r="1632" spans="1:16" x14ac:dyDescent="0.35">
      <c r="A1632" s="54" t="s">
        <v>880</v>
      </c>
      <c r="B1632" s="54" t="s">
        <v>881</v>
      </c>
      <c r="C1632" s="32" t="s">
        <v>878</v>
      </c>
      <c r="D1632" s="22" t="s">
        <v>872</v>
      </c>
      <c r="E1632" s="8">
        <v>2</v>
      </c>
      <c r="F1632" s="27">
        <f t="shared" si="50"/>
        <v>1415.7</v>
      </c>
      <c r="G1632" s="114">
        <v>2831.4</v>
      </c>
      <c r="H1632" s="153" t="s">
        <v>893</v>
      </c>
      <c r="I1632" s="27"/>
      <c r="J1632" s="115" t="s">
        <v>893</v>
      </c>
      <c r="K1632" s="27"/>
      <c r="L1632" s="22"/>
      <c r="M1632" s="22"/>
      <c r="N1632" s="22"/>
      <c r="O1632" s="22"/>
      <c r="P1632" s="116"/>
    </row>
    <row r="1633" spans="1:16" ht="28.5" x14ac:dyDescent="0.35">
      <c r="A1633" s="54" t="s">
        <v>880</v>
      </c>
      <c r="B1633" s="54" t="s">
        <v>881</v>
      </c>
      <c r="C1633" s="32" t="s">
        <v>878</v>
      </c>
      <c r="D1633" s="31" t="s">
        <v>873</v>
      </c>
      <c r="E1633" s="8">
        <v>1</v>
      </c>
      <c r="F1633" s="27">
        <f t="shared" si="50"/>
        <v>2513.7024000000001</v>
      </c>
      <c r="G1633" s="114">
        <v>2513.7024000000001</v>
      </c>
      <c r="H1633" s="115" t="s">
        <v>893</v>
      </c>
      <c r="I1633" s="115"/>
      <c r="J1633" s="138"/>
      <c r="K1633" s="27"/>
      <c r="L1633" s="22"/>
      <c r="M1633" s="22"/>
      <c r="N1633" s="22"/>
      <c r="O1633" s="22"/>
      <c r="P1633" s="116"/>
    </row>
    <row r="1634" spans="1:16" ht="28.5" x14ac:dyDescent="0.35">
      <c r="A1634" s="54" t="s">
        <v>880</v>
      </c>
      <c r="B1634" s="54" t="s">
        <v>881</v>
      </c>
      <c r="C1634" s="32" t="s">
        <v>878</v>
      </c>
      <c r="D1634" s="31" t="s">
        <v>874</v>
      </c>
      <c r="E1634" s="8">
        <v>3</v>
      </c>
      <c r="F1634" s="27">
        <f t="shared" si="50"/>
        <v>300.08</v>
      </c>
      <c r="G1634" s="114">
        <v>900.24</v>
      </c>
      <c r="H1634" s="115" t="s">
        <v>893</v>
      </c>
      <c r="I1634" s="115"/>
      <c r="J1634" s="138"/>
      <c r="K1634" s="27"/>
      <c r="L1634" s="22"/>
      <c r="M1634" s="22"/>
      <c r="N1634" s="22"/>
      <c r="O1634" s="22"/>
      <c r="P1634" s="116"/>
    </row>
    <row r="1635" spans="1:16" ht="42.5" x14ac:dyDescent="0.35">
      <c r="A1635" s="54" t="s">
        <v>880</v>
      </c>
      <c r="B1635" s="54" t="s">
        <v>881</v>
      </c>
      <c r="C1635" s="32" t="s">
        <v>878</v>
      </c>
      <c r="D1635" s="31" t="s">
        <v>875</v>
      </c>
      <c r="E1635" s="8">
        <v>3</v>
      </c>
      <c r="F1635" s="27">
        <f t="shared" si="50"/>
        <v>931.69999999999993</v>
      </c>
      <c r="G1635" s="114">
        <v>2795.1</v>
      </c>
      <c r="H1635" s="27"/>
      <c r="I1635" s="27"/>
      <c r="J1635" s="138"/>
      <c r="K1635" s="27"/>
      <c r="L1635" s="121" t="s">
        <v>893</v>
      </c>
      <c r="M1635" s="22"/>
      <c r="N1635" s="22"/>
      <c r="O1635" s="22"/>
      <c r="P1635" s="116"/>
    </row>
    <row r="1636" spans="1:16" ht="28.5" x14ac:dyDescent="0.35">
      <c r="A1636" s="54" t="s">
        <v>880</v>
      </c>
      <c r="B1636" s="54" t="s">
        <v>881</v>
      </c>
      <c r="C1636" s="32" t="s">
        <v>878</v>
      </c>
      <c r="D1636" s="31" t="s">
        <v>876</v>
      </c>
      <c r="E1636" s="8">
        <v>1</v>
      </c>
      <c r="F1636" s="27">
        <f t="shared" si="50"/>
        <v>45980</v>
      </c>
      <c r="G1636" s="114">
        <v>45980</v>
      </c>
      <c r="H1636" s="115" t="s">
        <v>893</v>
      </c>
      <c r="I1636" s="115"/>
      <c r="J1636" s="138"/>
      <c r="K1636" s="27"/>
      <c r="L1636" s="22"/>
      <c r="M1636" s="22"/>
      <c r="N1636" s="22"/>
      <c r="O1636" s="22"/>
      <c r="P1636" s="116"/>
    </row>
    <row r="1637" spans="1:16" x14ac:dyDescent="0.35">
      <c r="A1637" s="54" t="s">
        <v>880</v>
      </c>
      <c r="B1637" s="54" t="s">
        <v>881</v>
      </c>
      <c r="C1637" s="32" t="s">
        <v>878</v>
      </c>
      <c r="D1637" s="22" t="s">
        <v>877</v>
      </c>
      <c r="E1637" s="8">
        <v>1</v>
      </c>
      <c r="F1637" s="27">
        <f t="shared" si="50"/>
        <v>6534</v>
      </c>
      <c r="G1637" s="114">
        <v>6534</v>
      </c>
      <c r="H1637" s="115" t="s">
        <v>893</v>
      </c>
      <c r="I1637" s="115"/>
      <c r="J1637" s="138"/>
      <c r="K1637" s="27"/>
      <c r="L1637" s="22"/>
      <c r="M1637" s="22"/>
      <c r="N1637" s="22"/>
      <c r="O1637" s="22"/>
      <c r="P1637" s="116"/>
    </row>
  </sheetData>
  <autoFilter ref="A2:P1637" xr:uid="{CE6EC1DC-9BE4-40C3-932C-3A698712B639}"/>
  <phoneticPr fontId="10" type="noConversion"/>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0D843-48F9-4986-8E0C-26A0FA43A3B3}">
  <dimension ref="A1:G10"/>
  <sheetViews>
    <sheetView workbookViewId="0">
      <selection activeCell="L10" sqref="L10"/>
    </sheetView>
  </sheetViews>
  <sheetFormatPr defaultRowHeight="14.5" x14ac:dyDescent="0.35"/>
  <cols>
    <col min="3" max="3" width="34.26953125" customWidth="1"/>
    <col min="4" max="4" width="35.1796875" customWidth="1"/>
  </cols>
  <sheetData>
    <row r="1" spans="1:7" x14ac:dyDescent="0.35">
      <c r="G1" s="284" t="s">
        <v>1224</v>
      </c>
    </row>
    <row r="2" spans="1:7" x14ac:dyDescent="0.35">
      <c r="A2" s="280" t="s">
        <v>257</v>
      </c>
      <c r="B2" s="280" t="s">
        <v>260</v>
      </c>
      <c r="C2" s="280" t="s">
        <v>256</v>
      </c>
      <c r="D2" s="280" t="s">
        <v>28</v>
      </c>
      <c r="E2" s="280" t="s">
        <v>29</v>
      </c>
      <c r="F2" s="280" t="s">
        <v>30</v>
      </c>
      <c r="G2" s="280" t="s">
        <v>31</v>
      </c>
    </row>
    <row r="3" spans="1:7" x14ac:dyDescent="0.35">
      <c r="A3" s="116" t="s">
        <v>262</v>
      </c>
      <c r="B3" s="116" t="s">
        <v>261</v>
      </c>
      <c r="C3" s="116" t="s">
        <v>32</v>
      </c>
      <c r="D3" s="116" t="s">
        <v>3</v>
      </c>
      <c r="E3" s="116">
        <v>1</v>
      </c>
      <c r="F3" s="116">
        <v>18910</v>
      </c>
      <c r="G3" s="116">
        <v>18910</v>
      </c>
    </row>
    <row r="4" spans="1:7" x14ac:dyDescent="0.35">
      <c r="A4" s="116" t="s">
        <v>262</v>
      </c>
      <c r="B4" s="116" t="s">
        <v>261</v>
      </c>
      <c r="C4" s="116" t="s">
        <v>61</v>
      </c>
      <c r="D4" s="116" t="s">
        <v>3</v>
      </c>
      <c r="E4" s="116">
        <v>1</v>
      </c>
      <c r="F4" s="116">
        <v>18910</v>
      </c>
      <c r="G4" s="116">
        <v>18910</v>
      </c>
    </row>
    <row r="5" spans="1:7" x14ac:dyDescent="0.35">
      <c r="A5" s="116" t="s">
        <v>270</v>
      </c>
      <c r="B5" s="116" t="s">
        <v>271</v>
      </c>
      <c r="C5" s="116" t="s">
        <v>209</v>
      </c>
      <c r="D5" s="116" t="s">
        <v>356</v>
      </c>
      <c r="E5" s="116">
        <v>2</v>
      </c>
      <c r="F5" s="116">
        <v>12000</v>
      </c>
      <c r="G5" s="116">
        <v>24000</v>
      </c>
    </row>
    <row r="6" spans="1:7" x14ac:dyDescent="0.35">
      <c r="A6" s="116" t="s">
        <v>270</v>
      </c>
      <c r="B6" s="116" t="s">
        <v>271</v>
      </c>
      <c r="C6" s="116" t="s">
        <v>209</v>
      </c>
      <c r="D6" s="116" t="s">
        <v>365</v>
      </c>
      <c r="E6" s="116">
        <v>1</v>
      </c>
      <c r="F6" s="116">
        <v>2000</v>
      </c>
      <c r="G6" s="116">
        <v>2000</v>
      </c>
    </row>
    <row r="7" spans="1:7" x14ac:dyDescent="0.35">
      <c r="A7" s="116" t="s">
        <v>262</v>
      </c>
      <c r="B7" s="116" t="s">
        <v>261</v>
      </c>
      <c r="C7" s="116" t="s">
        <v>473</v>
      </c>
      <c r="D7" s="116" t="s">
        <v>3</v>
      </c>
      <c r="E7" s="116">
        <v>2</v>
      </c>
      <c r="F7" s="116">
        <v>18910</v>
      </c>
      <c r="G7" s="116">
        <v>37820</v>
      </c>
    </row>
    <row r="8" spans="1:7" x14ac:dyDescent="0.35">
      <c r="A8" s="116" t="s">
        <v>262</v>
      </c>
      <c r="B8" s="116" t="s">
        <v>261</v>
      </c>
      <c r="C8" s="116" t="s">
        <v>545</v>
      </c>
      <c r="D8" s="116" t="s">
        <v>3</v>
      </c>
      <c r="E8" s="116">
        <v>1</v>
      </c>
      <c r="F8" s="116">
        <v>26620</v>
      </c>
      <c r="G8" s="116">
        <v>26620</v>
      </c>
    </row>
    <row r="9" spans="1:7" x14ac:dyDescent="0.35">
      <c r="A9" s="116" t="s">
        <v>262</v>
      </c>
      <c r="B9" s="116" t="s">
        <v>261</v>
      </c>
      <c r="C9" s="116" t="s">
        <v>618</v>
      </c>
      <c r="D9" s="116" t="s">
        <v>3</v>
      </c>
      <c r="E9" s="116">
        <v>1</v>
      </c>
      <c r="F9" s="116">
        <v>18910</v>
      </c>
      <c r="G9" s="116">
        <v>18910</v>
      </c>
    </row>
    <row r="10" spans="1:7" x14ac:dyDescent="0.35">
      <c r="E10">
        <f>SUM(E3:E9)</f>
        <v>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A2299-3C5C-4B80-97AA-75FD2463CD1B}">
  <dimension ref="A1:G30"/>
  <sheetViews>
    <sheetView workbookViewId="0">
      <selection activeCell="K10" sqref="K10"/>
    </sheetView>
  </sheetViews>
  <sheetFormatPr defaultRowHeight="14.5" x14ac:dyDescent="0.35"/>
  <cols>
    <col min="3" max="3" width="27.26953125" customWidth="1"/>
    <col min="4" max="4" width="37" customWidth="1"/>
  </cols>
  <sheetData>
    <row r="1" spans="1:7" x14ac:dyDescent="0.35">
      <c r="G1" t="s">
        <v>1225</v>
      </c>
    </row>
    <row r="2" spans="1:7" x14ac:dyDescent="0.35">
      <c r="A2" s="273" t="s">
        <v>257</v>
      </c>
      <c r="B2" s="273" t="s">
        <v>260</v>
      </c>
      <c r="C2" s="273" t="s">
        <v>256</v>
      </c>
      <c r="D2" s="273" t="s">
        <v>28</v>
      </c>
      <c r="E2" s="273" t="s">
        <v>29</v>
      </c>
      <c r="F2" s="273" t="s">
        <v>30</v>
      </c>
      <c r="G2" s="273" t="s">
        <v>31</v>
      </c>
    </row>
    <row r="3" spans="1:7" x14ac:dyDescent="0.35">
      <c r="A3" s="116" t="s">
        <v>262</v>
      </c>
      <c r="B3" s="116" t="s">
        <v>261</v>
      </c>
      <c r="C3" s="116" t="s">
        <v>32</v>
      </c>
      <c r="D3" s="116" t="s">
        <v>1</v>
      </c>
      <c r="E3" s="116">
        <v>1</v>
      </c>
      <c r="F3" s="116">
        <v>19000</v>
      </c>
      <c r="G3" s="116">
        <v>19000</v>
      </c>
    </row>
    <row r="4" spans="1:7" x14ac:dyDescent="0.35">
      <c r="A4" s="116" t="s">
        <v>262</v>
      </c>
      <c r="B4" s="116" t="s">
        <v>261</v>
      </c>
      <c r="C4" s="116" t="s">
        <v>49</v>
      </c>
      <c r="D4" s="116" t="s">
        <v>1</v>
      </c>
      <c r="E4" s="116">
        <v>1</v>
      </c>
      <c r="F4" s="116">
        <v>19000</v>
      </c>
      <c r="G4" s="116">
        <v>19000</v>
      </c>
    </row>
    <row r="5" spans="1:7" x14ac:dyDescent="0.35">
      <c r="A5" s="116" t="s">
        <v>262</v>
      </c>
      <c r="B5" s="116" t="s">
        <v>261</v>
      </c>
      <c r="C5" s="116" t="s">
        <v>61</v>
      </c>
      <c r="D5" s="116" t="s">
        <v>1</v>
      </c>
      <c r="E5" s="116">
        <v>1</v>
      </c>
      <c r="F5" s="116">
        <v>19000</v>
      </c>
      <c r="G5" s="116">
        <v>19000</v>
      </c>
    </row>
    <row r="6" spans="1:7" x14ac:dyDescent="0.35">
      <c r="A6" s="116" t="s">
        <v>262</v>
      </c>
      <c r="B6" s="116" t="s">
        <v>261</v>
      </c>
      <c r="C6" s="116" t="s">
        <v>67</v>
      </c>
      <c r="D6" s="116" t="s">
        <v>1</v>
      </c>
      <c r="E6" s="116">
        <v>2</v>
      </c>
      <c r="F6" s="116">
        <v>19000</v>
      </c>
      <c r="G6" s="116">
        <v>38000</v>
      </c>
    </row>
    <row r="7" spans="1:7" x14ac:dyDescent="0.35">
      <c r="A7" s="116" t="s">
        <v>262</v>
      </c>
      <c r="B7" s="116" t="s">
        <v>261</v>
      </c>
      <c r="C7" s="116" t="s">
        <v>78</v>
      </c>
      <c r="D7" s="116" t="s">
        <v>1</v>
      </c>
      <c r="E7" s="116">
        <v>2</v>
      </c>
      <c r="F7" s="116">
        <v>19000</v>
      </c>
      <c r="G7" s="116">
        <v>38000</v>
      </c>
    </row>
    <row r="8" spans="1:7" x14ac:dyDescent="0.35">
      <c r="A8" s="116" t="s">
        <v>262</v>
      </c>
      <c r="B8" s="116" t="s">
        <v>261</v>
      </c>
      <c r="C8" s="116" t="s">
        <v>902</v>
      </c>
      <c r="D8" s="116" t="s">
        <v>489</v>
      </c>
      <c r="E8" s="116">
        <v>1</v>
      </c>
      <c r="F8" s="116">
        <v>19360</v>
      </c>
      <c r="G8" s="116">
        <v>19360</v>
      </c>
    </row>
    <row r="9" spans="1:7" x14ac:dyDescent="0.35">
      <c r="A9" s="116" t="s">
        <v>822</v>
      </c>
      <c r="B9" s="116" t="s">
        <v>823</v>
      </c>
      <c r="C9" s="116" t="s">
        <v>49</v>
      </c>
      <c r="D9" s="116" t="s">
        <v>1</v>
      </c>
      <c r="E9" s="116">
        <v>1</v>
      </c>
      <c r="F9" s="116">
        <v>20000</v>
      </c>
      <c r="G9" s="116">
        <v>20000</v>
      </c>
    </row>
    <row r="10" spans="1:7" x14ac:dyDescent="0.35">
      <c r="A10" s="116" t="s">
        <v>822</v>
      </c>
      <c r="B10" s="116" t="s">
        <v>823</v>
      </c>
      <c r="C10" s="116" t="s">
        <v>209</v>
      </c>
      <c r="D10" s="116" t="s">
        <v>201</v>
      </c>
      <c r="E10" s="116">
        <v>1</v>
      </c>
      <c r="F10" s="116">
        <v>46000</v>
      </c>
      <c r="G10" s="116">
        <v>46000</v>
      </c>
    </row>
    <row r="11" spans="1:7" x14ac:dyDescent="0.35">
      <c r="A11" s="116" t="s">
        <v>270</v>
      </c>
      <c r="B11" s="116" t="s">
        <v>271</v>
      </c>
      <c r="C11" s="116" t="s">
        <v>61</v>
      </c>
      <c r="D11" s="116" t="s">
        <v>265</v>
      </c>
      <c r="E11" s="116">
        <v>1</v>
      </c>
      <c r="F11" s="116">
        <v>6413</v>
      </c>
      <c r="G11" s="116">
        <v>6413</v>
      </c>
    </row>
    <row r="12" spans="1:7" x14ac:dyDescent="0.35">
      <c r="A12" s="116" t="s">
        <v>262</v>
      </c>
      <c r="B12" s="116" t="s">
        <v>261</v>
      </c>
      <c r="C12" s="116" t="s">
        <v>209</v>
      </c>
      <c r="D12" s="116" t="s">
        <v>1</v>
      </c>
      <c r="E12" s="116">
        <v>1</v>
      </c>
      <c r="F12" s="116">
        <v>19000</v>
      </c>
      <c r="G12" s="116">
        <v>19000</v>
      </c>
    </row>
    <row r="13" spans="1:7" x14ac:dyDescent="0.35">
      <c r="A13" s="116" t="s">
        <v>270</v>
      </c>
      <c r="B13" s="116" t="s">
        <v>271</v>
      </c>
      <c r="C13" s="116" t="s">
        <v>123</v>
      </c>
      <c r="D13" s="116" t="s">
        <v>1207</v>
      </c>
      <c r="E13" s="116">
        <v>1</v>
      </c>
      <c r="F13" s="116">
        <v>21828.400000000001</v>
      </c>
      <c r="G13" s="116">
        <v>21828.400000000001</v>
      </c>
    </row>
    <row r="14" spans="1:7" x14ac:dyDescent="0.35">
      <c r="A14" s="116" t="s">
        <v>270</v>
      </c>
      <c r="B14" s="116" t="s">
        <v>271</v>
      </c>
      <c r="C14" s="116" t="s">
        <v>230</v>
      </c>
      <c r="D14" s="116" t="s">
        <v>1207</v>
      </c>
      <c r="E14" s="116">
        <v>1</v>
      </c>
      <c r="F14" s="116">
        <v>21828.400000000001</v>
      </c>
      <c r="G14" s="116">
        <v>21828.400000000001</v>
      </c>
    </row>
    <row r="15" spans="1:7" x14ac:dyDescent="0.35">
      <c r="A15" s="116" t="s">
        <v>270</v>
      </c>
      <c r="B15" s="116" t="s">
        <v>271</v>
      </c>
      <c r="C15" s="116" t="s">
        <v>496</v>
      </c>
      <c r="D15" s="116" t="s">
        <v>489</v>
      </c>
      <c r="E15" s="116">
        <v>2</v>
      </c>
      <c r="F15" s="116">
        <v>7000</v>
      </c>
      <c r="G15" s="116">
        <v>14000</v>
      </c>
    </row>
    <row r="16" spans="1:7" x14ac:dyDescent="0.35">
      <c r="A16" s="116" t="s">
        <v>262</v>
      </c>
      <c r="B16" s="116" t="s">
        <v>261</v>
      </c>
      <c r="C16" s="116" t="s">
        <v>496</v>
      </c>
      <c r="D16" s="116" t="s">
        <v>489</v>
      </c>
      <c r="E16" s="116">
        <v>2</v>
      </c>
      <c r="F16" s="116">
        <v>1470</v>
      </c>
      <c r="G16" s="116">
        <v>2940</v>
      </c>
    </row>
    <row r="17" spans="1:7" x14ac:dyDescent="0.35">
      <c r="A17" s="116" t="s">
        <v>270</v>
      </c>
      <c r="B17" s="116" t="s">
        <v>271</v>
      </c>
      <c r="C17" s="116" t="s">
        <v>902</v>
      </c>
      <c r="D17" s="116" t="s">
        <v>489</v>
      </c>
      <c r="E17" s="116">
        <v>1</v>
      </c>
      <c r="F17" s="116">
        <v>18150</v>
      </c>
      <c r="G17" s="116">
        <v>18150</v>
      </c>
    </row>
    <row r="18" spans="1:7" x14ac:dyDescent="0.35">
      <c r="A18" s="116" t="s">
        <v>262</v>
      </c>
      <c r="B18" s="116" t="s">
        <v>261</v>
      </c>
      <c r="C18" s="116" t="s">
        <v>545</v>
      </c>
      <c r="D18" s="116" t="s">
        <v>1</v>
      </c>
      <c r="E18" s="116">
        <v>1</v>
      </c>
      <c r="F18" s="116">
        <v>22990</v>
      </c>
      <c r="G18" s="116">
        <v>22990</v>
      </c>
    </row>
    <row r="19" spans="1:7" x14ac:dyDescent="0.35">
      <c r="A19" s="116" t="s">
        <v>664</v>
      </c>
      <c r="B19" s="116" t="s">
        <v>665</v>
      </c>
      <c r="C19" s="116" t="s">
        <v>948</v>
      </c>
      <c r="D19" s="116" t="s">
        <v>489</v>
      </c>
      <c r="E19" s="116">
        <v>3</v>
      </c>
      <c r="F19" s="116">
        <v>25000</v>
      </c>
      <c r="G19" s="116">
        <v>75000</v>
      </c>
    </row>
    <row r="20" spans="1:7" x14ac:dyDescent="0.35">
      <c r="A20" s="116" t="s">
        <v>664</v>
      </c>
      <c r="B20" s="116" t="s">
        <v>665</v>
      </c>
      <c r="C20" s="116" t="s">
        <v>902</v>
      </c>
      <c r="D20" s="116" t="s">
        <v>489</v>
      </c>
      <c r="E20" s="116">
        <v>2</v>
      </c>
      <c r="F20" s="116">
        <v>18150</v>
      </c>
      <c r="G20" s="116">
        <v>36300</v>
      </c>
    </row>
    <row r="21" spans="1:7" x14ac:dyDescent="0.35">
      <c r="A21" s="116" t="s">
        <v>262</v>
      </c>
      <c r="B21" s="116" t="s">
        <v>261</v>
      </c>
      <c r="C21" s="116" t="s">
        <v>618</v>
      </c>
      <c r="D21" s="116" t="s">
        <v>1</v>
      </c>
      <c r="E21" s="116">
        <v>1</v>
      </c>
      <c r="F21" s="116">
        <v>19000</v>
      </c>
      <c r="G21" s="116">
        <v>19000</v>
      </c>
    </row>
    <row r="22" spans="1:7" x14ac:dyDescent="0.35">
      <c r="A22" s="116" t="s">
        <v>771</v>
      </c>
      <c r="B22" s="116" t="s">
        <v>772</v>
      </c>
      <c r="C22" s="116" t="s">
        <v>902</v>
      </c>
      <c r="D22" s="116" t="s">
        <v>1155</v>
      </c>
      <c r="E22" s="116">
        <v>1</v>
      </c>
      <c r="F22" s="116">
        <v>20000</v>
      </c>
      <c r="G22" s="116">
        <v>20000</v>
      </c>
    </row>
    <row r="23" spans="1:7" x14ac:dyDescent="0.35">
      <c r="A23" s="116" t="s">
        <v>771</v>
      </c>
      <c r="B23" s="116" t="s">
        <v>772</v>
      </c>
      <c r="C23" s="116" t="s">
        <v>902</v>
      </c>
      <c r="D23" s="116" t="s">
        <v>1155</v>
      </c>
      <c r="E23" s="116">
        <v>2</v>
      </c>
      <c r="F23" s="116">
        <v>20000</v>
      </c>
      <c r="G23" s="116">
        <v>40000</v>
      </c>
    </row>
    <row r="24" spans="1:7" x14ac:dyDescent="0.35">
      <c r="A24" s="116" t="s">
        <v>771</v>
      </c>
      <c r="B24" s="116" t="s">
        <v>772</v>
      </c>
      <c r="C24" s="116" t="s">
        <v>902</v>
      </c>
      <c r="D24" s="116" t="s">
        <v>1155</v>
      </c>
      <c r="E24" s="116">
        <v>1</v>
      </c>
      <c r="F24" s="116">
        <v>20000</v>
      </c>
      <c r="G24" s="116">
        <v>20000</v>
      </c>
    </row>
    <row r="25" spans="1:7" x14ac:dyDescent="0.35">
      <c r="A25" s="116" t="s">
        <v>771</v>
      </c>
      <c r="B25" s="116" t="s">
        <v>772</v>
      </c>
      <c r="C25" s="116" t="s">
        <v>930</v>
      </c>
      <c r="D25" s="116" t="s">
        <v>1179</v>
      </c>
      <c r="E25" s="116">
        <v>4</v>
      </c>
      <c r="F25" s="116">
        <v>19360</v>
      </c>
      <c r="G25" s="116">
        <v>77440</v>
      </c>
    </row>
    <row r="26" spans="1:7" x14ac:dyDescent="0.35">
      <c r="A26" s="116" t="s">
        <v>771</v>
      </c>
      <c r="B26" s="116" t="s">
        <v>772</v>
      </c>
      <c r="C26" s="116" t="s">
        <v>930</v>
      </c>
      <c r="D26" s="116" t="s">
        <v>1180</v>
      </c>
      <c r="E26" s="116">
        <v>64</v>
      </c>
      <c r="F26" s="116">
        <v>726</v>
      </c>
      <c r="G26" s="116">
        <v>46464</v>
      </c>
    </row>
    <row r="27" spans="1:7" x14ac:dyDescent="0.35">
      <c r="A27" s="116" t="s">
        <v>771</v>
      </c>
      <c r="B27" s="116" t="s">
        <v>772</v>
      </c>
      <c r="C27" s="116" t="s">
        <v>821</v>
      </c>
      <c r="D27" s="116" t="s">
        <v>813</v>
      </c>
      <c r="E27" s="116">
        <v>1</v>
      </c>
      <c r="F27" s="116">
        <v>8500</v>
      </c>
      <c r="G27" s="116">
        <v>8500</v>
      </c>
    </row>
    <row r="28" spans="1:7" x14ac:dyDescent="0.35">
      <c r="A28" s="116" t="s">
        <v>880</v>
      </c>
      <c r="B28" s="116" t="s">
        <v>881</v>
      </c>
      <c r="C28" s="116" t="s">
        <v>496</v>
      </c>
      <c r="D28" s="116" t="s">
        <v>489</v>
      </c>
      <c r="E28" s="116">
        <v>4</v>
      </c>
      <c r="F28" s="116">
        <v>8470</v>
      </c>
      <c r="G28" s="116">
        <v>33880</v>
      </c>
    </row>
    <row r="29" spans="1:7" x14ac:dyDescent="0.35">
      <c r="A29" s="116" t="s">
        <v>880</v>
      </c>
      <c r="B29" s="116" t="s">
        <v>881</v>
      </c>
      <c r="C29" s="116" t="s">
        <v>496</v>
      </c>
      <c r="D29" s="116" t="s">
        <v>860</v>
      </c>
      <c r="E29" s="116">
        <v>4000</v>
      </c>
      <c r="F29" s="116">
        <v>2.42</v>
      </c>
      <c r="G29" s="116">
        <v>9680</v>
      </c>
    </row>
    <row r="30" spans="1:7" x14ac:dyDescent="0.35">
      <c r="E30" s="273">
        <f>SUM(E3:E29)</f>
        <v>4103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2202D-4D62-4626-BB8B-F224AE906910}">
  <dimension ref="A1:G38"/>
  <sheetViews>
    <sheetView workbookViewId="0">
      <selection activeCell="L10" sqref="L10"/>
    </sheetView>
  </sheetViews>
  <sheetFormatPr defaultRowHeight="14.5" x14ac:dyDescent="0.35"/>
  <cols>
    <col min="3" max="3" width="31.54296875" customWidth="1"/>
    <col min="4" max="4" width="32.7265625" customWidth="1"/>
  </cols>
  <sheetData>
    <row r="1" spans="1:7" x14ac:dyDescent="0.35">
      <c r="G1" t="s">
        <v>1226</v>
      </c>
    </row>
    <row r="3" spans="1:7" ht="70" x14ac:dyDescent="0.35">
      <c r="A3" s="11" t="s">
        <v>257</v>
      </c>
      <c r="B3" s="12" t="s">
        <v>260</v>
      </c>
      <c r="C3" s="117" t="s">
        <v>256</v>
      </c>
      <c r="D3" s="118" t="s">
        <v>28</v>
      </c>
      <c r="E3" s="119" t="s">
        <v>29</v>
      </c>
      <c r="F3" s="117" t="s">
        <v>30</v>
      </c>
      <c r="G3" s="120" t="s">
        <v>31</v>
      </c>
    </row>
    <row r="4" spans="1:7" x14ac:dyDescent="0.35">
      <c r="A4" s="22" t="s">
        <v>262</v>
      </c>
      <c r="B4" s="22" t="s">
        <v>261</v>
      </c>
      <c r="C4" s="13" t="s">
        <v>32</v>
      </c>
      <c r="D4" s="14" t="s">
        <v>8</v>
      </c>
      <c r="E4" s="13">
        <v>1</v>
      </c>
      <c r="F4" s="15">
        <v>8722</v>
      </c>
      <c r="G4" s="15">
        <v>8722</v>
      </c>
    </row>
    <row r="5" spans="1:7" x14ac:dyDescent="0.35">
      <c r="A5" s="22" t="s">
        <v>262</v>
      </c>
      <c r="B5" s="22" t="s">
        <v>261</v>
      </c>
      <c r="C5" s="13" t="s">
        <v>32</v>
      </c>
      <c r="D5" s="14" t="s">
        <v>22</v>
      </c>
      <c r="E5" s="13">
        <v>1</v>
      </c>
      <c r="F5" s="15">
        <v>9635</v>
      </c>
      <c r="G5" s="15">
        <v>9635</v>
      </c>
    </row>
    <row r="6" spans="1:7" x14ac:dyDescent="0.35">
      <c r="A6" s="22" t="s">
        <v>262</v>
      </c>
      <c r="B6" s="22" t="s">
        <v>261</v>
      </c>
      <c r="C6" s="13" t="s">
        <v>42</v>
      </c>
      <c r="D6" s="14" t="s">
        <v>8</v>
      </c>
      <c r="E6" s="13">
        <v>1</v>
      </c>
      <c r="F6" s="15">
        <v>8722</v>
      </c>
      <c r="G6" s="15">
        <v>8722</v>
      </c>
    </row>
    <row r="7" spans="1:7" x14ac:dyDescent="0.35">
      <c r="A7" s="22" t="s">
        <v>262</v>
      </c>
      <c r="B7" s="22" t="s">
        <v>261</v>
      </c>
      <c r="C7" s="10" t="s">
        <v>50</v>
      </c>
      <c r="D7" s="14" t="s">
        <v>8</v>
      </c>
      <c r="E7" s="3">
        <v>1</v>
      </c>
      <c r="F7" s="17">
        <v>8721.68</v>
      </c>
      <c r="G7" s="17">
        <v>8722</v>
      </c>
    </row>
    <row r="8" spans="1:7" x14ac:dyDescent="0.35">
      <c r="A8" s="22" t="s">
        <v>262</v>
      </c>
      <c r="B8" s="22" t="s">
        <v>261</v>
      </c>
      <c r="C8" s="13" t="s">
        <v>61</v>
      </c>
      <c r="D8" s="16" t="s">
        <v>8</v>
      </c>
      <c r="E8" s="13">
        <v>1</v>
      </c>
      <c r="F8" s="15">
        <v>8722</v>
      </c>
      <c r="G8" s="15">
        <v>8722</v>
      </c>
    </row>
    <row r="9" spans="1:7" x14ac:dyDescent="0.35">
      <c r="A9" s="22" t="s">
        <v>262</v>
      </c>
      <c r="B9" s="22" t="s">
        <v>261</v>
      </c>
      <c r="C9" s="10" t="s">
        <v>67</v>
      </c>
      <c r="D9" s="14" t="s">
        <v>8</v>
      </c>
      <c r="E9" s="3">
        <v>1</v>
      </c>
      <c r="F9" s="17">
        <v>8721.68</v>
      </c>
      <c r="G9" s="17">
        <v>8721.68</v>
      </c>
    </row>
    <row r="10" spans="1:7" x14ac:dyDescent="0.35">
      <c r="A10" s="22" t="s">
        <v>262</v>
      </c>
      <c r="B10" s="22" t="s">
        <v>261</v>
      </c>
      <c r="C10" s="10" t="s">
        <v>67</v>
      </c>
      <c r="D10" s="14" t="s">
        <v>22</v>
      </c>
      <c r="E10" s="13">
        <v>1</v>
      </c>
      <c r="F10" s="15">
        <v>9635</v>
      </c>
      <c r="G10" s="15">
        <v>9635</v>
      </c>
    </row>
    <row r="11" spans="1:7" x14ac:dyDescent="0.35">
      <c r="A11" s="22" t="s">
        <v>262</v>
      </c>
      <c r="B11" s="22" t="s">
        <v>261</v>
      </c>
      <c r="C11" s="10" t="s">
        <v>71</v>
      </c>
      <c r="D11" s="16" t="s">
        <v>8</v>
      </c>
      <c r="E11" s="13">
        <v>1</v>
      </c>
      <c r="F11" s="15">
        <v>5445</v>
      </c>
      <c r="G11" s="15">
        <v>5445</v>
      </c>
    </row>
    <row r="12" spans="1:7" x14ac:dyDescent="0.35">
      <c r="A12" s="22" t="s">
        <v>262</v>
      </c>
      <c r="B12" s="22" t="s">
        <v>261</v>
      </c>
      <c r="C12" s="13" t="s">
        <v>78</v>
      </c>
      <c r="D12" s="16" t="s">
        <v>22</v>
      </c>
      <c r="E12" s="13">
        <v>1</v>
      </c>
      <c r="F12" s="15">
        <v>9635</v>
      </c>
      <c r="G12" s="15">
        <v>9635</v>
      </c>
    </row>
    <row r="13" spans="1:7" ht="28" x14ac:dyDescent="0.35">
      <c r="A13" s="22" t="s">
        <v>262</v>
      </c>
      <c r="B13" s="22" t="s">
        <v>261</v>
      </c>
      <c r="C13" s="10" t="s">
        <v>902</v>
      </c>
      <c r="D13" s="175" t="s">
        <v>911</v>
      </c>
      <c r="E13" s="10">
        <v>2</v>
      </c>
      <c r="F13" s="19">
        <v>11616</v>
      </c>
      <c r="G13" s="19">
        <v>23232</v>
      </c>
    </row>
    <row r="14" spans="1:7" x14ac:dyDescent="0.35">
      <c r="A14" s="22" t="s">
        <v>822</v>
      </c>
      <c r="B14" s="22" t="s">
        <v>823</v>
      </c>
      <c r="C14" s="13" t="s">
        <v>419</v>
      </c>
      <c r="D14" s="1" t="s">
        <v>8</v>
      </c>
      <c r="E14" s="35">
        <v>1</v>
      </c>
      <c r="F14" s="36">
        <v>20570</v>
      </c>
      <c r="G14" s="36">
        <v>20570</v>
      </c>
    </row>
    <row r="15" spans="1:7" x14ac:dyDescent="0.35">
      <c r="A15" s="22" t="s">
        <v>822</v>
      </c>
      <c r="B15" s="22" t="s">
        <v>823</v>
      </c>
      <c r="C15" s="13" t="s">
        <v>209</v>
      </c>
      <c r="D15" s="7" t="s">
        <v>8</v>
      </c>
      <c r="E15" s="8">
        <v>2</v>
      </c>
      <c r="F15" s="9">
        <v>8000</v>
      </c>
      <c r="G15" s="9">
        <v>16000</v>
      </c>
    </row>
    <row r="16" spans="1:7" x14ac:dyDescent="0.35">
      <c r="A16" s="22" t="s">
        <v>822</v>
      </c>
      <c r="B16" s="22" t="s">
        <v>823</v>
      </c>
      <c r="C16" s="13" t="s">
        <v>246</v>
      </c>
      <c r="D16" s="47" t="s">
        <v>8</v>
      </c>
      <c r="E16" s="48">
        <v>2</v>
      </c>
      <c r="F16" s="45">
        <v>7260</v>
      </c>
      <c r="G16" s="36">
        <v>14520</v>
      </c>
    </row>
    <row r="17" spans="1:7" x14ac:dyDescent="0.35">
      <c r="A17" s="22" t="s">
        <v>664</v>
      </c>
      <c r="B17" s="22" t="s">
        <v>665</v>
      </c>
      <c r="C17" s="32" t="s">
        <v>61</v>
      </c>
      <c r="D17" s="5" t="s">
        <v>279</v>
      </c>
      <c r="E17" s="3">
        <v>1</v>
      </c>
      <c r="F17" s="3">
        <v>6000</v>
      </c>
      <c r="G17" s="17">
        <v>6000</v>
      </c>
    </row>
    <row r="18" spans="1:7" ht="28" x14ac:dyDescent="0.35">
      <c r="A18" s="22" t="s">
        <v>664</v>
      </c>
      <c r="B18" s="22" t="s">
        <v>665</v>
      </c>
      <c r="C18" s="32" t="s">
        <v>299</v>
      </c>
      <c r="D18" s="5" t="s">
        <v>294</v>
      </c>
      <c r="E18" s="29">
        <v>2</v>
      </c>
      <c r="F18" s="68">
        <v>5000</v>
      </c>
      <c r="G18" s="30">
        <v>10000</v>
      </c>
    </row>
    <row r="19" spans="1:7" x14ac:dyDescent="0.35">
      <c r="A19" s="22" t="s">
        <v>270</v>
      </c>
      <c r="B19" s="22" t="s">
        <v>271</v>
      </c>
      <c r="C19" s="32" t="s">
        <v>419</v>
      </c>
      <c r="D19" s="70" t="s">
        <v>8</v>
      </c>
      <c r="E19" s="75">
        <v>1</v>
      </c>
      <c r="F19" s="76">
        <v>19142</v>
      </c>
      <c r="G19" s="66">
        <v>19142</v>
      </c>
    </row>
    <row r="20" spans="1:7" x14ac:dyDescent="0.35">
      <c r="A20" s="22" t="s">
        <v>664</v>
      </c>
      <c r="B20" s="22" t="s">
        <v>665</v>
      </c>
      <c r="C20" s="32" t="s">
        <v>441</v>
      </c>
      <c r="D20" s="5" t="s">
        <v>279</v>
      </c>
      <c r="E20" s="17">
        <v>5</v>
      </c>
      <c r="F20" s="17">
        <v>10000</v>
      </c>
      <c r="G20" s="17">
        <v>50000</v>
      </c>
    </row>
    <row r="21" spans="1:7" x14ac:dyDescent="0.35">
      <c r="A21" s="22" t="s">
        <v>270</v>
      </c>
      <c r="B21" s="22" t="s">
        <v>271</v>
      </c>
      <c r="C21" s="32" t="s">
        <v>496</v>
      </c>
      <c r="D21" s="59" t="s">
        <v>279</v>
      </c>
      <c r="E21" s="71">
        <v>2</v>
      </c>
      <c r="F21" s="71">
        <v>5000</v>
      </c>
      <c r="G21" s="71">
        <v>10000</v>
      </c>
    </row>
    <row r="22" spans="1:7" x14ac:dyDescent="0.35">
      <c r="A22" s="72" t="s">
        <v>262</v>
      </c>
      <c r="B22" s="22" t="s">
        <v>261</v>
      </c>
      <c r="C22" s="32" t="s">
        <v>496</v>
      </c>
      <c r="D22" s="81" t="s">
        <v>279</v>
      </c>
      <c r="E22" s="8">
        <v>2</v>
      </c>
      <c r="F22" s="27">
        <v>1050</v>
      </c>
      <c r="G22" s="27">
        <v>2100</v>
      </c>
    </row>
    <row r="23" spans="1:7" x14ac:dyDescent="0.35">
      <c r="A23" s="72" t="s">
        <v>262</v>
      </c>
      <c r="B23" s="22" t="s">
        <v>261</v>
      </c>
      <c r="C23" s="32" t="s">
        <v>496</v>
      </c>
      <c r="D23" s="81" t="s">
        <v>8</v>
      </c>
      <c r="E23" s="8">
        <v>1</v>
      </c>
      <c r="F23" s="27">
        <v>6000</v>
      </c>
      <c r="G23" s="27">
        <v>6000</v>
      </c>
    </row>
    <row r="24" spans="1:7" ht="28.5" x14ac:dyDescent="0.35">
      <c r="A24" s="22" t="s">
        <v>270</v>
      </c>
      <c r="B24" s="22" t="s">
        <v>271</v>
      </c>
      <c r="C24" s="158" t="s">
        <v>902</v>
      </c>
      <c r="D24" s="7" t="s">
        <v>911</v>
      </c>
      <c r="E24" s="3">
        <v>3</v>
      </c>
      <c r="F24" s="83">
        <v>11616</v>
      </c>
      <c r="G24" s="71">
        <v>34848</v>
      </c>
    </row>
    <row r="25" spans="1:7" x14ac:dyDescent="0.35">
      <c r="A25" s="22" t="s">
        <v>270</v>
      </c>
      <c r="B25" s="22" t="s">
        <v>271</v>
      </c>
      <c r="C25" s="32" t="s">
        <v>545</v>
      </c>
      <c r="D25" s="77" t="s">
        <v>556</v>
      </c>
      <c r="E25" s="6">
        <v>1</v>
      </c>
      <c r="F25" s="6">
        <v>20570</v>
      </c>
      <c r="G25" s="33">
        <v>20570</v>
      </c>
    </row>
    <row r="26" spans="1:7" x14ac:dyDescent="0.35">
      <c r="A26" s="72" t="s">
        <v>262</v>
      </c>
      <c r="B26" s="22" t="s">
        <v>261</v>
      </c>
      <c r="C26" s="32" t="s">
        <v>545</v>
      </c>
      <c r="D26" s="22" t="s">
        <v>8</v>
      </c>
      <c r="E26" s="8">
        <v>1</v>
      </c>
      <c r="F26" s="27">
        <v>20570</v>
      </c>
      <c r="G26" s="27">
        <v>20570</v>
      </c>
    </row>
    <row r="27" spans="1:7" x14ac:dyDescent="0.35">
      <c r="A27" s="22" t="s">
        <v>664</v>
      </c>
      <c r="B27" s="22" t="s">
        <v>665</v>
      </c>
      <c r="C27" s="32" t="s">
        <v>254</v>
      </c>
      <c r="D27" s="5" t="s">
        <v>279</v>
      </c>
      <c r="E27" s="3">
        <v>2</v>
      </c>
      <c r="F27" s="3">
        <v>6050</v>
      </c>
      <c r="G27" s="17">
        <v>12100</v>
      </c>
    </row>
    <row r="28" spans="1:7" ht="28.5" x14ac:dyDescent="0.35">
      <c r="A28" s="22" t="s">
        <v>664</v>
      </c>
      <c r="B28" s="22" t="s">
        <v>665</v>
      </c>
      <c r="C28" s="31" t="s">
        <v>948</v>
      </c>
      <c r="D28" s="168" t="s">
        <v>965</v>
      </c>
      <c r="E28" s="160">
        <v>2</v>
      </c>
      <c r="F28" s="167">
        <v>10000</v>
      </c>
      <c r="G28" s="27">
        <v>20000</v>
      </c>
    </row>
    <row r="29" spans="1:7" ht="28.5" x14ac:dyDescent="0.35">
      <c r="A29" s="22" t="s">
        <v>664</v>
      </c>
      <c r="B29" s="22" t="s">
        <v>665</v>
      </c>
      <c r="C29" s="31" t="s">
        <v>902</v>
      </c>
      <c r="D29" s="168" t="s">
        <v>279</v>
      </c>
      <c r="E29" s="115">
        <v>1</v>
      </c>
      <c r="F29" s="167">
        <v>6000</v>
      </c>
      <c r="G29" s="27">
        <v>6000</v>
      </c>
    </row>
    <row r="30" spans="1:7" x14ac:dyDescent="0.35">
      <c r="A30" s="22" t="s">
        <v>664</v>
      </c>
      <c r="B30" s="22" t="s">
        <v>665</v>
      </c>
      <c r="C30" s="32" t="s">
        <v>618</v>
      </c>
      <c r="D30" s="5" t="s">
        <v>279</v>
      </c>
      <c r="E30" s="3">
        <v>2</v>
      </c>
      <c r="F30" s="87">
        <v>6050</v>
      </c>
      <c r="G30" s="17">
        <v>12100</v>
      </c>
    </row>
    <row r="31" spans="1:7" ht="28" x14ac:dyDescent="0.35">
      <c r="A31" s="22" t="s">
        <v>270</v>
      </c>
      <c r="B31" s="22" t="s">
        <v>271</v>
      </c>
      <c r="C31" s="32" t="s">
        <v>618</v>
      </c>
      <c r="D31" s="20" t="s">
        <v>623</v>
      </c>
      <c r="E31" s="88">
        <v>1</v>
      </c>
      <c r="F31" s="66">
        <v>6500</v>
      </c>
      <c r="G31" s="66">
        <v>6500</v>
      </c>
    </row>
    <row r="32" spans="1:7" ht="28" x14ac:dyDescent="0.35">
      <c r="A32" s="22" t="s">
        <v>270</v>
      </c>
      <c r="B32" s="22" t="s">
        <v>271</v>
      </c>
      <c r="C32" s="32" t="s">
        <v>618</v>
      </c>
      <c r="D32" s="20" t="s">
        <v>623</v>
      </c>
      <c r="E32" s="88">
        <v>5</v>
      </c>
      <c r="F32" s="66">
        <v>6500</v>
      </c>
      <c r="G32" s="66">
        <v>32500</v>
      </c>
    </row>
    <row r="33" spans="1:7" x14ac:dyDescent="0.35">
      <c r="A33" s="22" t="s">
        <v>262</v>
      </c>
      <c r="B33" s="22" t="s">
        <v>261</v>
      </c>
      <c r="C33" s="32" t="s">
        <v>618</v>
      </c>
      <c r="D33" s="20" t="s">
        <v>22</v>
      </c>
      <c r="E33" s="8">
        <v>3</v>
      </c>
      <c r="F33" s="27">
        <v>9635</v>
      </c>
      <c r="G33" s="27">
        <v>28905</v>
      </c>
    </row>
    <row r="34" spans="1:7" x14ac:dyDescent="0.35">
      <c r="A34" s="22" t="s">
        <v>771</v>
      </c>
      <c r="B34" s="22" t="s">
        <v>772</v>
      </c>
      <c r="C34" s="32" t="s">
        <v>496</v>
      </c>
      <c r="D34" s="2" t="s">
        <v>695</v>
      </c>
      <c r="E34" s="32">
        <v>4</v>
      </c>
      <c r="F34" s="27">
        <v>8470</v>
      </c>
      <c r="G34" s="17">
        <v>33880</v>
      </c>
    </row>
    <row r="35" spans="1:7" x14ac:dyDescent="0.35">
      <c r="A35" s="22" t="s">
        <v>771</v>
      </c>
      <c r="B35" s="22" t="s">
        <v>772</v>
      </c>
      <c r="C35" s="32" t="s">
        <v>172</v>
      </c>
      <c r="D35" s="16" t="s">
        <v>714</v>
      </c>
      <c r="E35" s="10">
        <v>5</v>
      </c>
      <c r="F35" s="89">
        <v>11858</v>
      </c>
      <c r="G35" s="89">
        <v>59290</v>
      </c>
    </row>
    <row r="36" spans="1:7" x14ac:dyDescent="0.35">
      <c r="A36" s="22" t="s">
        <v>771</v>
      </c>
      <c r="B36" s="22" t="s">
        <v>772</v>
      </c>
      <c r="C36" s="32" t="s">
        <v>254</v>
      </c>
      <c r="D36" s="91" t="s">
        <v>8</v>
      </c>
      <c r="E36" s="13">
        <v>1</v>
      </c>
      <c r="F36" s="61">
        <v>6050</v>
      </c>
      <c r="G36" s="61">
        <v>6050</v>
      </c>
    </row>
    <row r="37" spans="1:7" x14ac:dyDescent="0.35">
      <c r="A37" s="72" t="s">
        <v>771</v>
      </c>
      <c r="B37" s="22" t="s">
        <v>772</v>
      </c>
      <c r="C37" s="32" t="s">
        <v>545</v>
      </c>
      <c r="D37" s="91" t="s">
        <v>8</v>
      </c>
      <c r="E37" s="13">
        <v>1</v>
      </c>
      <c r="F37" s="94">
        <v>21000</v>
      </c>
      <c r="G37" s="93">
        <v>21000</v>
      </c>
    </row>
    <row r="38" spans="1:7" x14ac:dyDescent="0.35">
      <c r="E38">
        <f>SUM(E4:E37)</f>
        <v>62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B27F0-95FE-474D-894C-5C8C2B800D21}">
  <dimension ref="A1:G9"/>
  <sheetViews>
    <sheetView workbookViewId="0">
      <selection activeCell="K10" sqref="K10"/>
    </sheetView>
  </sheetViews>
  <sheetFormatPr defaultRowHeight="14.5" x14ac:dyDescent="0.35"/>
  <cols>
    <col min="3" max="3" width="32.1796875" customWidth="1"/>
    <col min="4" max="4" width="48.81640625" customWidth="1"/>
  </cols>
  <sheetData>
    <row r="1" spans="1:7" x14ac:dyDescent="0.35">
      <c r="G1" t="s">
        <v>1227</v>
      </c>
    </row>
    <row r="2" spans="1:7" x14ac:dyDescent="0.35">
      <c r="A2" s="273" t="s">
        <v>257</v>
      </c>
      <c r="B2" s="273" t="s">
        <v>260</v>
      </c>
      <c r="C2" s="273" t="s">
        <v>256</v>
      </c>
      <c r="D2" s="273" t="s">
        <v>28</v>
      </c>
      <c r="E2" s="273" t="s">
        <v>29</v>
      </c>
      <c r="F2" s="273" t="s">
        <v>30</v>
      </c>
      <c r="G2" s="273" t="s">
        <v>31</v>
      </c>
    </row>
    <row r="3" spans="1:7" x14ac:dyDescent="0.35">
      <c r="A3" s="116" t="s">
        <v>262</v>
      </c>
      <c r="B3" s="116" t="s">
        <v>261</v>
      </c>
      <c r="C3" s="116" t="s">
        <v>930</v>
      </c>
      <c r="D3" s="116" t="s">
        <v>942</v>
      </c>
      <c r="E3" s="116">
        <v>1</v>
      </c>
      <c r="F3" s="116"/>
      <c r="G3" s="116">
        <v>430</v>
      </c>
    </row>
    <row r="4" spans="1:7" x14ac:dyDescent="0.35">
      <c r="A4" s="116" t="s">
        <v>822</v>
      </c>
      <c r="B4" s="116" t="s">
        <v>823</v>
      </c>
      <c r="C4" s="116" t="s">
        <v>123</v>
      </c>
      <c r="D4" s="116" t="s">
        <v>117</v>
      </c>
      <c r="E4" s="116">
        <v>10</v>
      </c>
      <c r="F4" s="116">
        <v>556</v>
      </c>
      <c r="G4" s="116">
        <v>5560</v>
      </c>
    </row>
    <row r="5" spans="1:7" x14ac:dyDescent="0.35">
      <c r="A5" s="116" t="s">
        <v>822</v>
      </c>
      <c r="B5" s="116" t="s">
        <v>823</v>
      </c>
      <c r="C5" s="116" t="s">
        <v>246</v>
      </c>
      <c r="D5" s="116" t="s">
        <v>243</v>
      </c>
      <c r="E5" s="116">
        <v>36</v>
      </c>
      <c r="F5" s="116">
        <v>605</v>
      </c>
      <c r="G5" s="116">
        <v>21780</v>
      </c>
    </row>
    <row r="6" spans="1:7" x14ac:dyDescent="0.35">
      <c r="A6" s="116" t="s">
        <v>270</v>
      </c>
      <c r="B6" s="116" t="s">
        <v>271</v>
      </c>
      <c r="C6" s="116" t="s">
        <v>123</v>
      </c>
      <c r="D6" s="116" t="s">
        <v>883</v>
      </c>
      <c r="E6" s="116">
        <v>10</v>
      </c>
      <c r="F6" s="116">
        <v>556.6</v>
      </c>
      <c r="G6" s="116">
        <v>5566</v>
      </c>
    </row>
    <row r="7" spans="1:7" x14ac:dyDescent="0.35">
      <c r="A7" s="116" t="s">
        <v>270</v>
      </c>
      <c r="B7" s="116" t="s">
        <v>271</v>
      </c>
      <c r="C7" s="116" t="s">
        <v>230</v>
      </c>
      <c r="D7" s="116" t="s">
        <v>883</v>
      </c>
      <c r="E7" s="116">
        <v>10</v>
      </c>
      <c r="F7" s="116">
        <v>556.6</v>
      </c>
      <c r="G7" s="116">
        <v>5566</v>
      </c>
    </row>
    <row r="8" spans="1:7" x14ac:dyDescent="0.35">
      <c r="A8" s="116" t="s">
        <v>270</v>
      </c>
      <c r="B8" s="116" t="s">
        <v>271</v>
      </c>
      <c r="C8" s="116" t="s">
        <v>930</v>
      </c>
      <c r="D8" s="116" t="s">
        <v>1000</v>
      </c>
      <c r="E8" s="116">
        <v>30</v>
      </c>
      <c r="F8" s="116">
        <v>650</v>
      </c>
      <c r="G8" s="116">
        <v>19500</v>
      </c>
    </row>
    <row r="9" spans="1:7" x14ac:dyDescent="0.35">
      <c r="E9" s="273">
        <f>SUM(E3:E8)</f>
        <v>97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9007-28FC-4353-A989-872EEC22EC79}">
  <dimension ref="A1:G76"/>
  <sheetViews>
    <sheetView workbookViewId="0">
      <selection activeCell="K4" sqref="K4"/>
    </sheetView>
  </sheetViews>
  <sheetFormatPr defaultRowHeight="14.5" x14ac:dyDescent="0.35"/>
  <cols>
    <col min="3" max="3" width="23.54296875" customWidth="1"/>
    <col min="4" max="4" width="50.453125" customWidth="1"/>
    <col min="6" max="6" width="11" customWidth="1"/>
    <col min="7" max="7" width="13.1796875" customWidth="1"/>
  </cols>
  <sheetData>
    <row r="1" spans="1:7" x14ac:dyDescent="0.35">
      <c r="G1" t="s">
        <v>1228</v>
      </c>
    </row>
    <row r="2" spans="1:7" ht="70" x14ac:dyDescent="0.35">
      <c r="A2" s="11" t="s">
        <v>257</v>
      </c>
      <c r="B2" s="12" t="s">
        <v>260</v>
      </c>
      <c r="C2" s="117" t="s">
        <v>256</v>
      </c>
      <c r="D2" s="118" t="s">
        <v>28</v>
      </c>
      <c r="E2" s="119" t="s">
        <v>29</v>
      </c>
      <c r="F2" s="117" t="s">
        <v>30</v>
      </c>
      <c r="G2" s="120" t="s">
        <v>31</v>
      </c>
    </row>
    <row r="3" spans="1:7" x14ac:dyDescent="0.35">
      <c r="A3" s="22" t="s">
        <v>262</v>
      </c>
      <c r="B3" s="22" t="s">
        <v>261</v>
      </c>
      <c r="C3" s="13" t="s">
        <v>32</v>
      </c>
      <c r="D3" s="14" t="s">
        <v>12</v>
      </c>
      <c r="E3" s="13">
        <v>1</v>
      </c>
      <c r="F3" s="15">
        <v>4500</v>
      </c>
      <c r="G3" s="15">
        <v>4500</v>
      </c>
    </row>
    <row r="4" spans="1:7" x14ac:dyDescent="0.35">
      <c r="A4" s="22" t="s">
        <v>262</v>
      </c>
      <c r="B4" s="22" t="s">
        <v>261</v>
      </c>
      <c r="C4" s="13" t="s">
        <v>42</v>
      </c>
      <c r="D4" s="57" t="s">
        <v>40</v>
      </c>
      <c r="E4" s="13">
        <v>3</v>
      </c>
      <c r="F4" s="15">
        <v>2540</v>
      </c>
      <c r="G4" s="15">
        <v>7619</v>
      </c>
    </row>
    <row r="5" spans="1:7" x14ac:dyDescent="0.35">
      <c r="A5" s="22" t="s">
        <v>262</v>
      </c>
      <c r="B5" s="22" t="s">
        <v>261</v>
      </c>
      <c r="C5" s="10" t="s">
        <v>49</v>
      </c>
      <c r="D5" s="14" t="s">
        <v>12</v>
      </c>
      <c r="E5" s="3">
        <v>10</v>
      </c>
      <c r="F5" s="17">
        <v>4500</v>
      </c>
      <c r="G5" s="17">
        <v>45000</v>
      </c>
    </row>
    <row r="6" spans="1:7" x14ac:dyDescent="0.35">
      <c r="A6" s="22" t="s">
        <v>262</v>
      </c>
      <c r="B6" s="22" t="s">
        <v>261</v>
      </c>
      <c r="C6" s="10" t="s">
        <v>49</v>
      </c>
      <c r="D6" s="14" t="s">
        <v>40</v>
      </c>
      <c r="E6" s="13">
        <v>1</v>
      </c>
      <c r="F6" s="15">
        <v>2540</v>
      </c>
      <c r="G6" s="17">
        <v>2540</v>
      </c>
    </row>
    <row r="7" spans="1:7" x14ac:dyDescent="0.35">
      <c r="A7" s="22" t="s">
        <v>262</v>
      </c>
      <c r="B7" s="22" t="s">
        <v>261</v>
      </c>
      <c r="C7" s="10" t="s">
        <v>50</v>
      </c>
      <c r="D7" s="14" t="s">
        <v>12</v>
      </c>
      <c r="E7" s="3">
        <v>4</v>
      </c>
      <c r="F7" s="17">
        <v>4500</v>
      </c>
      <c r="G7" s="17">
        <v>18000</v>
      </c>
    </row>
    <row r="8" spans="1:7" x14ac:dyDescent="0.35">
      <c r="A8" s="22" t="s">
        <v>262</v>
      </c>
      <c r="B8" s="22" t="s">
        <v>261</v>
      </c>
      <c r="C8" s="10" t="s">
        <v>50</v>
      </c>
      <c r="D8" s="14" t="s">
        <v>40</v>
      </c>
      <c r="E8" s="3">
        <v>4</v>
      </c>
      <c r="F8" s="17">
        <v>2539.83</v>
      </c>
      <c r="G8" s="17">
        <v>10159</v>
      </c>
    </row>
    <row r="9" spans="1:7" x14ac:dyDescent="0.35">
      <c r="A9" s="22" t="s">
        <v>262</v>
      </c>
      <c r="B9" s="22" t="s">
        <v>261</v>
      </c>
      <c r="C9" s="10" t="s">
        <v>67</v>
      </c>
      <c r="D9" s="14" t="s">
        <v>40</v>
      </c>
      <c r="E9" s="3">
        <v>6</v>
      </c>
      <c r="F9" s="17">
        <v>2540</v>
      </c>
      <c r="G9" s="17">
        <v>15240</v>
      </c>
    </row>
    <row r="10" spans="1:7" x14ac:dyDescent="0.35">
      <c r="A10" s="22" t="s">
        <v>262</v>
      </c>
      <c r="B10" s="22" t="s">
        <v>261</v>
      </c>
      <c r="C10" s="10" t="s">
        <v>67</v>
      </c>
      <c r="D10" s="14" t="s">
        <v>40</v>
      </c>
      <c r="E10" s="13">
        <v>4</v>
      </c>
      <c r="F10" s="15">
        <v>2540</v>
      </c>
      <c r="G10" s="15">
        <v>10159</v>
      </c>
    </row>
    <row r="11" spans="1:7" x14ac:dyDescent="0.35">
      <c r="A11" s="22" t="s">
        <v>262</v>
      </c>
      <c r="B11" s="22" t="s">
        <v>261</v>
      </c>
      <c r="C11" s="10" t="s">
        <v>67</v>
      </c>
      <c r="D11" s="2" t="s">
        <v>62</v>
      </c>
      <c r="E11" s="13">
        <v>10</v>
      </c>
      <c r="F11" s="15">
        <v>3267</v>
      </c>
      <c r="G11" s="15">
        <v>32670</v>
      </c>
    </row>
    <row r="12" spans="1:7" x14ac:dyDescent="0.35">
      <c r="A12" s="22" t="s">
        <v>262</v>
      </c>
      <c r="B12" s="22" t="s">
        <v>261</v>
      </c>
      <c r="C12" s="13" t="s">
        <v>78</v>
      </c>
      <c r="D12" s="16" t="s">
        <v>12</v>
      </c>
      <c r="E12" s="13">
        <v>3</v>
      </c>
      <c r="F12" s="15">
        <v>4500</v>
      </c>
      <c r="G12" s="15">
        <v>13500</v>
      </c>
    </row>
    <row r="13" spans="1:7" ht="28" x14ac:dyDescent="0.35">
      <c r="A13" s="22" t="s">
        <v>262</v>
      </c>
      <c r="B13" s="22" t="s">
        <v>261</v>
      </c>
      <c r="C13" s="10" t="s">
        <v>902</v>
      </c>
      <c r="D13" s="2" t="s">
        <v>907</v>
      </c>
      <c r="E13" s="10">
        <v>12</v>
      </c>
      <c r="F13" s="19">
        <v>9680</v>
      </c>
      <c r="G13" s="19">
        <v>116160</v>
      </c>
    </row>
    <row r="14" spans="1:7" ht="28" x14ac:dyDescent="0.35">
      <c r="A14" s="22" t="s">
        <v>262</v>
      </c>
      <c r="B14" s="22" t="s">
        <v>261</v>
      </c>
      <c r="C14" s="10" t="s">
        <v>902</v>
      </c>
      <c r="D14" s="2" t="s">
        <v>908</v>
      </c>
      <c r="E14" s="10">
        <v>12</v>
      </c>
      <c r="F14" s="19">
        <v>2904</v>
      </c>
      <c r="G14" s="19">
        <v>34848</v>
      </c>
    </row>
    <row r="15" spans="1:7" ht="28" x14ac:dyDescent="0.35">
      <c r="A15" s="22" t="s">
        <v>262</v>
      </c>
      <c r="B15" s="22" t="s">
        <v>261</v>
      </c>
      <c r="C15" s="10" t="s">
        <v>930</v>
      </c>
      <c r="D15" s="2" t="s">
        <v>12</v>
      </c>
      <c r="E15" s="10">
        <v>1</v>
      </c>
      <c r="F15" s="19"/>
      <c r="G15" s="19">
        <v>2539.83</v>
      </c>
    </row>
    <row r="16" spans="1:7" ht="28" x14ac:dyDescent="0.35">
      <c r="A16" s="22" t="s">
        <v>262</v>
      </c>
      <c r="B16" s="22" t="s">
        <v>261</v>
      </c>
      <c r="C16" s="10" t="s">
        <v>930</v>
      </c>
      <c r="D16" s="2" t="s">
        <v>947</v>
      </c>
      <c r="E16" s="10">
        <v>2</v>
      </c>
      <c r="F16" s="19"/>
      <c r="G16" s="19">
        <v>9000</v>
      </c>
    </row>
    <row r="17" spans="1:7" x14ac:dyDescent="0.35">
      <c r="A17" s="22" t="s">
        <v>822</v>
      </c>
      <c r="B17" s="22" t="s">
        <v>823</v>
      </c>
      <c r="C17" s="13" t="s">
        <v>86</v>
      </c>
      <c r="D17" s="2" t="s">
        <v>80</v>
      </c>
      <c r="E17" s="3">
        <v>20</v>
      </c>
      <c r="F17" s="21">
        <v>2100</v>
      </c>
      <c r="G17" s="21">
        <v>42000</v>
      </c>
    </row>
    <row r="18" spans="1:7" x14ac:dyDescent="0.35">
      <c r="A18" s="22" t="s">
        <v>822</v>
      </c>
      <c r="B18" s="22" t="s">
        <v>823</v>
      </c>
      <c r="C18" s="13" t="s">
        <v>104</v>
      </c>
      <c r="D18" s="2" t="s">
        <v>97</v>
      </c>
      <c r="E18" s="3">
        <v>2</v>
      </c>
      <c r="F18" s="21">
        <v>15900</v>
      </c>
      <c r="G18" s="21">
        <v>31800</v>
      </c>
    </row>
    <row r="19" spans="1:7" x14ac:dyDescent="0.35">
      <c r="A19" s="22" t="s">
        <v>822</v>
      </c>
      <c r="B19" s="22" t="s">
        <v>823</v>
      </c>
      <c r="C19" s="13" t="s">
        <v>78</v>
      </c>
      <c r="D19" s="2" t="s">
        <v>108</v>
      </c>
      <c r="E19" s="29">
        <v>8</v>
      </c>
      <c r="F19" s="27">
        <v>2000</v>
      </c>
      <c r="G19" s="30">
        <v>16000</v>
      </c>
    </row>
    <row r="20" spans="1:7" x14ac:dyDescent="0.35">
      <c r="A20" s="22" t="s">
        <v>822</v>
      </c>
      <c r="B20" s="22" t="s">
        <v>823</v>
      </c>
      <c r="C20" s="13" t="s">
        <v>123</v>
      </c>
      <c r="D20" s="2" t="s">
        <v>115</v>
      </c>
      <c r="E20" s="32">
        <v>10</v>
      </c>
      <c r="F20" s="27">
        <v>1936</v>
      </c>
      <c r="G20" s="27">
        <v>19360</v>
      </c>
    </row>
    <row r="21" spans="1:7" x14ac:dyDescent="0.35">
      <c r="A21" s="22" t="s">
        <v>822</v>
      </c>
      <c r="B21" s="22" t="s">
        <v>823</v>
      </c>
      <c r="C21" s="13" t="s">
        <v>49</v>
      </c>
      <c r="D21" s="2" t="s">
        <v>134</v>
      </c>
      <c r="E21" s="8">
        <v>10</v>
      </c>
      <c r="F21" s="33">
        <v>1000</v>
      </c>
      <c r="G21" s="27">
        <v>10000</v>
      </c>
    </row>
    <row r="22" spans="1:7" x14ac:dyDescent="0.35">
      <c r="A22" s="22" t="s">
        <v>822</v>
      </c>
      <c r="B22" s="22" t="s">
        <v>823</v>
      </c>
      <c r="C22" s="13" t="s">
        <v>50</v>
      </c>
      <c r="D22" s="2" t="s">
        <v>135</v>
      </c>
      <c r="E22" s="32">
        <v>20</v>
      </c>
      <c r="F22" s="27">
        <v>1200</v>
      </c>
      <c r="G22" s="27">
        <v>24000</v>
      </c>
    </row>
    <row r="23" spans="1:7" x14ac:dyDescent="0.35">
      <c r="A23" s="22" t="s">
        <v>822</v>
      </c>
      <c r="B23" s="22" t="s">
        <v>823</v>
      </c>
      <c r="C23" s="13" t="s">
        <v>419</v>
      </c>
      <c r="D23" s="2" t="s">
        <v>135</v>
      </c>
      <c r="E23" s="35">
        <v>28</v>
      </c>
      <c r="F23" s="36">
        <v>5082</v>
      </c>
      <c r="G23" s="36">
        <v>142296</v>
      </c>
    </row>
    <row r="24" spans="1:7" x14ac:dyDescent="0.35">
      <c r="A24" s="22" t="s">
        <v>822</v>
      </c>
      <c r="B24" s="22" t="s">
        <v>823</v>
      </c>
      <c r="C24" s="13" t="s">
        <v>191</v>
      </c>
      <c r="D24" s="2" t="s">
        <v>184</v>
      </c>
      <c r="E24" s="8">
        <v>4</v>
      </c>
      <c r="F24" s="17">
        <v>7700</v>
      </c>
      <c r="G24" s="17">
        <v>30800</v>
      </c>
    </row>
    <row r="25" spans="1:7" x14ac:dyDescent="0.35">
      <c r="A25" s="22" t="s">
        <v>822</v>
      </c>
      <c r="B25" s="22" t="s">
        <v>823</v>
      </c>
      <c r="C25" s="13" t="s">
        <v>209</v>
      </c>
      <c r="D25" s="2" t="s">
        <v>199</v>
      </c>
      <c r="E25" s="8">
        <v>10</v>
      </c>
      <c r="F25" s="9">
        <v>2500</v>
      </c>
      <c r="G25" s="9">
        <v>25000</v>
      </c>
    </row>
    <row r="26" spans="1:7" x14ac:dyDescent="0.35">
      <c r="A26" s="22" t="s">
        <v>822</v>
      </c>
      <c r="B26" s="22" t="s">
        <v>823</v>
      </c>
      <c r="C26" s="13" t="s">
        <v>215</v>
      </c>
      <c r="D26" s="2" t="s">
        <v>135</v>
      </c>
      <c r="E26" s="35">
        <v>20</v>
      </c>
      <c r="F26" s="45">
        <v>2000</v>
      </c>
      <c r="G26" s="45">
        <v>40000</v>
      </c>
    </row>
    <row r="27" spans="1:7" x14ac:dyDescent="0.35">
      <c r="A27" s="22" t="s">
        <v>822</v>
      </c>
      <c r="B27" s="22" t="s">
        <v>823</v>
      </c>
      <c r="C27" s="13" t="s">
        <v>228</v>
      </c>
      <c r="D27" s="2" t="s">
        <v>227</v>
      </c>
      <c r="E27" s="32">
        <v>2000</v>
      </c>
      <c r="F27" s="27">
        <v>10</v>
      </c>
      <c r="G27" s="27">
        <v>20000</v>
      </c>
    </row>
    <row r="28" spans="1:7" x14ac:dyDescent="0.35">
      <c r="A28" s="22" t="s">
        <v>822</v>
      </c>
      <c r="B28" s="22" t="s">
        <v>823</v>
      </c>
      <c r="C28" s="13" t="s">
        <v>246</v>
      </c>
      <c r="D28" s="2" t="s">
        <v>135</v>
      </c>
      <c r="E28" s="48">
        <v>16</v>
      </c>
      <c r="F28" s="45">
        <v>2420</v>
      </c>
      <c r="G28" s="36">
        <v>38720</v>
      </c>
    </row>
    <row r="29" spans="1:7" x14ac:dyDescent="0.35">
      <c r="A29" s="22" t="s">
        <v>664</v>
      </c>
      <c r="B29" s="22" t="s">
        <v>665</v>
      </c>
      <c r="C29" s="32" t="s">
        <v>299</v>
      </c>
      <c r="D29" s="2" t="s">
        <v>292</v>
      </c>
      <c r="E29" s="29">
        <v>15</v>
      </c>
      <c r="F29" s="68">
        <v>2500</v>
      </c>
      <c r="G29" s="30">
        <v>37500</v>
      </c>
    </row>
    <row r="30" spans="1:7" ht="28" x14ac:dyDescent="0.35">
      <c r="A30" s="22" t="s">
        <v>270</v>
      </c>
      <c r="B30" s="22" t="s">
        <v>271</v>
      </c>
      <c r="C30" s="32" t="s">
        <v>299</v>
      </c>
      <c r="D30" s="2" t="s">
        <v>302</v>
      </c>
      <c r="E30" s="71">
        <v>60</v>
      </c>
      <c r="F30" s="71">
        <v>1200</v>
      </c>
      <c r="G30" s="71">
        <v>72000</v>
      </c>
    </row>
    <row r="31" spans="1:7" x14ac:dyDescent="0.35">
      <c r="A31" s="22" t="s">
        <v>270</v>
      </c>
      <c r="B31" s="22" t="s">
        <v>271</v>
      </c>
      <c r="C31" s="32" t="s">
        <v>209</v>
      </c>
      <c r="D31" s="2" t="s">
        <v>135</v>
      </c>
      <c r="E31" s="6">
        <v>30</v>
      </c>
      <c r="F31" s="73">
        <v>4300</v>
      </c>
      <c r="G31" s="73">
        <v>129000</v>
      </c>
    </row>
    <row r="32" spans="1:7" x14ac:dyDescent="0.35">
      <c r="A32" s="22" t="s">
        <v>262</v>
      </c>
      <c r="B32" s="22" t="s">
        <v>261</v>
      </c>
      <c r="C32" s="32" t="s">
        <v>209</v>
      </c>
      <c r="D32" s="2" t="s">
        <v>375</v>
      </c>
      <c r="E32" s="8">
        <v>8</v>
      </c>
      <c r="F32" s="27">
        <v>7000</v>
      </c>
      <c r="G32" s="27">
        <v>56000</v>
      </c>
    </row>
    <row r="33" spans="1:7" x14ac:dyDescent="0.35">
      <c r="A33" s="22" t="s">
        <v>270</v>
      </c>
      <c r="B33" s="22" t="s">
        <v>271</v>
      </c>
      <c r="C33" s="32" t="s">
        <v>419</v>
      </c>
      <c r="D33" s="2" t="s">
        <v>406</v>
      </c>
      <c r="E33" s="75">
        <v>14</v>
      </c>
      <c r="F33" s="76">
        <v>5566</v>
      </c>
      <c r="G33" s="66">
        <v>77924</v>
      </c>
    </row>
    <row r="34" spans="1:7" x14ac:dyDescent="0.35">
      <c r="A34" s="22" t="s">
        <v>270</v>
      </c>
      <c r="B34" s="22" t="s">
        <v>271</v>
      </c>
      <c r="C34" s="32" t="s">
        <v>441</v>
      </c>
      <c r="D34" s="2" t="s">
        <v>135</v>
      </c>
      <c r="E34" s="24">
        <v>20</v>
      </c>
      <c r="F34" s="66">
        <v>4500</v>
      </c>
      <c r="G34" s="66">
        <v>90000</v>
      </c>
    </row>
    <row r="35" spans="1:7" x14ac:dyDescent="0.35">
      <c r="A35" s="72" t="s">
        <v>262</v>
      </c>
      <c r="B35" s="22" t="s">
        <v>261</v>
      </c>
      <c r="C35" s="32" t="s">
        <v>441</v>
      </c>
      <c r="D35" s="2" t="s">
        <v>12</v>
      </c>
      <c r="E35" s="8">
        <v>8</v>
      </c>
      <c r="F35" s="27">
        <v>7600</v>
      </c>
      <c r="G35" s="27">
        <v>60800</v>
      </c>
    </row>
    <row r="36" spans="1:7" x14ac:dyDescent="0.35">
      <c r="A36" s="22" t="s">
        <v>262</v>
      </c>
      <c r="B36" s="22" t="s">
        <v>261</v>
      </c>
      <c r="C36" s="32" t="s">
        <v>441</v>
      </c>
      <c r="D36" s="2" t="s">
        <v>460</v>
      </c>
      <c r="E36" s="8">
        <v>40</v>
      </c>
      <c r="F36" s="33">
        <v>4300</v>
      </c>
      <c r="G36" s="33">
        <v>172000</v>
      </c>
    </row>
    <row r="37" spans="1:7" x14ac:dyDescent="0.35">
      <c r="A37" s="22" t="s">
        <v>270</v>
      </c>
      <c r="B37" s="22" t="s">
        <v>271</v>
      </c>
      <c r="C37" s="32" t="s">
        <v>123</v>
      </c>
      <c r="D37" s="2" t="s">
        <v>882</v>
      </c>
      <c r="E37" s="75">
        <v>10</v>
      </c>
      <c r="F37" s="76">
        <v>1951.73</v>
      </c>
      <c r="G37" s="66">
        <v>19517.3</v>
      </c>
    </row>
    <row r="38" spans="1:7" x14ac:dyDescent="0.35">
      <c r="A38" s="22" t="s">
        <v>270</v>
      </c>
      <c r="B38" s="22" t="s">
        <v>271</v>
      </c>
      <c r="C38" s="32" t="s">
        <v>123</v>
      </c>
      <c r="D38" s="2" t="s">
        <v>135</v>
      </c>
      <c r="E38" s="24">
        <v>20</v>
      </c>
      <c r="F38" s="66">
        <v>4500</v>
      </c>
      <c r="G38" s="66">
        <v>90000</v>
      </c>
    </row>
    <row r="39" spans="1:7" x14ac:dyDescent="0.35">
      <c r="A39" s="22" t="s">
        <v>270</v>
      </c>
      <c r="B39" s="22" t="s">
        <v>271</v>
      </c>
      <c r="C39" s="32" t="s">
        <v>230</v>
      </c>
      <c r="D39" s="2" t="s">
        <v>882</v>
      </c>
      <c r="E39" s="75">
        <v>10</v>
      </c>
      <c r="F39" s="76">
        <v>1951.73</v>
      </c>
      <c r="G39" s="66">
        <v>19517.3</v>
      </c>
    </row>
    <row r="40" spans="1:7" x14ac:dyDescent="0.35">
      <c r="A40" s="22" t="s">
        <v>270</v>
      </c>
      <c r="B40" s="22" t="s">
        <v>271</v>
      </c>
      <c r="C40" s="32" t="s">
        <v>472</v>
      </c>
      <c r="D40" s="2" t="s">
        <v>115</v>
      </c>
      <c r="E40" s="24">
        <v>7</v>
      </c>
      <c r="F40" s="73">
        <v>3000</v>
      </c>
      <c r="G40" s="73">
        <v>21000</v>
      </c>
    </row>
    <row r="41" spans="1:7" x14ac:dyDescent="0.35">
      <c r="A41" s="22" t="s">
        <v>262</v>
      </c>
      <c r="B41" s="22" t="s">
        <v>261</v>
      </c>
      <c r="C41" s="32" t="s">
        <v>473</v>
      </c>
      <c r="D41" s="2" t="s">
        <v>12</v>
      </c>
      <c r="E41" s="33">
        <v>4</v>
      </c>
      <c r="F41" s="6">
        <v>4500</v>
      </c>
      <c r="G41" s="33">
        <v>18000</v>
      </c>
    </row>
    <row r="42" spans="1:7" x14ac:dyDescent="0.35">
      <c r="A42" s="22" t="s">
        <v>262</v>
      </c>
      <c r="B42" s="22" t="s">
        <v>261</v>
      </c>
      <c r="C42" s="32" t="s">
        <v>473</v>
      </c>
      <c r="D42" s="2" t="s">
        <v>40</v>
      </c>
      <c r="E42" s="33">
        <v>4</v>
      </c>
      <c r="F42" s="6">
        <v>2539.83</v>
      </c>
      <c r="G42" s="33">
        <v>10159.32</v>
      </c>
    </row>
    <row r="43" spans="1:7" x14ac:dyDescent="0.35">
      <c r="A43" s="22" t="s">
        <v>262</v>
      </c>
      <c r="B43" s="22" t="s">
        <v>261</v>
      </c>
      <c r="C43" s="32" t="s">
        <v>496</v>
      </c>
      <c r="D43" s="2" t="s">
        <v>508</v>
      </c>
      <c r="E43" s="8">
        <v>10</v>
      </c>
      <c r="F43" s="27">
        <v>3500</v>
      </c>
      <c r="G43" s="27">
        <v>35000</v>
      </c>
    </row>
    <row r="44" spans="1:7" x14ac:dyDescent="0.35">
      <c r="A44" s="72" t="s">
        <v>262</v>
      </c>
      <c r="B44" s="22" t="s">
        <v>261</v>
      </c>
      <c r="C44" s="32" t="s">
        <v>496</v>
      </c>
      <c r="D44" s="2" t="s">
        <v>508</v>
      </c>
      <c r="E44" s="8">
        <v>40</v>
      </c>
      <c r="F44" s="27">
        <v>2500</v>
      </c>
      <c r="G44" s="27">
        <v>100000</v>
      </c>
    </row>
    <row r="45" spans="1:7" x14ac:dyDescent="0.35">
      <c r="A45" s="22" t="s">
        <v>664</v>
      </c>
      <c r="B45" s="22" t="s">
        <v>665</v>
      </c>
      <c r="C45" s="32" t="s">
        <v>545</v>
      </c>
      <c r="D45" s="2" t="s">
        <v>540</v>
      </c>
      <c r="E45" s="3">
        <v>4</v>
      </c>
      <c r="F45" s="83">
        <v>2129.6</v>
      </c>
      <c r="G45" s="17">
        <v>8518.4</v>
      </c>
    </row>
    <row r="46" spans="1:7" x14ac:dyDescent="0.35">
      <c r="A46" s="22" t="s">
        <v>664</v>
      </c>
      <c r="B46" s="22" t="s">
        <v>665</v>
      </c>
      <c r="C46" s="32" t="s">
        <v>545</v>
      </c>
      <c r="D46" s="2" t="s">
        <v>541</v>
      </c>
      <c r="E46" s="3">
        <v>2</v>
      </c>
      <c r="F46" s="84">
        <v>15900</v>
      </c>
      <c r="G46" s="17">
        <v>31800</v>
      </c>
    </row>
    <row r="47" spans="1:7" ht="28.5" x14ac:dyDescent="0.35">
      <c r="A47" s="22" t="s">
        <v>270</v>
      </c>
      <c r="B47" s="22" t="s">
        <v>271</v>
      </c>
      <c r="C47" s="158" t="s">
        <v>902</v>
      </c>
      <c r="D47" s="2" t="s">
        <v>907</v>
      </c>
      <c r="E47" s="3">
        <v>15</v>
      </c>
      <c r="F47" s="83">
        <v>9680</v>
      </c>
      <c r="G47" s="71">
        <v>145200</v>
      </c>
    </row>
    <row r="48" spans="1:7" ht="28.5" x14ac:dyDescent="0.35">
      <c r="A48" s="22" t="s">
        <v>270</v>
      </c>
      <c r="B48" s="22" t="s">
        <v>271</v>
      </c>
      <c r="C48" s="158" t="s">
        <v>902</v>
      </c>
      <c r="D48" s="2" t="s">
        <v>1007</v>
      </c>
      <c r="E48" s="3">
        <v>15</v>
      </c>
      <c r="F48" s="83">
        <v>2904</v>
      </c>
      <c r="G48" s="71">
        <v>43560</v>
      </c>
    </row>
    <row r="49" spans="1:7" ht="28.5" x14ac:dyDescent="0.35">
      <c r="A49" s="22" t="s">
        <v>270</v>
      </c>
      <c r="B49" s="22" t="s">
        <v>271</v>
      </c>
      <c r="C49" s="158" t="s">
        <v>902</v>
      </c>
      <c r="D49" s="2" t="s">
        <v>115</v>
      </c>
      <c r="E49" s="3">
        <v>72</v>
      </c>
      <c r="F49" s="83">
        <v>1936</v>
      </c>
      <c r="G49" s="71">
        <v>139392</v>
      </c>
    </row>
    <row r="50" spans="1:7" ht="28.5" x14ac:dyDescent="0.35">
      <c r="A50" s="22" t="s">
        <v>270</v>
      </c>
      <c r="B50" s="22" t="s">
        <v>271</v>
      </c>
      <c r="C50" s="158" t="s">
        <v>902</v>
      </c>
      <c r="D50" s="2" t="s">
        <v>1009</v>
      </c>
      <c r="E50" s="3">
        <v>36</v>
      </c>
      <c r="F50" s="83">
        <v>1694</v>
      </c>
      <c r="G50" s="71">
        <v>60984</v>
      </c>
    </row>
    <row r="51" spans="1:7" x14ac:dyDescent="0.35">
      <c r="A51" s="22" t="s">
        <v>270</v>
      </c>
      <c r="B51" s="22" t="s">
        <v>271</v>
      </c>
      <c r="C51" s="32" t="s">
        <v>545</v>
      </c>
      <c r="D51" s="2" t="s">
        <v>557</v>
      </c>
      <c r="E51" s="6">
        <v>1</v>
      </c>
      <c r="F51" s="6">
        <v>2130</v>
      </c>
      <c r="G51" s="33">
        <v>2130</v>
      </c>
    </row>
    <row r="52" spans="1:7" x14ac:dyDescent="0.35">
      <c r="A52" s="72" t="s">
        <v>262</v>
      </c>
      <c r="B52" s="22" t="s">
        <v>261</v>
      </c>
      <c r="C52" s="32" t="s">
        <v>545</v>
      </c>
      <c r="D52" s="2" t="s">
        <v>564</v>
      </c>
      <c r="E52" s="6">
        <v>26</v>
      </c>
      <c r="F52" s="6">
        <v>2100</v>
      </c>
      <c r="G52" s="33">
        <v>54600</v>
      </c>
    </row>
    <row r="53" spans="1:7" x14ac:dyDescent="0.35">
      <c r="A53" s="72" t="s">
        <v>262</v>
      </c>
      <c r="B53" s="22" t="s">
        <v>261</v>
      </c>
      <c r="C53" s="32" t="s">
        <v>545</v>
      </c>
      <c r="D53" s="2" t="s">
        <v>12</v>
      </c>
      <c r="E53" s="8">
        <v>2</v>
      </c>
      <c r="F53" s="27">
        <v>6500</v>
      </c>
      <c r="G53" s="27">
        <v>13000</v>
      </c>
    </row>
    <row r="54" spans="1:7" x14ac:dyDescent="0.35">
      <c r="A54" s="22" t="s">
        <v>262</v>
      </c>
      <c r="B54" s="22" t="s">
        <v>261</v>
      </c>
      <c r="C54" s="32" t="s">
        <v>545</v>
      </c>
      <c r="D54" s="2" t="s">
        <v>40</v>
      </c>
      <c r="E54" s="8">
        <v>3</v>
      </c>
      <c r="F54" s="27">
        <v>2100</v>
      </c>
      <c r="G54" s="27">
        <v>6300</v>
      </c>
    </row>
    <row r="55" spans="1:7" x14ac:dyDescent="0.35">
      <c r="A55" s="22" t="s">
        <v>664</v>
      </c>
      <c r="B55" s="22" t="s">
        <v>665</v>
      </c>
      <c r="C55" s="32" t="s">
        <v>254</v>
      </c>
      <c r="D55" s="2" t="s">
        <v>540</v>
      </c>
      <c r="E55" s="3">
        <v>20</v>
      </c>
      <c r="F55" s="17">
        <v>2420</v>
      </c>
      <c r="G55" s="17">
        <v>48400</v>
      </c>
    </row>
    <row r="56" spans="1:7" x14ac:dyDescent="0.35">
      <c r="A56" s="22" t="s">
        <v>270</v>
      </c>
      <c r="B56" s="22" t="s">
        <v>271</v>
      </c>
      <c r="C56" s="32" t="s">
        <v>254</v>
      </c>
      <c r="D56" s="2" t="s">
        <v>540</v>
      </c>
      <c r="E56" s="6">
        <v>20</v>
      </c>
      <c r="F56" s="6">
        <v>2420</v>
      </c>
      <c r="G56" s="33">
        <v>48400</v>
      </c>
    </row>
    <row r="57" spans="1:7" ht="28.5" x14ac:dyDescent="0.35">
      <c r="A57" s="22" t="s">
        <v>664</v>
      </c>
      <c r="B57" s="22" t="s">
        <v>665</v>
      </c>
      <c r="C57" s="31" t="s">
        <v>902</v>
      </c>
      <c r="D57" s="2" t="s">
        <v>541</v>
      </c>
      <c r="E57" s="3">
        <v>11</v>
      </c>
      <c r="F57" s="17">
        <v>9680</v>
      </c>
      <c r="G57" s="27">
        <v>106480</v>
      </c>
    </row>
    <row r="58" spans="1:7" x14ac:dyDescent="0.35">
      <c r="A58" s="22" t="s">
        <v>664</v>
      </c>
      <c r="B58" s="22" t="s">
        <v>665</v>
      </c>
      <c r="C58" s="32" t="s">
        <v>618</v>
      </c>
      <c r="D58" s="2" t="s">
        <v>540</v>
      </c>
      <c r="E58" s="3">
        <v>15</v>
      </c>
      <c r="F58" s="87">
        <v>3630</v>
      </c>
      <c r="G58" s="17">
        <v>54450</v>
      </c>
    </row>
    <row r="59" spans="1:7" x14ac:dyDescent="0.35">
      <c r="A59" s="22" t="s">
        <v>664</v>
      </c>
      <c r="B59" s="22" t="s">
        <v>665</v>
      </c>
      <c r="C59" s="32" t="s">
        <v>618</v>
      </c>
      <c r="D59" s="2" t="s">
        <v>598</v>
      </c>
      <c r="E59" s="3">
        <v>4</v>
      </c>
      <c r="F59" s="3">
        <v>2129.6</v>
      </c>
      <c r="G59" s="17">
        <v>8518.4</v>
      </c>
    </row>
    <row r="60" spans="1:7" x14ac:dyDescent="0.35">
      <c r="A60" s="22" t="s">
        <v>270</v>
      </c>
      <c r="B60" s="22" t="s">
        <v>271</v>
      </c>
      <c r="C60" s="32" t="s">
        <v>618</v>
      </c>
      <c r="D60" s="2" t="s">
        <v>622</v>
      </c>
      <c r="E60" s="88">
        <v>4</v>
      </c>
      <c r="F60" s="66">
        <v>4500</v>
      </c>
      <c r="G60" s="66">
        <v>18000</v>
      </c>
    </row>
    <row r="61" spans="1:7" x14ac:dyDescent="0.35">
      <c r="A61" s="22" t="s">
        <v>270</v>
      </c>
      <c r="B61" s="22" t="s">
        <v>271</v>
      </c>
      <c r="C61" s="32" t="s">
        <v>618</v>
      </c>
      <c r="D61" s="2" t="s">
        <v>626</v>
      </c>
      <c r="E61" s="88">
        <v>4</v>
      </c>
      <c r="F61" s="66">
        <v>250</v>
      </c>
      <c r="G61" s="66">
        <v>1000</v>
      </c>
    </row>
    <row r="62" spans="1:7" x14ac:dyDescent="0.35">
      <c r="A62" s="22" t="s">
        <v>270</v>
      </c>
      <c r="B62" s="22" t="s">
        <v>271</v>
      </c>
      <c r="C62" s="32" t="s">
        <v>618</v>
      </c>
      <c r="D62" s="2" t="s">
        <v>640</v>
      </c>
      <c r="E62" s="88">
        <v>65</v>
      </c>
      <c r="F62" s="66">
        <v>2700</v>
      </c>
      <c r="G62" s="66">
        <v>175500</v>
      </c>
    </row>
    <row r="63" spans="1:7" x14ac:dyDescent="0.35">
      <c r="A63" s="22" t="s">
        <v>270</v>
      </c>
      <c r="B63" s="22" t="s">
        <v>271</v>
      </c>
      <c r="C63" s="32" t="s">
        <v>618</v>
      </c>
      <c r="D63" s="2" t="s">
        <v>656</v>
      </c>
      <c r="E63" s="88">
        <v>4</v>
      </c>
      <c r="F63" s="66">
        <v>2700</v>
      </c>
      <c r="G63" s="66">
        <v>10800</v>
      </c>
    </row>
    <row r="64" spans="1:7" x14ac:dyDescent="0.35">
      <c r="A64" s="22" t="s">
        <v>771</v>
      </c>
      <c r="B64" s="22" t="s">
        <v>772</v>
      </c>
      <c r="C64" s="32" t="s">
        <v>496</v>
      </c>
      <c r="D64" s="2" t="s">
        <v>705</v>
      </c>
      <c r="E64" s="32">
        <v>140</v>
      </c>
      <c r="F64" s="27">
        <v>2420</v>
      </c>
      <c r="G64" s="17">
        <v>338800</v>
      </c>
    </row>
    <row r="65" spans="1:7" x14ac:dyDescent="0.35">
      <c r="A65" s="72" t="s">
        <v>771</v>
      </c>
      <c r="B65" s="22" t="s">
        <v>772</v>
      </c>
      <c r="C65" s="32" t="s">
        <v>172</v>
      </c>
      <c r="D65" s="2" t="s">
        <v>722</v>
      </c>
      <c r="E65" s="10">
        <v>70</v>
      </c>
      <c r="F65" s="89">
        <v>2178</v>
      </c>
      <c r="G65" s="89">
        <v>152460</v>
      </c>
    </row>
    <row r="66" spans="1:7" x14ac:dyDescent="0.35">
      <c r="A66" s="72" t="s">
        <v>771</v>
      </c>
      <c r="B66" s="22" t="s">
        <v>772</v>
      </c>
      <c r="C66" s="32" t="s">
        <v>254</v>
      </c>
      <c r="D66" s="2" t="s">
        <v>755</v>
      </c>
      <c r="E66" s="13">
        <v>8</v>
      </c>
      <c r="F66" s="61">
        <v>4840</v>
      </c>
      <c r="G66" s="61">
        <v>38720</v>
      </c>
    </row>
    <row r="67" spans="1:7" x14ac:dyDescent="0.35">
      <c r="A67" s="22" t="s">
        <v>771</v>
      </c>
      <c r="B67" s="22" t="s">
        <v>772</v>
      </c>
      <c r="C67" s="32" t="s">
        <v>254</v>
      </c>
      <c r="D67" s="2" t="s">
        <v>755</v>
      </c>
      <c r="E67" s="13">
        <v>8</v>
      </c>
      <c r="F67" s="27">
        <v>4840</v>
      </c>
      <c r="G67" s="27">
        <v>38720</v>
      </c>
    </row>
    <row r="68" spans="1:7" ht="28.5" x14ac:dyDescent="0.35">
      <c r="A68" s="22" t="s">
        <v>771</v>
      </c>
      <c r="B68" s="22" t="s">
        <v>772</v>
      </c>
      <c r="C68" s="158" t="s">
        <v>902</v>
      </c>
      <c r="D68" s="2" t="s">
        <v>1147</v>
      </c>
      <c r="E68" s="95">
        <v>82</v>
      </c>
      <c r="F68" s="95">
        <v>2000</v>
      </c>
      <c r="G68" s="95">
        <v>164000</v>
      </c>
    </row>
    <row r="69" spans="1:7" ht="28.5" x14ac:dyDescent="0.35">
      <c r="A69" s="22" t="s">
        <v>771</v>
      </c>
      <c r="B69" s="22" t="s">
        <v>772</v>
      </c>
      <c r="C69" s="158" t="s">
        <v>902</v>
      </c>
      <c r="D69" s="2" t="s">
        <v>1148</v>
      </c>
      <c r="E69" s="95">
        <v>18</v>
      </c>
      <c r="F69" s="95">
        <v>4000</v>
      </c>
      <c r="G69" s="95">
        <v>72000</v>
      </c>
    </row>
    <row r="70" spans="1:7" ht="28.5" x14ac:dyDescent="0.35">
      <c r="A70" s="22" t="s">
        <v>771</v>
      </c>
      <c r="B70" s="22" t="s">
        <v>772</v>
      </c>
      <c r="C70" s="158" t="s">
        <v>902</v>
      </c>
      <c r="D70" s="2" t="s">
        <v>1148</v>
      </c>
      <c r="E70" s="95">
        <v>18</v>
      </c>
      <c r="F70" s="95">
        <v>4000</v>
      </c>
      <c r="G70" s="95">
        <v>72000</v>
      </c>
    </row>
    <row r="71" spans="1:7" x14ac:dyDescent="0.35">
      <c r="A71" s="72" t="s">
        <v>771</v>
      </c>
      <c r="B71" s="22" t="s">
        <v>772</v>
      </c>
      <c r="C71" s="32" t="s">
        <v>441</v>
      </c>
      <c r="D71" s="2" t="s">
        <v>508</v>
      </c>
      <c r="E71" s="8">
        <v>25</v>
      </c>
      <c r="F71" s="27">
        <v>7562.76</v>
      </c>
      <c r="G71" s="96">
        <v>189069</v>
      </c>
    </row>
    <row r="72" spans="1:7" x14ac:dyDescent="0.35">
      <c r="A72" s="54" t="s">
        <v>880</v>
      </c>
      <c r="B72" s="54" t="s">
        <v>881</v>
      </c>
      <c r="C72" s="32" t="s">
        <v>230</v>
      </c>
      <c r="D72" s="2" t="s">
        <v>135</v>
      </c>
      <c r="E72" s="8">
        <v>11</v>
      </c>
      <c r="F72" s="100">
        <v>3025</v>
      </c>
      <c r="G72" s="101">
        <v>33275</v>
      </c>
    </row>
    <row r="73" spans="1:7" x14ac:dyDescent="0.35">
      <c r="A73" s="54" t="s">
        <v>880</v>
      </c>
      <c r="B73" s="54" t="s">
        <v>881</v>
      </c>
      <c r="C73" s="32" t="s">
        <v>836</v>
      </c>
      <c r="D73" s="2" t="s">
        <v>835</v>
      </c>
      <c r="E73" s="3">
        <v>5</v>
      </c>
      <c r="F73" s="18">
        <v>2117.5</v>
      </c>
      <c r="G73" s="101">
        <v>10587.5</v>
      </c>
    </row>
    <row r="74" spans="1:7" x14ac:dyDescent="0.35">
      <c r="A74" s="54" t="s">
        <v>880</v>
      </c>
      <c r="B74" s="54" t="s">
        <v>881</v>
      </c>
      <c r="C74" s="32" t="s">
        <v>472</v>
      </c>
      <c r="D74" s="2" t="s">
        <v>844</v>
      </c>
      <c r="E74" s="112">
        <v>12</v>
      </c>
      <c r="F74" s="102">
        <v>3800</v>
      </c>
      <c r="G74" s="103">
        <v>45600</v>
      </c>
    </row>
    <row r="75" spans="1:7" x14ac:dyDescent="0.35">
      <c r="A75" s="54" t="s">
        <v>880</v>
      </c>
      <c r="B75" s="54" t="s">
        <v>881</v>
      </c>
      <c r="C75" s="32" t="s">
        <v>878</v>
      </c>
      <c r="D75" s="2" t="s">
        <v>865</v>
      </c>
      <c r="E75" s="8">
        <v>2</v>
      </c>
      <c r="F75" s="27">
        <v>20812</v>
      </c>
      <c r="G75" s="114">
        <v>41624</v>
      </c>
    </row>
    <row r="76" spans="1:7" x14ac:dyDescent="0.35">
      <c r="E76">
        <f>SUM(E3:E75)</f>
        <v>3243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3F68B-DA7E-4C56-946E-5FA69BB71E67}">
  <dimension ref="A1:G76"/>
  <sheetViews>
    <sheetView workbookViewId="0">
      <selection activeCell="K5" sqref="K5"/>
    </sheetView>
  </sheetViews>
  <sheetFormatPr defaultRowHeight="14.5" x14ac:dyDescent="0.35"/>
  <cols>
    <col min="2" max="2" width="14.54296875" bestFit="1" customWidth="1"/>
    <col min="3" max="3" width="26.7265625" customWidth="1"/>
    <col min="4" max="4" width="59" customWidth="1"/>
    <col min="6" max="6" width="10.26953125" bestFit="1" customWidth="1"/>
    <col min="7" max="7" width="16.26953125" customWidth="1"/>
  </cols>
  <sheetData>
    <row r="1" spans="1:7" x14ac:dyDescent="0.35">
      <c r="G1" t="s">
        <v>1229</v>
      </c>
    </row>
    <row r="2" spans="1:7" ht="42" x14ac:dyDescent="0.35">
      <c r="A2" s="11" t="s">
        <v>257</v>
      </c>
      <c r="B2" s="12" t="s">
        <v>260</v>
      </c>
      <c r="C2" s="117" t="s">
        <v>256</v>
      </c>
      <c r="D2" s="118" t="s">
        <v>28</v>
      </c>
      <c r="E2" s="119" t="s">
        <v>29</v>
      </c>
      <c r="F2" s="117" t="s">
        <v>30</v>
      </c>
      <c r="G2" s="120" t="s">
        <v>31</v>
      </c>
    </row>
    <row r="3" spans="1:7" x14ac:dyDescent="0.35">
      <c r="A3" s="22" t="s">
        <v>262</v>
      </c>
      <c r="B3" s="22" t="s">
        <v>261</v>
      </c>
      <c r="C3" s="13" t="s">
        <v>32</v>
      </c>
      <c r="D3" s="14" t="s">
        <v>12</v>
      </c>
      <c r="E3" s="13">
        <v>1</v>
      </c>
      <c r="F3" s="15">
        <v>4500</v>
      </c>
      <c r="G3" s="15">
        <v>4500</v>
      </c>
    </row>
    <row r="4" spans="1:7" x14ac:dyDescent="0.35">
      <c r="A4" s="22" t="s">
        <v>262</v>
      </c>
      <c r="B4" s="22" t="s">
        <v>261</v>
      </c>
      <c r="C4" s="13" t="s">
        <v>42</v>
      </c>
      <c r="D4" s="57" t="s">
        <v>40</v>
      </c>
      <c r="E4" s="13">
        <v>3</v>
      </c>
      <c r="F4" s="15">
        <v>2540</v>
      </c>
      <c r="G4" s="15">
        <v>7619</v>
      </c>
    </row>
    <row r="5" spans="1:7" x14ac:dyDescent="0.35">
      <c r="A5" s="22" t="s">
        <v>262</v>
      </c>
      <c r="B5" s="22" t="s">
        <v>261</v>
      </c>
      <c r="C5" s="10" t="s">
        <v>49</v>
      </c>
      <c r="D5" s="14" t="s">
        <v>12</v>
      </c>
      <c r="E5" s="3">
        <v>10</v>
      </c>
      <c r="F5" s="17">
        <v>4500</v>
      </c>
      <c r="G5" s="17">
        <v>45000</v>
      </c>
    </row>
    <row r="6" spans="1:7" x14ac:dyDescent="0.35">
      <c r="A6" s="22" t="s">
        <v>262</v>
      </c>
      <c r="B6" s="22" t="s">
        <v>261</v>
      </c>
      <c r="C6" s="10" t="s">
        <v>49</v>
      </c>
      <c r="D6" s="14" t="s">
        <v>40</v>
      </c>
      <c r="E6" s="13">
        <v>1</v>
      </c>
      <c r="F6" s="15">
        <v>2540</v>
      </c>
      <c r="G6" s="17">
        <v>2540</v>
      </c>
    </row>
    <row r="7" spans="1:7" x14ac:dyDescent="0.35">
      <c r="A7" s="22" t="s">
        <v>262</v>
      </c>
      <c r="B7" s="22" t="s">
        <v>261</v>
      </c>
      <c r="C7" s="10" t="s">
        <v>50</v>
      </c>
      <c r="D7" s="14" t="s">
        <v>12</v>
      </c>
      <c r="E7" s="3">
        <v>4</v>
      </c>
      <c r="F7" s="17">
        <v>4500</v>
      </c>
      <c r="G7" s="17">
        <v>18000</v>
      </c>
    </row>
    <row r="8" spans="1:7" x14ac:dyDescent="0.35">
      <c r="A8" s="22" t="s">
        <v>262</v>
      </c>
      <c r="B8" s="22" t="s">
        <v>261</v>
      </c>
      <c r="C8" s="10" t="s">
        <v>50</v>
      </c>
      <c r="D8" s="14" t="s">
        <v>40</v>
      </c>
      <c r="E8" s="3">
        <v>4</v>
      </c>
      <c r="F8" s="17">
        <v>2539.83</v>
      </c>
      <c r="G8" s="17">
        <v>10159</v>
      </c>
    </row>
    <row r="9" spans="1:7" x14ac:dyDescent="0.35">
      <c r="A9" s="22" t="s">
        <v>262</v>
      </c>
      <c r="B9" s="22" t="s">
        <v>261</v>
      </c>
      <c r="C9" s="10" t="s">
        <v>67</v>
      </c>
      <c r="D9" s="14" t="s">
        <v>40</v>
      </c>
      <c r="E9" s="3">
        <v>6</v>
      </c>
      <c r="F9" s="17">
        <v>2540</v>
      </c>
      <c r="G9" s="17">
        <v>15240</v>
      </c>
    </row>
    <row r="10" spans="1:7" x14ac:dyDescent="0.35">
      <c r="A10" s="22" t="s">
        <v>262</v>
      </c>
      <c r="B10" s="22" t="s">
        <v>261</v>
      </c>
      <c r="C10" s="10" t="s">
        <v>67</v>
      </c>
      <c r="D10" s="14" t="s">
        <v>40</v>
      </c>
      <c r="E10" s="13">
        <v>4</v>
      </c>
      <c r="F10" s="15">
        <v>2540</v>
      </c>
      <c r="G10" s="15">
        <v>10159</v>
      </c>
    </row>
    <row r="11" spans="1:7" x14ac:dyDescent="0.35">
      <c r="A11" s="22" t="s">
        <v>262</v>
      </c>
      <c r="B11" s="22" t="s">
        <v>261</v>
      </c>
      <c r="C11" s="10" t="s">
        <v>67</v>
      </c>
      <c r="D11" s="2" t="s">
        <v>62</v>
      </c>
      <c r="E11" s="13">
        <v>10</v>
      </c>
      <c r="F11" s="15">
        <v>3267</v>
      </c>
      <c r="G11" s="15">
        <v>32670</v>
      </c>
    </row>
    <row r="12" spans="1:7" x14ac:dyDescent="0.35">
      <c r="A12" s="22" t="s">
        <v>262</v>
      </c>
      <c r="B12" s="22" t="s">
        <v>261</v>
      </c>
      <c r="C12" s="13" t="s">
        <v>78</v>
      </c>
      <c r="D12" s="16" t="s">
        <v>12</v>
      </c>
      <c r="E12" s="13">
        <v>3</v>
      </c>
      <c r="F12" s="15">
        <v>4500</v>
      </c>
      <c r="G12" s="15">
        <v>13500</v>
      </c>
    </row>
    <row r="13" spans="1:7" ht="28" x14ac:dyDescent="0.35">
      <c r="A13" s="22" t="s">
        <v>262</v>
      </c>
      <c r="B13" s="22" t="s">
        <v>261</v>
      </c>
      <c r="C13" s="10" t="s">
        <v>902</v>
      </c>
      <c r="D13" s="175" t="s">
        <v>907</v>
      </c>
      <c r="E13" s="10">
        <v>12</v>
      </c>
      <c r="F13" s="19">
        <v>9680</v>
      </c>
      <c r="G13" s="19">
        <v>116160</v>
      </c>
    </row>
    <row r="14" spans="1:7" ht="28" x14ac:dyDescent="0.35">
      <c r="A14" s="22" t="s">
        <v>262</v>
      </c>
      <c r="B14" s="22" t="s">
        <v>261</v>
      </c>
      <c r="C14" s="10" t="s">
        <v>902</v>
      </c>
      <c r="D14" s="175" t="s">
        <v>908</v>
      </c>
      <c r="E14" s="10">
        <v>12</v>
      </c>
      <c r="F14" s="19">
        <v>2904</v>
      </c>
      <c r="G14" s="19">
        <v>34848</v>
      </c>
    </row>
    <row r="15" spans="1:7" ht="28" x14ac:dyDescent="0.35">
      <c r="A15" s="22" t="s">
        <v>262</v>
      </c>
      <c r="B15" s="22" t="s">
        <v>261</v>
      </c>
      <c r="C15" s="10" t="s">
        <v>930</v>
      </c>
      <c r="D15" s="175" t="s">
        <v>12</v>
      </c>
      <c r="E15" s="10">
        <v>1</v>
      </c>
      <c r="F15" s="19"/>
      <c r="G15" s="19">
        <v>2539.83</v>
      </c>
    </row>
    <row r="16" spans="1:7" ht="28" x14ac:dyDescent="0.35">
      <c r="A16" s="22" t="s">
        <v>262</v>
      </c>
      <c r="B16" s="22" t="s">
        <v>261</v>
      </c>
      <c r="C16" s="10" t="s">
        <v>930</v>
      </c>
      <c r="D16" s="175" t="s">
        <v>947</v>
      </c>
      <c r="E16" s="10">
        <v>2</v>
      </c>
      <c r="F16" s="19"/>
      <c r="G16" s="19">
        <v>9000</v>
      </c>
    </row>
    <row r="17" spans="1:7" x14ac:dyDescent="0.35">
      <c r="A17" s="22" t="s">
        <v>822</v>
      </c>
      <c r="B17" s="22" t="s">
        <v>823</v>
      </c>
      <c r="C17" s="13" t="s">
        <v>86</v>
      </c>
      <c r="D17" s="175" t="s">
        <v>80</v>
      </c>
      <c r="E17" s="3">
        <v>20</v>
      </c>
      <c r="F17" s="21">
        <v>2100</v>
      </c>
      <c r="G17" s="21">
        <v>42000</v>
      </c>
    </row>
    <row r="18" spans="1:7" x14ac:dyDescent="0.35">
      <c r="A18" s="22" t="s">
        <v>822</v>
      </c>
      <c r="B18" s="22" t="s">
        <v>823</v>
      </c>
      <c r="C18" s="13" t="s">
        <v>104</v>
      </c>
      <c r="D18" s="2" t="s">
        <v>97</v>
      </c>
      <c r="E18" s="3">
        <v>2</v>
      </c>
      <c r="F18" s="21">
        <v>15900</v>
      </c>
      <c r="G18" s="21">
        <v>31800</v>
      </c>
    </row>
    <row r="19" spans="1:7" x14ac:dyDescent="0.35">
      <c r="A19" s="22" t="s">
        <v>822</v>
      </c>
      <c r="B19" s="22" t="s">
        <v>823</v>
      </c>
      <c r="C19" s="13" t="s">
        <v>78</v>
      </c>
      <c r="D19" s="28" t="s">
        <v>108</v>
      </c>
      <c r="E19" s="29">
        <v>8</v>
      </c>
      <c r="F19" s="27">
        <v>2000</v>
      </c>
      <c r="G19" s="30">
        <v>16000</v>
      </c>
    </row>
    <row r="20" spans="1:7" x14ac:dyDescent="0.35">
      <c r="A20" s="22" t="s">
        <v>822</v>
      </c>
      <c r="B20" s="22" t="s">
        <v>823</v>
      </c>
      <c r="C20" s="13" t="s">
        <v>123</v>
      </c>
      <c r="D20" s="22" t="s">
        <v>115</v>
      </c>
      <c r="E20" s="32">
        <v>10</v>
      </c>
      <c r="F20" s="27">
        <v>1936</v>
      </c>
      <c r="G20" s="27">
        <v>19360</v>
      </c>
    </row>
    <row r="21" spans="1:7" x14ac:dyDescent="0.35">
      <c r="A21" s="22" t="s">
        <v>822</v>
      </c>
      <c r="B21" s="22" t="s">
        <v>823</v>
      </c>
      <c r="C21" s="13" t="s">
        <v>49</v>
      </c>
      <c r="D21" s="34" t="s">
        <v>134</v>
      </c>
      <c r="E21" s="8">
        <v>10</v>
      </c>
      <c r="F21" s="33">
        <v>1000</v>
      </c>
      <c r="G21" s="27">
        <v>10000</v>
      </c>
    </row>
    <row r="22" spans="1:7" x14ac:dyDescent="0.35">
      <c r="A22" s="22" t="s">
        <v>822</v>
      </c>
      <c r="B22" s="22" t="s">
        <v>823</v>
      </c>
      <c r="C22" s="13" t="s">
        <v>50</v>
      </c>
      <c r="D22" s="22" t="s">
        <v>135</v>
      </c>
      <c r="E22" s="32">
        <v>20</v>
      </c>
      <c r="F22" s="27">
        <v>1200</v>
      </c>
      <c r="G22" s="27">
        <v>24000</v>
      </c>
    </row>
    <row r="23" spans="1:7" x14ac:dyDescent="0.35">
      <c r="A23" s="22" t="s">
        <v>822</v>
      </c>
      <c r="B23" s="22" t="s">
        <v>823</v>
      </c>
      <c r="C23" s="13" t="s">
        <v>419</v>
      </c>
      <c r="D23" s="1" t="s">
        <v>135</v>
      </c>
      <c r="E23" s="35">
        <v>28</v>
      </c>
      <c r="F23" s="36">
        <v>5082</v>
      </c>
      <c r="G23" s="36">
        <v>142296</v>
      </c>
    </row>
    <row r="24" spans="1:7" x14ac:dyDescent="0.35">
      <c r="A24" s="22" t="s">
        <v>822</v>
      </c>
      <c r="B24" s="22" t="s">
        <v>823</v>
      </c>
      <c r="C24" s="13" t="s">
        <v>191</v>
      </c>
      <c r="D24" s="4" t="s">
        <v>184</v>
      </c>
      <c r="E24" s="8">
        <v>4</v>
      </c>
      <c r="F24" s="17">
        <v>7700</v>
      </c>
      <c r="G24" s="17">
        <v>30800</v>
      </c>
    </row>
    <row r="25" spans="1:7" x14ac:dyDescent="0.35">
      <c r="A25" s="22" t="s">
        <v>822</v>
      </c>
      <c r="B25" s="22" t="s">
        <v>823</v>
      </c>
      <c r="C25" s="13" t="s">
        <v>209</v>
      </c>
      <c r="D25" s="7" t="s">
        <v>199</v>
      </c>
      <c r="E25" s="8">
        <v>10</v>
      </c>
      <c r="F25" s="9">
        <v>2500</v>
      </c>
      <c r="G25" s="9">
        <v>25000</v>
      </c>
    </row>
    <row r="26" spans="1:7" x14ac:dyDescent="0.35">
      <c r="A26" s="22" t="s">
        <v>822</v>
      </c>
      <c r="B26" s="22" t="s">
        <v>823</v>
      </c>
      <c r="C26" s="13" t="s">
        <v>215</v>
      </c>
      <c r="D26" s="1" t="s">
        <v>135</v>
      </c>
      <c r="E26" s="35">
        <v>20</v>
      </c>
      <c r="F26" s="45">
        <v>2000</v>
      </c>
      <c r="G26" s="45">
        <v>40000</v>
      </c>
    </row>
    <row r="27" spans="1:7" x14ac:dyDescent="0.35">
      <c r="A27" s="22" t="s">
        <v>822</v>
      </c>
      <c r="B27" s="22" t="s">
        <v>823</v>
      </c>
      <c r="C27" s="13" t="s">
        <v>228</v>
      </c>
      <c r="D27" s="41" t="s">
        <v>227</v>
      </c>
      <c r="E27" s="32">
        <v>2000</v>
      </c>
      <c r="F27" s="27">
        <v>10</v>
      </c>
      <c r="G27" s="27">
        <v>20000</v>
      </c>
    </row>
    <row r="28" spans="1:7" x14ac:dyDescent="0.35">
      <c r="A28" s="22" t="s">
        <v>822</v>
      </c>
      <c r="B28" s="22" t="s">
        <v>823</v>
      </c>
      <c r="C28" s="13" t="s">
        <v>246</v>
      </c>
      <c r="D28" s="47" t="s">
        <v>135</v>
      </c>
      <c r="E28" s="48">
        <v>16</v>
      </c>
      <c r="F28" s="45">
        <v>2420</v>
      </c>
      <c r="G28" s="36">
        <v>38720</v>
      </c>
    </row>
    <row r="29" spans="1:7" x14ac:dyDescent="0.35">
      <c r="A29" s="22" t="s">
        <v>664</v>
      </c>
      <c r="B29" s="22" t="s">
        <v>665</v>
      </c>
      <c r="C29" s="32" t="s">
        <v>299</v>
      </c>
      <c r="D29" s="5" t="s">
        <v>292</v>
      </c>
      <c r="E29" s="29">
        <v>15</v>
      </c>
      <c r="F29" s="68">
        <v>2500</v>
      </c>
      <c r="G29" s="30">
        <v>37500</v>
      </c>
    </row>
    <row r="30" spans="1:7" x14ac:dyDescent="0.35">
      <c r="A30" s="22" t="s">
        <v>270</v>
      </c>
      <c r="B30" s="22" t="s">
        <v>271</v>
      </c>
      <c r="C30" s="32" t="s">
        <v>299</v>
      </c>
      <c r="D30" s="70" t="s">
        <v>302</v>
      </c>
      <c r="E30" s="71">
        <v>60</v>
      </c>
      <c r="F30" s="71">
        <v>1200</v>
      </c>
      <c r="G30" s="71">
        <v>72000</v>
      </c>
    </row>
    <row r="31" spans="1:7" x14ac:dyDescent="0.35">
      <c r="A31" s="22" t="s">
        <v>270</v>
      </c>
      <c r="B31" s="22" t="s">
        <v>271</v>
      </c>
      <c r="C31" s="32" t="s">
        <v>209</v>
      </c>
      <c r="D31" s="20" t="s">
        <v>135</v>
      </c>
      <c r="E31" s="6">
        <v>30</v>
      </c>
      <c r="F31" s="73">
        <v>4300</v>
      </c>
      <c r="G31" s="73">
        <v>129000</v>
      </c>
    </row>
    <row r="32" spans="1:7" x14ac:dyDescent="0.35">
      <c r="A32" s="22" t="s">
        <v>262</v>
      </c>
      <c r="B32" s="22" t="s">
        <v>261</v>
      </c>
      <c r="C32" s="32" t="s">
        <v>209</v>
      </c>
      <c r="D32" s="20" t="s">
        <v>375</v>
      </c>
      <c r="E32" s="8">
        <v>8</v>
      </c>
      <c r="F32" s="27">
        <v>7000</v>
      </c>
      <c r="G32" s="27">
        <v>56000</v>
      </c>
    </row>
    <row r="33" spans="1:7" x14ac:dyDescent="0.35">
      <c r="A33" s="22" t="s">
        <v>270</v>
      </c>
      <c r="B33" s="22" t="s">
        <v>271</v>
      </c>
      <c r="C33" s="32" t="s">
        <v>419</v>
      </c>
      <c r="D33" s="70" t="s">
        <v>406</v>
      </c>
      <c r="E33" s="75">
        <v>14</v>
      </c>
      <c r="F33" s="76">
        <v>5566</v>
      </c>
      <c r="G33" s="66">
        <v>77924</v>
      </c>
    </row>
    <row r="34" spans="1:7" x14ac:dyDescent="0.35">
      <c r="A34" s="22" t="s">
        <v>270</v>
      </c>
      <c r="B34" s="22" t="s">
        <v>271</v>
      </c>
      <c r="C34" s="32" t="s">
        <v>441</v>
      </c>
      <c r="D34" s="20" t="s">
        <v>135</v>
      </c>
      <c r="E34" s="24">
        <v>20</v>
      </c>
      <c r="F34" s="66">
        <v>4500</v>
      </c>
      <c r="G34" s="66">
        <v>90000</v>
      </c>
    </row>
    <row r="35" spans="1:7" x14ac:dyDescent="0.35">
      <c r="A35" s="72" t="s">
        <v>262</v>
      </c>
      <c r="B35" s="22" t="s">
        <v>261</v>
      </c>
      <c r="C35" s="32" t="s">
        <v>441</v>
      </c>
      <c r="D35" s="34" t="s">
        <v>12</v>
      </c>
      <c r="E35" s="8">
        <v>8</v>
      </c>
      <c r="F35" s="27">
        <v>7600</v>
      </c>
      <c r="G35" s="27">
        <v>60800</v>
      </c>
    </row>
    <row r="36" spans="1:7" x14ac:dyDescent="0.35">
      <c r="A36" s="22" t="s">
        <v>262</v>
      </c>
      <c r="B36" s="22" t="s">
        <v>261</v>
      </c>
      <c r="C36" s="32" t="s">
        <v>441</v>
      </c>
      <c r="D36" s="77" t="s">
        <v>460</v>
      </c>
      <c r="E36" s="8">
        <v>40</v>
      </c>
      <c r="F36" s="33">
        <v>4300</v>
      </c>
      <c r="G36" s="33">
        <v>172000</v>
      </c>
    </row>
    <row r="37" spans="1:7" x14ac:dyDescent="0.35">
      <c r="A37" s="22" t="s">
        <v>270</v>
      </c>
      <c r="B37" s="22" t="s">
        <v>271</v>
      </c>
      <c r="C37" s="32" t="s">
        <v>123</v>
      </c>
      <c r="D37" s="20" t="s">
        <v>882</v>
      </c>
      <c r="E37" s="75">
        <v>10</v>
      </c>
      <c r="F37" s="76">
        <v>1951.73</v>
      </c>
      <c r="G37" s="66">
        <v>19517.3</v>
      </c>
    </row>
    <row r="38" spans="1:7" x14ac:dyDescent="0.35">
      <c r="A38" s="22" t="s">
        <v>270</v>
      </c>
      <c r="B38" s="22" t="s">
        <v>271</v>
      </c>
      <c r="C38" s="32" t="s">
        <v>123</v>
      </c>
      <c r="D38" s="20" t="s">
        <v>135</v>
      </c>
      <c r="E38" s="24">
        <v>20</v>
      </c>
      <c r="F38" s="66">
        <v>4500</v>
      </c>
      <c r="G38" s="66">
        <v>90000</v>
      </c>
    </row>
    <row r="39" spans="1:7" x14ac:dyDescent="0.35">
      <c r="A39" s="22" t="s">
        <v>270</v>
      </c>
      <c r="B39" s="22" t="s">
        <v>271</v>
      </c>
      <c r="C39" s="32" t="s">
        <v>230</v>
      </c>
      <c r="D39" s="20" t="s">
        <v>882</v>
      </c>
      <c r="E39" s="75">
        <v>10</v>
      </c>
      <c r="F39" s="76">
        <v>1951.73</v>
      </c>
      <c r="G39" s="66">
        <v>19517.3</v>
      </c>
    </row>
    <row r="40" spans="1:7" x14ac:dyDescent="0.35">
      <c r="A40" s="22" t="s">
        <v>270</v>
      </c>
      <c r="B40" s="22" t="s">
        <v>271</v>
      </c>
      <c r="C40" s="32" t="s">
        <v>472</v>
      </c>
      <c r="D40" s="70" t="s">
        <v>115</v>
      </c>
      <c r="E40" s="24">
        <v>7</v>
      </c>
      <c r="F40" s="73">
        <v>3000</v>
      </c>
      <c r="G40" s="73">
        <v>21000</v>
      </c>
    </row>
    <row r="41" spans="1:7" x14ac:dyDescent="0.35">
      <c r="A41" s="22" t="s">
        <v>262</v>
      </c>
      <c r="B41" s="22" t="s">
        <v>261</v>
      </c>
      <c r="C41" s="32" t="s">
        <v>473</v>
      </c>
      <c r="D41" s="34" t="s">
        <v>12</v>
      </c>
      <c r="E41" s="33">
        <v>4</v>
      </c>
      <c r="F41" s="6">
        <v>4500</v>
      </c>
      <c r="G41" s="33">
        <v>18000</v>
      </c>
    </row>
    <row r="42" spans="1:7" x14ac:dyDescent="0.35">
      <c r="A42" s="22" t="s">
        <v>262</v>
      </c>
      <c r="B42" s="22" t="s">
        <v>261</v>
      </c>
      <c r="C42" s="32" t="s">
        <v>473</v>
      </c>
      <c r="D42" s="34" t="s">
        <v>40</v>
      </c>
      <c r="E42" s="33">
        <v>4</v>
      </c>
      <c r="F42" s="6">
        <v>2539.83</v>
      </c>
      <c r="G42" s="33">
        <v>10159.32</v>
      </c>
    </row>
    <row r="43" spans="1:7" x14ac:dyDescent="0.35">
      <c r="A43" s="22" t="s">
        <v>262</v>
      </c>
      <c r="B43" s="22" t="s">
        <v>261</v>
      </c>
      <c r="C43" s="32" t="s">
        <v>496</v>
      </c>
      <c r="D43" s="81" t="s">
        <v>508</v>
      </c>
      <c r="E43" s="8">
        <v>10</v>
      </c>
      <c r="F43" s="27">
        <v>3500</v>
      </c>
      <c r="G43" s="27">
        <v>35000</v>
      </c>
    </row>
    <row r="44" spans="1:7" x14ac:dyDescent="0.35">
      <c r="A44" s="72" t="s">
        <v>262</v>
      </c>
      <c r="B44" s="22" t="s">
        <v>261</v>
      </c>
      <c r="C44" s="32" t="s">
        <v>496</v>
      </c>
      <c r="D44" s="81" t="s">
        <v>508</v>
      </c>
      <c r="E44" s="8">
        <v>40</v>
      </c>
      <c r="F44" s="27">
        <v>2500</v>
      </c>
      <c r="G44" s="27">
        <v>100000</v>
      </c>
    </row>
    <row r="45" spans="1:7" x14ac:dyDescent="0.35">
      <c r="A45" s="22" t="s">
        <v>664</v>
      </c>
      <c r="B45" s="22" t="s">
        <v>665</v>
      </c>
      <c r="C45" s="32" t="s">
        <v>545</v>
      </c>
      <c r="D45" s="5" t="s">
        <v>540</v>
      </c>
      <c r="E45" s="3">
        <v>4</v>
      </c>
      <c r="F45" s="83">
        <v>2129.6</v>
      </c>
      <c r="G45" s="17">
        <v>8518.4</v>
      </c>
    </row>
    <row r="46" spans="1:7" x14ac:dyDescent="0.35">
      <c r="A46" s="22" t="s">
        <v>664</v>
      </c>
      <c r="B46" s="22" t="s">
        <v>665</v>
      </c>
      <c r="C46" s="32" t="s">
        <v>545</v>
      </c>
      <c r="D46" s="5" t="s">
        <v>541</v>
      </c>
      <c r="E46" s="3">
        <v>2</v>
      </c>
      <c r="F46" s="84">
        <v>15900</v>
      </c>
      <c r="G46" s="17">
        <v>31800</v>
      </c>
    </row>
    <row r="47" spans="1:7" ht="28.5" x14ac:dyDescent="0.35">
      <c r="A47" s="22" t="s">
        <v>270</v>
      </c>
      <c r="B47" s="22" t="s">
        <v>271</v>
      </c>
      <c r="C47" s="158" t="s">
        <v>902</v>
      </c>
      <c r="D47" s="7" t="s">
        <v>907</v>
      </c>
      <c r="E47" s="3">
        <v>15</v>
      </c>
      <c r="F47" s="83">
        <v>9680</v>
      </c>
      <c r="G47" s="71">
        <v>145200</v>
      </c>
    </row>
    <row r="48" spans="1:7" ht="28.5" x14ac:dyDescent="0.35">
      <c r="A48" s="22" t="s">
        <v>270</v>
      </c>
      <c r="B48" s="22" t="s">
        <v>271</v>
      </c>
      <c r="C48" s="158" t="s">
        <v>902</v>
      </c>
      <c r="D48" s="7" t="s">
        <v>115</v>
      </c>
      <c r="E48" s="3">
        <v>72</v>
      </c>
      <c r="F48" s="83">
        <v>1936</v>
      </c>
      <c r="G48" s="71">
        <v>139392</v>
      </c>
    </row>
    <row r="49" spans="1:7" x14ac:dyDescent="0.35">
      <c r="A49" s="22" t="s">
        <v>270</v>
      </c>
      <c r="B49" s="22" t="s">
        <v>271</v>
      </c>
      <c r="C49" s="32" t="s">
        <v>545</v>
      </c>
      <c r="D49" s="5" t="s">
        <v>557</v>
      </c>
      <c r="E49" s="6">
        <v>1</v>
      </c>
      <c r="F49" s="6">
        <v>2130</v>
      </c>
      <c r="G49" s="33">
        <v>2130</v>
      </c>
    </row>
    <row r="50" spans="1:7" x14ac:dyDescent="0.35">
      <c r="A50" s="72" t="s">
        <v>262</v>
      </c>
      <c r="B50" s="22" t="s">
        <v>261</v>
      </c>
      <c r="C50" s="32" t="s">
        <v>545</v>
      </c>
      <c r="D50" s="5" t="s">
        <v>564</v>
      </c>
      <c r="E50" s="6">
        <v>26</v>
      </c>
      <c r="F50" s="6">
        <v>2100</v>
      </c>
      <c r="G50" s="33">
        <v>54600</v>
      </c>
    </row>
    <row r="51" spans="1:7" x14ac:dyDescent="0.35">
      <c r="A51" s="22" t="s">
        <v>262</v>
      </c>
      <c r="B51" s="22" t="s">
        <v>261</v>
      </c>
      <c r="C51" s="32" t="s">
        <v>545</v>
      </c>
      <c r="D51" s="2" t="s">
        <v>569</v>
      </c>
      <c r="E51" s="6">
        <v>300</v>
      </c>
      <c r="F51" s="6">
        <v>100</v>
      </c>
      <c r="G51" s="33">
        <v>30000</v>
      </c>
    </row>
    <row r="52" spans="1:7" x14ac:dyDescent="0.35">
      <c r="A52" s="72" t="s">
        <v>262</v>
      </c>
      <c r="B52" s="22" t="s">
        <v>261</v>
      </c>
      <c r="C52" s="32" t="s">
        <v>545</v>
      </c>
      <c r="D52" s="34" t="s">
        <v>12</v>
      </c>
      <c r="E52" s="8">
        <v>2</v>
      </c>
      <c r="F52" s="27">
        <v>6500</v>
      </c>
      <c r="G52" s="27">
        <v>13000</v>
      </c>
    </row>
    <row r="53" spans="1:7" x14ac:dyDescent="0.35">
      <c r="A53" s="22" t="s">
        <v>262</v>
      </c>
      <c r="B53" s="22" t="s">
        <v>261</v>
      </c>
      <c r="C53" s="32" t="s">
        <v>545</v>
      </c>
      <c r="D53" s="34" t="s">
        <v>40</v>
      </c>
      <c r="E53" s="8">
        <v>3</v>
      </c>
      <c r="F53" s="27">
        <v>2100</v>
      </c>
      <c r="G53" s="27">
        <v>6300</v>
      </c>
    </row>
    <row r="54" spans="1:7" x14ac:dyDescent="0.35">
      <c r="A54" s="22" t="s">
        <v>664</v>
      </c>
      <c r="B54" s="22" t="s">
        <v>665</v>
      </c>
      <c r="C54" s="32" t="s">
        <v>254</v>
      </c>
      <c r="D54" s="5" t="s">
        <v>540</v>
      </c>
      <c r="E54" s="3">
        <v>20</v>
      </c>
      <c r="F54" s="17">
        <v>2420</v>
      </c>
      <c r="G54" s="17">
        <v>48400</v>
      </c>
    </row>
    <row r="55" spans="1:7" x14ac:dyDescent="0.35">
      <c r="A55" s="22" t="s">
        <v>270</v>
      </c>
      <c r="B55" s="22" t="s">
        <v>271</v>
      </c>
      <c r="C55" s="32" t="s">
        <v>254</v>
      </c>
      <c r="D55" s="86" t="s">
        <v>540</v>
      </c>
      <c r="E55" s="6">
        <v>20</v>
      </c>
      <c r="F55" s="6">
        <v>2420</v>
      </c>
      <c r="G55" s="33">
        <v>48400</v>
      </c>
    </row>
    <row r="56" spans="1:7" ht="28.5" x14ac:dyDescent="0.35">
      <c r="A56" s="22" t="s">
        <v>664</v>
      </c>
      <c r="B56" s="22" t="s">
        <v>665</v>
      </c>
      <c r="C56" s="31" t="s">
        <v>902</v>
      </c>
      <c r="D56" s="86" t="s">
        <v>541</v>
      </c>
      <c r="E56" s="3">
        <v>11</v>
      </c>
      <c r="F56" s="17">
        <v>9680</v>
      </c>
      <c r="G56" s="27">
        <v>106480</v>
      </c>
    </row>
    <row r="57" spans="1:7" x14ac:dyDescent="0.35">
      <c r="A57" s="22" t="s">
        <v>664</v>
      </c>
      <c r="B57" s="22" t="s">
        <v>665</v>
      </c>
      <c r="C57" s="32" t="s">
        <v>618</v>
      </c>
      <c r="D57" s="5" t="s">
        <v>539</v>
      </c>
      <c r="E57" s="3">
        <v>15</v>
      </c>
      <c r="F57" s="17">
        <v>250</v>
      </c>
      <c r="G57" s="17">
        <v>3750</v>
      </c>
    </row>
    <row r="58" spans="1:7" x14ac:dyDescent="0.35">
      <c r="A58" s="22" t="s">
        <v>664</v>
      </c>
      <c r="B58" s="22" t="s">
        <v>665</v>
      </c>
      <c r="C58" s="32" t="s">
        <v>618</v>
      </c>
      <c r="D58" s="5" t="s">
        <v>540</v>
      </c>
      <c r="E58" s="3">
        <v>15</v>
      </c>
      <c r="F58" s="87">
        <v>3630</v>
      </c>
      <c r="G58" s="17">
        <v>54450</v>
      </c>
    </row>
    <row r="59" spans="1:7" x14ac:dyDescent="0.35">
      <c r="A59" s="22" t="s">
        <v>664</v>
      </c>
      <c r="B59" s="22" t="s">
        <v>665</v>
      </c>
      <c r="C59" s="32" t="s">
        <v>618</v>
      </c>
      <c r="D59" s="5" t="s">
        <v>598</v>
      </c>
      <c r="E59" s="3">
        <v>4</v>
      </c>
      <c r="F59" s="3">
        <v>2129.6</v>
      </c>
      <c r="G59" s="17">
        <v>8518.4</v>
      </c>
    </row>
    <row r="60" spans="1:7" x14ac:dyDescent="0.35">
      <c r="A60" s="22" t="s">
        <v>270</v>
      </c>
      <c r="B60" s="22" t="s">
        <v>271</v>
      </c>
      <c r="C60" s="32" t="s">
        <v>618</v>
      </c>
      <c r="D60" s="20" t="s">
        <v>622</v>
      </c>
      <c r="E60" s="88">
        <v>4</v>
      </c>
      <c r="F60" s="66">
        <v>4500</v>
      </c>
      <c r="G60" s="66">
        <v>18000</v>
      </c>
    </row>
    <row r="61" spans="1:7" x14ac:dyDescent="0.35">
      <c r="A61" s="22" t="s">
        <v>270</v>
      </c>
      <c r="B61" s="22" t="s">
        <v>271</v>
      </c>
      <c r="C61" s="32" t="s">
        <v>618</v>
      </c>
      <c r="D61" s="20" t="s">
        <v>640</v>
      </c>
      <c r="E61" s="88">
        <v>65</v>
      </c>
      <c r="F61" s="66">
        <v>2700</v>
      </c>
      <c r="G61" s="66">
        <v>175500</v>
      </c>
    </row>
    <row r="62" spans="1:7" x14ac:dyDescent="0.35">
      <c r="A62" s="22" t="s">
        <v>270</v>
      </c>
      <c r="B62" s="22" t="s">
        <v>271</v>
      </c>
      <c r="C62" s="32" t="s">
        <v>618</v>
      </c>
      <c r="D62" s="20" t="s">
        <v>656</v>
      </c>
      <c r="E62" s="88">
        <v>4</v>
      </c>
      <c r="F62" s="66">
        <v>2700</v>
      </c>
      <c r="G62" s="66">
        <v>10800</v>
      </c>
    </row>
    <row r="63" spans="1:7" x14ac:dyDescent="0.35">
      <c r="A63" s="22" t="s">
        <v>270</v>
      </c>
      <c r="B63" s="22" t="s">
        <v>271</v>
      </c>
      <c r="C63" s="32" t="s">
        <v>618</v>
      </c>
      <c r="D63" s="20" t="s">
        <v>652</v>
      </c>
      <c r="E63" s="88">
        <v>4</v>
      </c>
      <c r="F63" s="66">
        <v>250</v>
      </c>
      <c r="G63" s="66">
        <v>1000</v>
      </c>
    </row>
    <row r="64" spans="1:7" x14ac:dyDescent="0.35">
      <c r="A64" s="22" t="s">
        <v>771</v>
      </c>
      <c r="B64" s="22" t="s">
        <v>772</v>
      </c>
      <c r="C64" s="32" t="s">
        <v>496</v>
      </c>
      <c r="D64" s="2" t="s">
        <v>705</v>
      </c>
      <c r="E64" s="32">
        <v>140</v>
      </c>
      <c r="F64" s="27">
        <v>2420</v>
      </c>
      <c r="G64" s="17">
        <v>338800</v>
      </c>
    </row>
    <row r="65" spans="1:7" x14ac:dyDescent="0.35">
      <c r="A65" s="72" t="s">
        <v>771</v>
      </c>
      <c r="B65" s="22" t="s">
        <v>772</v>
      </c>
      <c r="C65" s="32" t="s">
        <v>172</v>
      </c>
      <c r="D65" s="16" t="s">
        <v>722</v>
      </c>
      <c r="E65" s="10">
        <v>70</v>
      </c>
      <c r="F65" s="89">
        <v>2178</v>
      </c>
      <c r="G65" s="89">
        <v>152460</v>
      </c>
    </row>
    <row r="66" spans="1:7" x14ac:dyDescent="0.35">
      <c r="A66" s="72" t="s">
        <v>771</v>
      </c>
      <c r="B66" s="22" t="s">
        <v>772</v>
      </c>
      <c r="C66" s="32" t="s">
        <v>254</v>
      </c>
      <c r="D66" s="91" t="s">
        <v>755</v>
      </c>
      <c r="E66" s="13">
        <v>8</v>
      </c>
      <c r="F66" s="61">
        <v>4840</v>
      </c>
      <c r="G66" s="61">
        <v>38720</v>
      </c>
    </row>
    <row r="67" spans="1:7" x14ac:dyDescent="0.35">
      <c r="A67" s="22" t="s">
        <v>771</v>
      </c>
      <c r="B67" s="22" t="s">
        <v>772</v>
      </c>
      <c r="C67" s="32" t="s">
        <v>254</v>
      </c>
      <c r="D67" s="91" t="s">
        <v>755</v>
      </c>
      <c r="E67" s="13">
        <v>8</v>
      </c>
      <c r="F67" s="27">
        <v>4840</v>
      </c>
      <c r="G67" s="27">
        <v>38720</v>
      </c>
    </row>
    <row r="68" spans="1:7" ht="28.5" x14ac:dyDescent="0.35">
      <c r="A68" s="22" t="s">
        <v>771</v>
      </c>
      <c r="B68" s="22" t="s">
        <v>772</v>
      </c>
      <c r="C68" s="158" t="s">
        <v>902</v>
      </c>
      <c r="D68" s="91" t="s">
        <v>1147</v>
      </c>
      <c r="E68" s="95">
        <v>82</v>
      </c>
      <c r="F68" s="95">
        <v>2000</v>
      </c>
      <c r="G68" s="95">
        <v>164000</v>
      </c>
    </row>
    <row r="69" spans="1:7" ht="28.5" x14ac:dyDescent="0.35">
      <c r="A69" s="22" t="s">
        <v>771</v>
      </c>
      <c r="B69" s="22" t="s">
        <v>772</v>
      </c>
      <c r="C69" s="158" t="s">
        <v>902</v>
      </c>
      <c r="D69" s="91" t="s">
        <v>1148</v>
      </c>
      <c r="E69" s="95">
        <v>18</v>
      </c>
      <c r="F69" s="95">
        <v>4000</v>
      </c>
      <c r="G69" s="95">
        <v>72000</v>
      </c>
    </row>
    <row r="70" spans="1:7" ht="28.5" x14ac:dyDescent="0.35">
      <c r="A70" s="22" t="s">
        <v>771</v>
      </c>
      <c r="B70" s="22" t="s">
        <v>772</v>
      </c>
      <c r="C70" s="158" t="s">
        <v>902</v>
      </c>
      <c r="D70" s="91" t="s">
        <v>1148</v>
      </c>
      <c r="E70" s="95">
        <v>18</v>
      </c>
      <c r="F70" s="95">
        <v>4000</v>
      </c>
      <c r="G70" s="95">
        <v>72000</v>
      </c>
    </row>
    <row r="71" spans="1:7" x14ac:dyDescent="0.35">
      <c r="A71" s="72" t="s">
        <v>771</v>
      </c>
      <c r="B71" s="22" t="s">
        <v>772</v>
      </c>
      <c r="C71" s="32" t="s">
        <v>441</v>
      </c>
      <c r="D71" s="2" t="s">
        <v>508</v>
      </c>
      <c r="E71" s="8">
        <v>25</v>
      </c>
      <c r="F71" s="27">
        <v>7562.76</v>
      </c>
      <c r="G71" s="96">
        <v>189069</v>
      </c>
    </row>
    <row r="72" spans="1:7" x14ac:dyDescent="0.35">
      <c r="A72" s="54" t="s">
        <v>880</v>
      </c>
      <c r="B72" s="54" t="s">
        <v>881</v>
      </c>
      <c r="C72" s="32" t="s">
        <v>230</v>
      </c>
      <c r="D72" s="46" t="s">
        <v>135</v>
      </c>
      <c r="E72" s="8">
        <v>11</v>
      </c>
      <c r="F72" s="100">
        <v>3025</v>
      </c>
      <c r="G72" s="101">
        <v>33275</v>
      </c>
    </row>
    <row r="73" spans="1:7" x14ac:dyDescent="0.35">
      <c r="A73" s="54" t="s">
        <v>880</v>
      </c>
      <c r="B73" s="54" t="s">
        <v>881</v>
      </c>
      <c r="C73" s="32" t="s">
        <v>836</v>
      </c>
      <c r="D73" s="46" t="s">
        <v>835</v>
      </c>
      <c r="E73" s="3">
        <v>5</v>
      </c>
      <c r="F73" s="18">
        <v>2117.5</v>
      </c>
      <c r="G73" s="101">
        <v>10587.5</v>
      </c>
    </row>
    <row r="74" spans="1:7" x14ac:dyDescent="0.35">
      <c r="A74" s="54" t="s">
        <v>880</v>
      </c>
      <c r="B74" s="54" t="s">
        <v>881</v>
      </c>
      <c r="C74" s="32" t="s">
        <v>472</v>
      </c>
      <c r="D74" s="99" t="s">
        <v>844</v>
      </c>
      <c r="E74" s="112">
        <v>12</v>
      </c>
      <c r="F74" s="102">
        <v>3800</v>
      </c>
      <c r="G74" s="103">
        <v>45600</v>
      </c>
    </row>
    <row r="75" spans="1:7" x14ac:dyDescent="0.35">
      <c r="A75" s="54" t="s">
        <v>880</v>
      </c>
      <c r="B75" s="54" t="s">
        <v>881</v>
      </c>
      <c r="C75" s="32" t="s">
        <v>878</v>
      </c>
      <c r="D75" s="22" t="s">
        <v>865</v>
      </c>
      <c r="E75" s="8">
        <v>2</v>
      </c>
      <c r="F75" s="27">
        <v>20812</v>
      </c>
      <c r="G75" s="114">
        <v>41624</v>
      </c>
    </row>
    <row r="76" spans="1:7" x14ac:dyDescent="0.35">
      <c r="E76">
        <f>SUM(E3:E75)</f>
        <v>3507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70805-9F28-408B-A4EF-E726D166033B}">
  <dimension ref="A1:H8"/>
  <sheetViews>
    <sheetView workbookViewId="0">
      <selection activeCell="K3" sqref="K3"/>
    </sheetView>
  </sheetViews>
  <sheetFormatPr defaultRowHeight="14.5" x14ac:dyDescent="0.35"/>
  <cols>
    <col min="1" max="1" width="15.54296875" customWidth="1"/>
    <col min="2" max="2" width="15.7265625" customWidth="1"/>
    <col min="3" max="3" width="16.54296875" customWidth="1"/>
    <col min="4" max="4" width="28" customWidth="1"/>
    <col min="5" max="5" width="13.1796875" customWidth="1"/>
    <col min="6" max="6" width="6.54296875" bestFit="1" customWidth="1"/>
  </cols>
  <sheetData>
    <row r="1" spans="1:8" x14ac:dyDescent="0.35">
      <c r="G1" t="s">
        <v>1230</v>
      </c>
    </row>
    <row r="2" spans="1:8" ht="28" x14ac:dyDescent="0.35">
      <c r="A2" s="11" t="s">
        <v>257</v>
      </c>
      <c r="B2" s="12" t="s">
        <v>260</v>
      </c>
      <c r="C2" s="274" t="s">
        <v>256</v>
      </c>
      <c r="D2" s="275" t="s">
        <v>28</v>
      </c>
      <c r="E2" s="276" t="s">
        <v>29</v>
      </c>
      <c r="F2" s="274" t="s">
        <v>30</v>
      </c>
      <c r="G2" s="277" t="s">
        <v>31</v>
      </c>
      <c r="H2" s="62"/>
    </row>
    <row r="3" spans="1:8" ht="60.75" customHeight="1" x14ac:dyDescent="0.35">
      <c r="A3" s="22" t="s">
        <v>270</v>
      </c>
      <c r="B3" s="22" t="s">
        <v>271</v>
      </c>
      <c r="C3" s="32" t="s">
        <v>496</v>
      </c>
      <c r="D3" s="59" t="s">
        <v>497</v>
      </c>
      <c r="E3" s="71">
        <v>2</v>
      </c>
      <c r="F3" s="71">
        <v>27000</v>
      </c>
      <c r="G3" s="71">
        <v>54000</v>
      </c>
    </row>
    <row r="4" spans="1:8" x14ac:dyDescent="0.35">
      <c r="A4" s="22" t="s">
        <v>270</v>
      </c>
      <c r="B4" s="22" t="s">
        <v>271</v>
      </c>
      <c r="C4" s="32" t="s">
        <v>496</v>
      </c>
      <c r="D4" s="59" t="s">
        <v>487</v>
      </c>
      <c r="E4" s="71">
        <v>50</v>
      </c>
      <c r="F4" s="71">
        <v>70</v>
      </c>
      <c r="G4" s="71">
        <v>3500</v>
      </c>
    </row>
    <row r="5" spans="1:8" ht="62.25" customHeight="1" x14ac:dyDescent="0.35">
      <c r="A5" s="22" t="s">
        <v>262</v>
      </c>
      <c r="B5" s="22" t="s">
        <v>261</v>
      </c>
      <c r="C5" s="32" t="s">
        <v>496</v>
      </c>
      <c r="D5" s="81" t="s">
        <v>497</v>
      </c>
      <c r="E5" s="8">
        <v>2</v>
      </c>
      <c r="F5" s="27">
        <v>5670</v>
      </c>
      <c r="G5" s="27">
        <v>11340</v>
      </c>
    </row>
    <row r="6" spans="1:8" x14ac:dyDescent="0.35">
      <c r="A6" s="72" t="s">
        <v>262</v>
      </c>
      <c r="B6" s="22" t="s">
        <v>261</v>
      </c>
      <c r="C6" s="32" t="s">
        <v>496</v>
      </c>
      <c r="D6" s="81" t="s">
        <v>487</v>
      </c>
      <c r="E6" s="8">
        <v>50</v>
      </c>
      <c r="F6" s="27">
        <v>14.7</v>
      </c>
      <c r="G6" s="27">
        <v>735</v>
      </c>
    </row>
    <row r="7" spans="1:8" x14ac:dyDescent="0.35">
      <c r="A7" s="22" t="s">
        <v>771</v>
      </c>
      <c r="B7" s="22" t="s">
        <v>772</v>
      </c>
      <c r="C7" s="32" t="s">
        <v>496</v>
      </c>
      <c r="D7" s="2" t="s">
        <v>701</v>
      </c>
      <c r="E7" s="32">
        <v>120</v>
      </c>
      <c r="F7" s="27">
        <v>84.7</v>
      </c>
      <c r="G7" s="17">
        <v>10164</v>
      </c>
    </row>
    <row r="8" spans="1:8" x14ac:dyDescent="0.35">
      <c r="A8" s="62"/>
      <c r="B8" s="62"/>
      <c r="C8" s="64"/>
      <c r="D8" s="63"/>
      <c r="E8" s="279">
        <f>SUM(E3:E7)</f>
        <v>224</v>
      </c>
      <c r="F8" s="65"/>
      <c r="G8" s="65"/>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D417E-A434-48F7-BD52-574B52C45F1D}">
  <dimension ref="A1:G11"/>
  <sheetViews>
    <sheetView workbookViewId="0">
      <selection activeCell="J9" sqref="J9"/>
    </sheetView>
  </sheetViews>
  <sheetFormatPr defaultRowHeight="14.5" x14ac:dyDescent="0.35"/>
  <cols>
    <col min="1" max="1" width="18" bestFit="1" customWidth="1"/>
    <col min="2" max="2" width="25.26953125" bestFit="1" customWidth="1"/>
    <col min="3" max="3" width="47.7265625" bestFit="1" customWidth="1"/>
    <col min="4" max="4" width="46.54296875" customWidth="1"/>
    <col min="5" max="5" width="19.81640625" bestFit="1" customWidth="1"/>
  </cols>
  <sheetData>
    <row r="1" spans="1:7" x14ac:dyDescent="0.35">
      <c r="G1" t="s">
        <v>1231</v>
      </c>
    </row>
    <row r="2" spans="1:7" x14ac:dyDescent="0.35">
      <c r="A2" s="116" t="s">
        <v>257</v>
      </c>
      <c r="B2" s="116" t="s">
        <v>260</v>
      </c>
      <c r="C2" s="116" t="s">
        <v>256</v>
      </c>
      <c r="D2" s="116" t="s">
        <v>28</v>
      </c>
      <c r="E2" s="116" t="s">
        <v>29</v>
      </c>
      <c r="F2" s="116" t="s">
        <v>30</v>
      </c>
      <c r="G2" s="116" t="s">
        <v>31</v>
      </c>
    </row>
    <row r="3" spans="1:7" x14ac:dyDescent="0.35">
      <c r="A3" s="116" t="s">
        <v>262</v>
      </c>
      <c r="B3" s="116" t="s">
        <v>261</v>
      </c>
      <c r="C3" s="116" t="s">
        <v>61</v>
      </c>
      <c r="D3" s="116" t="s">
        <v>55</v>
      </c>
      <c r="E3" s="116">
        <v>1</v>
      </c>
      <c r="F3" s="116">
        <v>80000</v>
      </c>
      <c r="G3" s="116">
        <v>80000</v>
      </c>
    </row>
    <row r="4" spans="1:7" x14ac:dyDescent="0.35">
      <c r="A4" s="116" t="s">
        <v>822</v>
      </c>
      <c r="B4" s="116" t="s">
        <v>823</v>
      </c>
      <c r="C4" s="116" t="s">
        <v>123</v>
      </c>
      <c r="D4" s="116" t="s">
        <v>113</v>
      </c>
      <c r="E4" s="116">
        <v>1</v>
      </c>
      <c r="F4" s="116">
        <v>140000</v>
      </c>
      <c r="G4" s="116">
        <v>140000</v>
      </c>
    </row>
    <row r="5" spans="1:7" x14ac:dyDescent="0.35">
      <c r="A5" s="116" t="s">
        <v>822</v>
      </c>
      <c r="B5" s="116" t="s">
        <v>823</v>
      </c>
      <c r="C5" s="116" t="s">
        <v>42</v>
      </c>
      <c r="D5" s="116" t="s">
        <v>165</v>
      </c>
      <c r="E5" s="116">
        <v>1</v>
      </c>
      <c r="F5" s="116">
        <v>114950</v>
      </c>
      <c r="G5" s="116">
        <v>114950</v>
      </c>
    </row>
    <row r="6" spans="1:7" x14ac:dyDescent="0.35">
      <c r="A6" s="116" t="s">
        <v>822</v>
      </c>
      <c r="B6" s="116" t="s">
        <v>823</v>
      </c>
      <c r="C6" s="116" t="s">
        <v>246</v>
      </c>
      <c r="D6" s="116" t="s">
        <v>245</v>
      </c>
      <c r="E6" s="116">
        <v>1</v>
      </c>
      <c r="F6" s="116">
        <v>108900</v>
      </c>
      <c r="G6" s="116">
        <v>108900</v>
      </c>
    </row>
    <row r="7" spans="1:7" x14ac:dyDescent="0.35">
      <c r="A7" s="116" t="s">
        <v>270</v>
      </c>
      <c r="B7" s="116" t="s">
        <v>271</v>
      </c>
      <c r="C7" s="116" t="s">
        <v>472</v>
      </c>
      <c r="D7" s="116" t="s">
        <v>464</v>
      </c>
      <c r="E7" s="116">
        <v>1</v>
      </c>
      <c r="F7" s="116">
        <v>115000</v>
      </c>
      <c r="G7" s="116">
        <v>115000</v>
      </c>
    </row>
    <row r="8" spans="1:7" x14ac:dyDescent="0.35">
      <c r="A8" s="116" t="s">
        <v>270</v>
      </c>
      <c r="B8" s="116" t="s">
        <v>271</v>
      </c>
      <c r="C8" s="116" t="s">
        <v>902</v>
      </c>
      <c r="D8" s="116" t="s">
        <v>1010</v>
      </c>
      <c r="E8" s="116">
        <v>1</v>
      </c>
      <c r="F8" s="116">
        <v>254100</v>
      </c>
      <c r="G8" s="116">
        <v>254100</v>
      </c>
    </row>
    <row r="9" spans="1:7" x14ac:dyDescent="0.35">
      <c r="A9" s="116" t="s">
        <v>664</v>
      </c>
      <c r="B9" s="116" t="s">
        <v>665</v>
      </c>
      <c r="C9" s="116" t="s">
        <v>948</v>
      </c>
      <c r="D9" s="116" t="s">
        <v>973</v>
      </c>
      <c r="E9" s="116">
        <v>1</v>
      </c>
      <c r="F9" s="116">
        <v>100000</v>
      </c>
      <c r="G9" s="116">
        <v>100000</v>
      </c>
    </row>
    <row r="10" spans="1:7" x14ac:dyDescent="0.35">
      <c r="A10" s="116" t="s">
        <v>771</v>
      </c>
      <c r="B10" s="116" t="s">
        <v>772</v>
      </c>
      <c r="C10" s="116" t="s">
        <v>254</v>
      </c>
      <c r="D10" s="116" t="s">
        <v>762</v>
      </c>
      <c r="E10" s="280">
        <v>1</v>
      </c>
      <c r="F10" s="116">
        <v>78650</v>
      </c>
      <c r="G10" s="116">
        <v>78650</v>
      </c>
    </row>
    <row r="11" spans="1:7" x14ac:dyDescent="0.35">
      <c r="E11">
        <f>SUM(E3:E10)</f>
        <v>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64C38-8A60-40EE-82B7-CD0B9032106C}">
  <dimension ref="A1:G9"/>
  <sheetViews>
    <sheetView workbookViewId="0">
      <selection activeCell="J5" sqref="J5"/>
    </sheetView>
  </sheetViews>
  <sheetFormatPr defaultRowHeight="14.5" x14ac:dyDescent="0.35"/>
  <cols>
    <col min="1" max="1" width="14.26953125" customWidth="1"/>
    <col min="2" max="2" width="13.1796875" customWidth="1"/>
    <col min="3" max="3" width="23.81640625" bestFit="1" customWidth="1"/>
    <col min="4" max="4" width="50" bestFit="1" customWidth="1"/>
    <col min="5" max="5" width="9" bestFit="1" customWidth="1"/>
  </cols>
  <sheetData>
    <row r="1" spans="1:7" x14ac:dyDescent="0.35">
      <c r="G1" t="s">
        <v>1232</v>
      </c>
    </row>
    <row r="3" spans="1:7" ht="42" x14ac:dyDescent="0.35">
      <c r="A3" s="11" t="s">
        <v>257</v>
      </c>
      <c r="B3" s="12" t="s">
        <v>260</v>
      </c>
      <c r="C3" s="117" t="s">
        <v>256</v>
      </c>
      <c r="D3" s="118" t="s">
        <v>28</v>
      </c>
      <c r="E3" s="119" t="s">
        <v>29</v>
      </c>
      <c r="F3" s="117" t="s">
        <v>30</v>
      </c>
      <c r="G3" s="120" t="s">
        <v>31</v>
      </c>
    </row>
    <row r="4" spans="1:7" x14ac:dyDescent="0.35">
      <c r="A4" s="22" t="s">
        <v>822</v>
      </c>
      <c r="B4" s="22" t="s">
        <v>823</v>
      </c>
      <c r="C4" s="13" t="s">
        <v>49</v>
      </c>
      <c r="D4" s="34" t="s">
        <v>132</v>
      </c>
      <c r="E4" s="8">
        <v>1</v>
      </c>
      <c r="F4" s="33">
        <v>30000</v>
      </c>
      <c r="G4" s="27">
        <v>30000</v>
      </c>
    </row>
    <row r="5" spans="1:7" x14ac:dyDescent="0.35">
      <c r="A5" s="22" t="s">
        <v>822</v>
      </c>
      <c r="B5" s="22" t="s">
        <v>823</v>
      </c>
      <c r="C5" s="13" t="s">
        <v>419</v>
      </c>
      <c r="D5" s="1" t="s">
        <v>146</v>
      </c>
      <c r="E5" s="35">
        <v>1</v>
      </c>
      <c r="F5" s="36">
        <v>48400</v>
      </c>
      <c r="G5" s="36">
        <v>48400</v>
      </c>
    </row>
    <row r="6" spans="1:7" x14ac:dyDescent="0.35">
      <c r="A6" s="72" t="s">
        <v>771</v>
      </c>
      <c r="B6" s="22" t="s">
        <v>772</v>
      </c>
      <c r="C6" s="32" t="s">
        <v>496</v>
      </c>
      <c r="D6" s="2" t="s">
        <v>702</v>
      </c>
      <c r="E6" s="32">
        <v>1</v>
      </c>
      <c r="F6" s="27">
        <v>54450</v>
      </c>
      <c r="G6" s="17">
        <v>54450</v>
      </c>
    </row>
    <row r="7" spans="1:7" x14ac:dyDescent="0.35">
      <c r="A7" s="116" t="s">
        <v>771</v>
      </c>
      <c r="B7" s="116" t="s">
        <v>772</v>
      </c>
      <c r="C7" s="32" t="s">
        <v>902</v>
      </c>
      <c r="D7" s="116" t="s">
        <v>1154</v>
      </c>
      <c r="E7" s="280">
        <v>2</v>
      </c>
      <c r="F7" s="116">
        <v>45000</v>
      </c>
      <c r="G7" s="116">
        <v>90000</v>
      </c>
    </row>
    <row r="8" spans="1:7" x14ac:dyDescent="0.35">
      <c r="A8" s="116" t="s">
        <v>771</v>
      </c>
      <c r="B8" s="116" t="s">
        <v>772</v>
      </c>
      <c r="C8" s="32" t="s">
        <v>902</v>
      </c>
      <c r="D8" s="116" t="s">
        <v>1154</v>
      </c>
      <c r="E8" s="116">
        <v>3</v>
      </c>
      <c r="F8" s="116">
        <v>45000</v>
      </c>
      <c r="G8" s="116">
        <v>135000</v>
      </c>
    </row>
    <row r="9" spans="1:7" x14ac:dyDescent="0.35">
      <c r="E9">
        <f>SUM(E4:E8)</f>
        <v>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A8318-7A42-43BA-89DB-45B8908E51F1}">
  <dimension ref="A1:G64"/>
  <sheetViews>
    <sheetView workbookViewId="0">
      <selection activeCell="I4" sqref="I4"/>
    </sheetView>
  </sheetViews>
  <sheetFormatPr defaultRowHeight="14.5" x14ac:dyDescent="0.35"/>
  <cols>
    <col min="1" max="1" width="11.54296875" customWidth="1"/>
    <col min="2" max="2" width="14.453125" customWidth="1"/>
    <col min="3" max="3" width="17.1796875" customWidth="1"/>
    <col min="4" max="4" width="51" customWidth="1"/>
    <col min="5" max="5" width="13.7265625" customWidth="1"/>
  </cols>
  <sheetData>
    <row r="1" spans="1:7" x14ac:dyDescent="0.35">
      <c r="G1" t="s">
        <v>1233</v>
      </c>
    </row>
    <row r="2" spans="1:7" ht="42" x14ac:dyDescent="0.35">
      <c r="A2" s="11" t="s">
        <v>257</v>
      </c>
      <c r="B2" s="12" t="s">
        <v>260</v>
      </c>
      <c r="C2" s="274" t="s">
        <v>256</v>
      </c>
      <c r="D2" s="275" t="s">
        <v>28</v>
      </c>
      <c r="E2" s="276" t="s">
        <v>29</v>
      </c>
      <c r="F2" s="274" t="s">
        <v>30</v>
      </c>
      <c r="G2" s="277" t="s">
        <v>31</v>
      </c>
    </row>
    <row r="3" spans="1:7" x14ac:dyDescent="0.35">
      <c r="A3" s="22" t="s">
        <v>262</v>
      </c>
      <c r="B3" s="22" t="s">
        <v>261</v>
      </c>
      <c r="C3" s="13" t="s">
        <v>32</v>
      </c>
      <c r="D3" s="14" t="s">
        <v>15</v>
      </c>
      <c r="E3" s="13">
        <v>1</v>
      </c>
      <c r="F3" s="15">
        <v>1493</v>
      </c>
      <c r="G3" s="15">
        <v>1493</v>
      </c>
    </row>
    <row r="4" spans="1:7" x14ac:dyDescent="0.35">
      <c r="A4" s="22" t="s">
        <v>262</v>
      </c>
      <c r="B4" s="22" t="s">
        <v>261</v>
      </c>
      <c r="C4" s="13" t="s">
        <v>32</v>
      </c>
      <c r="D4" s="14" t="s">
        <v>20</v>
      </c>
      <c r="E4" s="13">
        <v>1</v>
      </c>
      <c r="F4" s="15">
        <v>611</v>
      </c>
      <c r="G4" s="15">
        <v>611</v>
      </c>
    </row>
    <row r="5" spans="1:7" x14ac:dyDescent="0.35">
      <c r="A5" s="22" t="s">
        <v>262</v>
      </c>
      <c r="B5" s="22" t="s">
        <v>261</v>
      </c>
      <c r="C5" s="10" t="s">
        <v>49</v>
      </c>
      <c r="D5" s="14" t="s">
        <v>15</v>
      </c>
      <c r="E5" s="3">
        <v>2</v>
      </c>
      <c r="F5" s="17">
        <v>1492.52</v>
      </c>
      <c r="G5" s="17">
        <v>2985</v>
      </c>
    </row>
    <row r="6" spans="1:7" x14ac:dyDescent="0.35">
      <c r="A6" s="22" t="s">
        <v>262</v>
      </c>
      <c r="B6" s="22" t="s">
        <v>261</v>
      </c>
      <c r="C6" s="10" t="s">
        <v>49</v>
      </c>
      <c r="D6" s="14" t="s">
        <v>20</v>
      </c>
      <c r="E6" s="13">
        <v>1</v>
      </c>
      <c r="F6" s="15">
        <v>611</v>
      </c>
      <c r="G6" s="17">
        <v>611</v>
      </c>
    </row>
    <row r="7" spans="1:7" x14ac:dyDescent="0.35">
      <c r="A7" s="22" t="s">
        <v>262</v>
      </c>
      <c r="B7" s="22" t="s">
        <v>261</v>
      </c>
      <c r="C7" s="10" t="s">
        <v>50</v>
      </c>
      <c r="D7" s="14" t="s">
        <v>15</v>
      </c>
      <c r="E7" s="3">
        <v>3</v>
      </c>
      <c r="F7" s="17">
        <v>1492.52</v>
      </c>
      <c r="G7" s="17">
        <v>4478</v>
      </c>
    </row>
    <row r="8" spans="1:7" x14ac:dyDescent="0.35">
      <c r="A8" s="22" t="s">
        <v>262</v>
      </c>
      <c r="B8" s="22" t="s">
        <v>261</v>
      </c>
      <c r="C8" s="10" t="s">
        <v>50</v>
      </c>
      <c r="D8" s="14" t="s">
        <v>20</v>
      </c>
      <c r="E8" s="3">
        <v>1</v>
      </c>
      <c r="F8" s="17">
        <v>611.04999999999995</v>
      </c>
      <c r="G8" s="17">
        <v>611</v>
      </c>
    </row>
    <row r="9" spans="1:7" x14ac:dyDescent="0.35">
      <c r="A9" s="22" t="s">
        <v>262</v>
      </c>
      <c r="B9" s="22" t="s">
        <v>261</v>
      </c>
      <c r="C9" s="10" t="s">
        <v>67</v>
      </c>
      <c r="D9" s="14" t="s">
        <v>15</v>
      </c>
      <c r="E9" s="3">
        <v>2</v>
      </c>
      <c r="F9" s="17">
        <v>1493</v>
      </c>
      <c r="G9" s="17">
        <v>2986</v>
      </c>
    </row>
    <row r="10" spans="1:7" x14ac:dyDescent="0.35">
      <c r="A10" s="22" t="s">
        <v>262</v>
      </c>
      <c r="B10" s="22" t="s">
        <v>261</v>
      </c>
      <c r="C10" s="10" t="s">
        <v>67</v>
      </c>
      <c r="D10" s="2" t="s">
        <v>66</v>
      </c>
      <c r="E10" s="13">
        <v>2</v>
      </c>
      <c r="F10" s="15">
        <v>605</v>
      </c>
      <c r="G10" s="15">
        <v>1210</v>
      </c>
    </row>
    <row r="11" spans="1:7" x14ac:dyDescent="0.35">
      <c r="A11" s="22" t="s">
        <v>262</v>
      </c>
      <c r="B11" s="22" t="s">
        <v>261</v>
      </c>
      <c r="C11" s="10" t="s">
        <v>71</v>
      </c>
      <c r="D11" s="14" t="s">
        <v>15</v>
      </c>
      <c r="E11" s="13">
        <v>2</v>
      </c>
      <c r="F11" s="15">
        <v>1493</v>
      </c>
      <c r="G11" s="17">
        <v>2985</v>
      </c>
    </row>
    <row r="12" spans="1:7" x14ac:dyDescent="0.35">
      <c r="A12" s="22" t="s">
        <v>262</v>
      </c>
      <c r="B12" s="22" t="s">
        <v>261</v>
      </c>
      <c r="C12" s="13" t="s">
        <v>78</v>
      </c>
      <c r="D12" s="16" t="s">
        <v>15</v>
      </c>
      <c r="E12" s="13">
        <v>5</v>
      </c>
      <c r="F12" s="15">
        <v>1493</v>
      </c>
      <c r="G12" s="15">
        <v>7463</v>
      </c>
    </row>
    <row r="13" spans="1:7" ht="56" x14ac:dyDescent="0.35">
      <c r="A13" s="22" t="s">
        <v>262</v>
      </c>
      <c r="B13" s="22" t="s">
        <v>261</v>
      </c>
      <c r="C13" s="10" t="s">
        <v>902</v>
      </c>
      <c r="D13" s="175" t="s">
        <v>912</v>
      </c>
      <c r="E13" s="10">
        <v>16</v>
      </c>
      <c r="F13" s="19">
        <v>338.8</v>
      </c>
      <c r="G13" s="19">
        <v>5420.8</v>
      </c>
    </row>
    <row r="14" spans="1:7" ht="56" x14ac:dyDescent="0.35">
      <c r="A14" s="22" t="s">
        <v>262</v>
      </c>
      <c r="B14" s="22" t="s">
        <v>261</v>
      </c>
      <c r="C14" s="10" t="s">
        <v>902</v>
      </c>
      <c r="D14" s="175" t="s">
        <v>913</v>
      </c>
      <c r="E14" s="10">
        <v>4</v>
      </c>
      <c r="F14" s="19">
        <v>3025</v>
      </c>
      <c r="G14" s="19">
        <v>12100</v>
      </c>
    </row>
    <row r="15" spans="1:7" ht="56" x14ac:dyDescent="0.35">
      <c r="A15" s="22" t="s">
        <v>262</v>
      </c>
      <c r="B15" s="22" t="s">
        <v>261</v>
      </c>
      <c r="C15" s="10" t="s">
        <v>902</v>
      </c>
      <c r="D15" s="175" t="s">
        <v>924</v>
      </c>
      <c r="E15" s="10">
        <v>8</v>
      </c>
      <c r="F15" s="19">
        <v>9680</v>
      </c>
      <c r="G15" s="19">
        <v>77440</v>
      </c>
    </row>
    <row r="16" spans="1:7" x14ac:dyDescent="0.35">
      <c r="A16" s="22" t="s">
        <v>262</v>
      </c>
      <c r="B16" s="22" t="s">
        <v>261</v>
      </c>
      <c r="C16" s="13" t="s">
        <v>930</v>
      </c>
      <c r="D16" s="28" t="s">
        <v>239</v>
      </c>
      <c r="E16" s="29">
        <v>3</v>
      </c>
      <c r="F16" s="27"/>
      <c r="G16" s="30">
        <v>1833.1499999999999</v>
      </c>
    </row>
    <row r="17" spans="1:7" x14ac:dyDescent="0.35">
      <c r="A17" s="22" t="s">
        <v>822</v>
      </c>
      <c r="B17" s="22" t="s">
        <v>823</v>
      </c>
      <c r="C17" s="13" t="s">
        <v>78</v>
      </c>
      <c r="D17" s="22" t="s">
        <v>107</v>
      </c>
      <c r="E17" s="32">
        <v>3</v>
      </c>
      <c r="F17" s="27">
        <v>1200</v>
      </c>
      <c r="G17" s="27">
        <v>3600</v>
      </c>
    </row>
    <row r="18" spans="1:7" x14ac:dyDescent="0.35">
      <c r="A18" s="22" t="s">
        <v>822</v>
      </c>
      <c r="B18" s="22" t="s">
        <v>823</v>
      </c>
      <c r="C18" s="13" t="s">
        <v>123</v>
      </c>
      <c r="D18" s="22" t="s">
        <v>120</v>
      </c>
      <c r="E18" s="33">
        <v>1</v>
      </c>
      <c r="F18" s="33">
        <v>1331.1</v>
      </c>
      <c r="G18" s="27">
        <v>1331.1</v>
      </c>
    </row>
    <row r="19" spans="1:7" x14ac:dyDescent="0.35">
      <c r="A19" s="22" t="s">
        <v>822</v>
      </c>
      <c r="B19" s="22" t="s">
        <v>823</v>
      </c>
      <c r="C19" s="13" t="s">
        <v>49</v>
      </c>
      <c r="D19" s="22" t="s">
        <v>15</v>
      </c>
      <c r="E19" s="8">
        <v>2</v>
      </c>
      <c r="F19" s="33">
        <v>1500</v>
      </c>
      <c r="G19" s="27">
        <v>3000</v>
      </c>
    </row>
    <row r="20" spans="1:7" x14ac:dyDescent="0.35">
      <c r="A20" s="22" t="s">
        <v>822</v>
      </c>
      <c r="B20" s="22" t="s">
        <v>823</v>
      </c>
      <c r="C20" s="13" t="s">
        <v>49</v>
      </c>
      <c r="D20" s="1" t="s">
        <v>20</v>
      </c>
      <c r="E20" s="35">
        <v>1</v>
      </c>
      <c r="F20" s="36">
        <v>600</v>
      </c>
      <c r="G20" s="36">
        <v>600</v>
      </c>
    </row>
    <row r="21" spans="1:7" x14ac:dyDescent="0.35">
      <c r="A21" s="22" t="s">
        <v>822</v>
      </c>
      <c r="B21" s="22" t="s">
        <v>823</v>
      </c>
      <c r="C21" s="13" t="s">
        <v>419</v>
      </c>
      <c r="D21" s="1" t="s">
        <v>147</v>
      </c>
      <c r="E21" s="35">
        <v>28</v>
      </c>
      <c r="F21" s="36">
        <v>423.5</v>
      </c>
      <c r="G21" s="36">
        <v>11858</v>
      </c>
    </row>
    <row r="22" spans="1:7" x14ac:dyDescent="0.35">
      <c r="A22" s="22" t="s">
        <v>822</v>
      </c>
      <c r="B22" s="22" t="s">
        <v>823</v>
      </c>
      <c r="C22" s="13" t="s">
        <v>179</v>
      </c>
      <c r="D22" s="22" t="s">
        <v>174</v>
      </c>
      <c r="E22" s="32">
        <v>2</v>
      </c>
      <c r="F22" s="27">
        <v>500</v>
      </c>
      <c r="G22" s="27">
        <v>1000</v>
      </c>
    </row>
    <row r="23" spans="1:7" x14ac:dyDescent="0.35">
      <c r="A23" s="22" t="s">
        <v>822</v>
      </c>
      <c r="B23" s="22" t="s">
        <v>823</v>
      </c>
      <c r="C23" s="32" t="s">
        <v>67</v>
      </c>
      <c r="D23" s="5" t="s">
        <v>120</v>
      </c>
      <c r="E23" s="29">
        <v>3</v>
      </c>
      <c r="F23" s="69">
        <v>2178</v>
      </c>
      <c r="G23" s="30">
        <v>6534</v>
      </c>
    </row>
    <row r="24" spans="1:7" x14ac:dyDescent="0.35">
      <c r="A24" s="22" t="s">
        <v>822</v>
      </c>
      <c r="B24" s="22" t="s">
        <v>823</v>
      </c>
      <c r="C24" s="32" t="s">
        <v>246</v>
      </c>
      <c r="D24" s="20" t="s">
        <v>239</v>
      </c>
      <c r="E24" s="6">
        <v>1</v>
      </c>
      <c r="F24" s="73">
        <v>2178</v>
      </c>
      <c r="G24" s="73">
        <v>2178</v>
      </c>
    </row>
    <row r="25" spans="1:7" x14ac:dyDescent="0.35">
      <c r="A25" s="72" t="s">
        <v>270</v>
      </c>
      <c r="B25" s="22" t="s">
        <v>271</v>
      </c>
      <c r="C25" s="32" t="s">
        <v>61</v>
      </c>
      <c r="D25" s="20" t="s">
        <v>120</v>
      </c>
      <c r="E25" s="8">
        <v>1</v>
      </c>
      <c r="F25" s="27">
        <v>373.23659999999995</v>
      </c>
      <c r="G25" s="27">
        <v>373.23659999999995</v>
      </c>
    </row>
    <row r="26" spans="1:7" x14ac:dyDescent="0.35">
      <c r="A26" s="22" t="s">
        <v>664</v>
      </c>
      <c r="B26" s="22" t="s">
        <v>665</v>
      </c>
      <c r="C26" s="32" t="s">
        <v>61</v>
      </c>
      <c r="D26" s="5" t="s">
        <v>284</v>
      </c>
      <c r="E26" s="17">
        <v>1</v>
      </c>
      <c r="F26" s="17">
        <v>370</v>
      </c>
      <c r="G26" s="17">
        <v>370</v>
      </c>
    </row>
    <row r="27" spans="1:7" x14ac:dyDescent="0.35">
      <c r="A27" s="22" t="s">
        <v>664</v>
      </c>
      <c r="B27" s="22" t="s">
        <v>665</v>
      </c>
      <c r="C27" s="32" t="s">
        <v>299</v>
      </c>
      <c r="D27" s="20" t="s">
        <v>297</v>
      </c>
      <c r="E27" s="75">
        <v>3</v>
      </c>
      <c r="F27" s="76">
        <v>1400</v>
      </c>
      <c r="G27" s="66">
        <v>4200</v>
      </c>
    </row>
    <row r="28" spans="1:7" x14ac:dyDescent="0.35">
      <c r="A28" s="22" t="s">
        <v>270</v>
      </c>
      <c r="B28" s="22" t="s">
        <v>271</v>
      </c>
      <c r="C28" s="32" t="s">
        <v>209</v>
      </c>
      <c r="D28" s="22" t="s">
        <v>344</v>
      </c>
      <c r="E28" s="33">
        <v>7</v>
      </c>
      <c r="F28" s="6">
        <v>1650</v>
      </c>
      <c r="G28" s="33">
        <v>11550</v>
      </c>
    </row>
    <row r="29" spans="1:7" x14ac:dyDescent="0.35">
      <c r="A29" s="72" t="s">
        <v>262</v>
      </c>
      <c r="B29" s="22" t="s">
        <v>261</v>
      </c>
      <c r="C29" s="32" t="s">
        <v>209</v>
      </c>
      <c r="D29" s="81" t="s">
        <v>15</v>
      </c>
      <c r="E29" s="8">
        <v>8</v>
      </c>
      <c r="F29" s="27">
        <v>1492.52</v>
      </c>
      <c r="G29" s="27">
        <v>11940.16</v>
      </c>
    </row>
    <row r="30" spans="1:7" x14ac:dyDescent="0.35">
      <c r="A30" s="22" t="s">
        <v>262</v>
      </c>
      <c r="B30" s="22" t="s">
        <v>261</v>
      </c>
      <c r="C30" s="32" t="s">
        <v>209</v>
      </c>
      <c r="D30" s="5" t="s">
        <v>377</v>
      </c>
      <c r="E30" s="3">
        <v>8</v>
      </c>
      <c r="F30" s="83">
        <v>1100</v>
      </c>
      <c r="G30" s="17">
        <v>8800</v>
      </c>
    </row>
    <row r="31" spans="1:7" x14ac:dyDescent="0.35">
      <c r="A31" s="22" t="s">
        <v>664</v>
      </c>
      <c r="B31" s="22" t="s">
        <v>665</v>
      </c>
      <c r="C31" s="158" t="s">
        <v>441</v>
      </c>
      <c r="D31" s="7" t="s">
        <v>284</v>
      </c>
      <c r="E31" s="3">
        <v>30</v>
      </c>
      <c r="F31" s="83">
        <v>2000</v>
      </c>
      <c r="G31" s="71">
        <v>60000</v>
      </c>
    </row>
    <row r="32" spans="1:7" x14ac:dyDescent="0.35">
      <c r="A32" s="22" t="s">
        <v>270</v>
      </c>
      <c r="B32" s="22" t="s">
        <v>271</v>
      </c>
      <c r="C32" s="31" t="s">
        <v>123</v>
      </c>
      <c r="D32" s="5" t="s">
        <v>888</v>
      </c>
      <c r="E32" s="6">
        <v>1</v>
      </c>
      <c r="F32" s="85">
        <v>373.23297000000002</v>
      </c>
      <c r="G32" s="33">
        <v>373.23297000000002</v>
      </c>
    </row>
    <row r="33" spans="1:7" ht="28.5" x14ac:dyDescent="0.35">
      <c r="A33" s="22" t="s">
        <v>270</v>
      </c>
      <c r="B33" s="22" t="s">
        <v>271</v>
      </c>
      <c r="C33" s="31" t="s">
        <v>230</v>
      </c>
      <c r="D33" s="22" t="s">
        <v>888</v>
      </c>
      <c r="E33" s="6">
        <v>1</v>
      </c>
      <c r="F33" s="66">
        <v>373.23297000000002</v>
      </c>
      <c r="G33" s="33">
        <v>373.23297000000002</v>
      </c>
    </row>
    <row r="34" spans="1:7" ht="28.5" x14ac:dyDescent="0.35">
      <c r="A34" s="22" t="s">
        <v>262</v>
      </c>
      <c r="B34" s="22" t="s">
        <v>261</v>
      </c>
      <c r="C34" s="31" t="s">
        <v>473</v>
      </c>
      <c r="D34" s="5" t="s">
        <v>15</v>
      </c>
      <c r="E34" s="3">
        <v>4</v>
      </c>
      <c r="F34" s="3">
        <v>1492.52</v>
      </c>
      <c r="G34" s="17">
        <v>5970.08</v>
      </c>
    </row>
    <row r="35" spans="1:7" ht="28.5" x14ac:dyDescent="0.35">
      <c r="A35" s="22" t="s">
        <v>262</v>
      </c>
      <c r="B35" s="22" t="s">
        <v>261</v>
      </c>
      <c r="C35" s="31" t="s">
        <v>473</v>
      </c>
      <c r="D35" s="86" t="s">
        <v>20</v>
      </c>
      <c r="E35" s="6">
        <v>4</v>
      </c>
      <c r="F35" s="6">
        <v>611.04999999999995</v>
      </c>
      <c r="G35" s="33">
        <v>2444.1999999999998</v>
      </c>
    </row>
    <row r="36" spans="1:7" x14ac:dyDescent="0.35">
      <c r="A36" s="22" t="s">
        <v>270</v>
      </c>
      <c r="B36" s="22" t="s">
        <v>271</v>
      </c>
      <c r="C36" s="31" t="s">
        <v>496</v>
      </c>
      <c r="D36" s="159" t="s">
        <v>484</v>
      </c>
      <c r="E36" s="162">
        <v>2</v>
      </c>
      <c r="F36" s="278">
        <v>700</v>
      </c>
      <c r="G36" s="27">
        <v>1400</v>
      </c>
    </row>
    <row r="37" spans="1:7" x14ac:dyDescent="0.35">
      <c r="A37" s="22" t="s">
        <v>262</v>
      </c>
      <c r="B37" s="22" t="s">
        <v>261</v>
      </c>
      <c r="C37" s="158" t="s">
        <v>496</v>
      </c>
      <c r="D37" s="20" t="s">
        <v>484</v>
      </c>
      <c r="E37" s="88">
        <v>2</v>
      </c>
      <c r="F37" s="66">
        <v>147</v>
      </c>
      <c r="G37" s="66">
        <v>294</v>
      </c>
    </row>
    <row r="38" spans="1:7" x14ac:dyDescent="0.35">
      <c r="A38" s="22" t="s">
        <v>262</v>
      </c>
      <c r="B38" s="22" t="s">
        <v>261</v>
      </c>
      <c r="C38" s="158" t="s">
        <v>496</v>
      </c>
      <c r="D38" s="20" t="s">
        <v>120</v>
      </c>
      <c r="E38" s="88">
        <v>2</v>
      </c>
      <c r="F38" s="66">
        <v>730</v>
      </c>
      <c r="G38" s="66">
        <v>1460</v>
      </c>
    </row>
    <row r="39" spans="1:7" ht="28.5" x14ac:dyDescent="0.35">
      <c r="A39" s="22" t="s">
        <v>664</v>
      </c>
      <c r="B39" s="22" t="s">
        <v>665</v>
      </c>
      <c r="C39" s="158" t="s">
        <v>545</v>
      </c>
      <c r="D39" s="20" t="s">
        <v>536</v>
      </c>
      <c r="E39" s="88">
        <v>4</v>
      </c>
      <c r="F39" s="66">
        <v>1573</v>
      </c>
      <c r="G39" s="66">
        <v>6292</v>
      </c>
    </row>
    <row r="40" spans="1:7" x14ac:dyDescent="0.35">
      <c r="A40" s="54" t="s">
        <v>270</v>
      </c>
      <c r="B40" s="54" t="s">
        <v>271</v>
      </c>
      <c r="C40" s="32" t="s">
        <v>902</v>
      </c>
      <c r="D40" s="99" t="s">
        <v>912</v>
      </c>
      <c r="E40" s="112">
        <v>40</v>
      </c>
      <c r="F40" s="102">
        <v>217.79999999999998</v>
      </c>
      <c r="G40" s="103">
        <v>8712</v>
      </c>
    </row>
    <row r="41" spans="1:7" x14ac:dyDescent="0.35">
      <c r="A41" s="54" t="s">
        <v>270</v>
      </c>
      <c r="B41" s="54" t="s">
        <v>271</v>
      </c>
      <c r="C41" s="32" t="s">
        <v>902</v>
      </c>
      <c r="D41" s="22" t="s">
        <v>913</v>
      </c>
      <c r="E41" s="8">
        <v>5</v>
      </c>
      <c r="F41" s="27">
        <v>3025</v>
      </c>
      <c r="G41" s="114">
        <v>15125</v>
      </c>
    </row>
    <row r="42" spans="1:7" x14ac:dyDescent="0.35">
      <c r="A42" s="116" t="s">
        <v>270</v>
      </c>
      <c r="B42" s="116" t="s">
        <v>271</v>
      </c>
      <c r="C42" s="116" t="s">
        <v>545</v>
      </c>
      <c r="D42" s="116" t="s">
        <v>546</v>
      </c>
      <c r="E42" s="282">
        <v>1</v>
      </c>
      <c r="F42" s="116">
        <v>4300</v>
      </c>
      <c r="G42" s="116">
        <v>4300</v>
      </c>
    </row>
    <row r="43" spans="1:7" x14ac:dyDescent="0.35">
      <c r="A43" s="116" t="s">
        <v>262</v>
      </c>
      <c r="B43" s="116" t="s">
        <v>261</v>
      </c>
      <c r="C43" s="116" t="s">
        <v>545</v>
      </c>
      <c r="D43" s="116" t="s">
        <v>239</v>
      </c>
      <c r="E43" s="116">
        <v>3</v>
      </c>
      <c r="F43" s="116">
        <v>3400</v>
      </c>
      <c r="G43" s="116">
        <v>10200</v>
      </c>
    </row>
    <row r="44" spans="1:7" x14ac:dyDescent="0.35">
      <c r="A44" s="116" t="s">
        <v>262</v>
      </c>
      <c r="B44" s="116" t="s">
        <v>261</v>
      </c>
      <c r="C44" s="116" t="s">
        <v>545</v>
      </c>
      <c r="D44" s="116" t="s">
        <v>15</v>
      </c>
      <c r="E44" s="116">
        <v>3</v>
      </c>
      <c r="F44" s="116">
        <v>1492.52</v>
      </c>
      <c r="G44" s="116">
        <v>4477.5599999999995</v>
      </c>
    </row>
    <row r="45" spans="1:7" x14ac:dyDescent="0.35">
      <c r="A45" s="116" t="s">
        <v>664</v>
      </c>
      <c r="B45" s="116" t="s">
        <v>665</v>
      </c>
      <c r="C45" s="116" t="s">
        <v>254</v>
      </c>
      <c r="D45" s="116" t="s">
        <v>588</v>
      </c>
      <c r="E45" s="116">
        <v>10</v>
      </c>
      <c r="F45" s="116">
        <v>726</v>
      </c>
      <c r="G45" s="116">
        <v>7260</v>
      </c>
    </row>
    <row r="46" spans="1:7" x14ac:dyDescent="0.35">
      <c r="A46" s="116" t="s">
        <v>664</v>
      </c>
      <c r="B46" s="116" t="s">
        <v>665</v>
      </c>
      <c r="C46" s="116" t="s">
        <v>254</v>
      </c>
      <c r="D46" s="116" t="s">
        <v>536</v>
      </c>
      <c r="E46" s="116">
        <v>5</v>
      </c>
      <c r="F46" s="116">
        <v>605</v>
      </c>
      <c r="G46" s="116">
        <v>3025</v>
      </c>
    </row>
    <row r="47" spans="1:7" x14ac:dyDescent="0.35">
      <c r="A47" s="116" t="s">
        <v>270</v>
      </c>
      <c r="B47" s="116" t="s">
        <v>271</v>
      </c>
      <c r="C47" s="116" t="s">
        <v>254</v>
      </c>
      <c r="D47" s="116" t="s">
        <v>588</v>
      </c>
      <c r="E47" s="116">
        <v>10</v>
      </c>
      <c r="F47" s="116">
        <v>726</v>
      </c>
      <c r="G47" s="116">
        <v>7260</v>
      </c>
    </row>
    <row r="48" spans="1:7" x14ac:dyDescent="0.35">
      <c r="A48" s="116" t="s">
        <v>664</v>
      </c>
      <c r="B48" s="116" t="s">
        <v>665</v>
      </c>
      <c r="C48" s="116" t="s">
        <v>948</v>
      </c>
      <c r="D48" s="116" t="s">
        <v>954</v>
      </c>
      <c r="E48" s="116">
        <v>10000</v>
      </c>
      <c r="F48" s="116">
        <v>9</v>
      </c>
      <c r="G48" s="116">
        <v>90000</v>
      </c>
    </row>
    <row r="49" spans="1:7" x14ac:dyDescent="0.35">
      <c r="A49" s="116" t="s">
        <v>664</v>
      </c>
      <c r="B49" s="116" t="s">
        <v>665</v>
      </c>
      <c r="C49" s="116" t="s">
        <v>948</v>
      </c>
      <c r="D49" s="116" t="s">
        <v>966</v>
      </c>
      <c r="E49" s="116">
        <v>10</v>
      </c>
      <c r="F49" s="116">
        <v>1500</v>
      </c>
      <c r="G49" s="116">
        <v>15000</v>
      </c>
    </row>
    <row r="50" spans="1:7" x14ac:dyDescent="0.35">
      <c r="A50" s="116" t="s">
        <v>664</v>
      </c>
      <c r="B50" s="116" t="s">
        <v>665</v>
      </c>
      <c r="C50" s="116" t="s">
        <v>902</v>
      </c>
      <c r="D50" s="116" t="s">
        <v>536</v>
      </c>
      <c r="E50" s="116">
        <v>60</v>
      </c>
      <c r="F50" s="116">
        <v>217.79999999999998</v>
      </c>
      <c r="G50" s="116">
        <v>13067.999999999998</v>
      </c>
    </row>
    <row r="51" spans="1:7" x14ac:dyDescent="0.35">
      <c r="A51" s="116" t="s">
        <v>664</v>
      </c>
      <c r="B51" s="116" t="s">
        <v>665</v>
      </c>
      <c r="C51" s="116" t="s">
        <v>902</v>
      </c>
      <c r="D51" s="116" t="s">
        <v>913</v>
      </c>
      <c r="E51" s="116">
        <v>20</v>
      </c>
      <c r="F51" s="116">
        <v>3025</v>
      </c>
      <c r="G51" s="116">
        <v>60500</v>
      </c>
    </row>
    <row r="52" spans="1:7" x14ac:dyDescent="0.35">
      <c r="A52" s="116" t="s">
        <v>664</v>
      </c>
      <c r="B52" s="116" t="s">
        <v>665</v>
      </c>
      <c r="C52" s="116" t="s">
        <v>618</v>
      </c>
      <c r="D52" s="116" t="s">
        <v>536</v>
      </c>
      <c r="E52" s="116">
        <v>20</v>
      </c>
      <c r="F52" s="116">
        <v>605</v>
      </c>
      <c r="G52" s="116">
        <v>12100</v>
      </c>
    </row>
    <row r="53" spans="1:7" x14ac:dyDescent="0.35">
      <c r="A53" s="116" t="s">
        <v>270</v>
      </c>
      <c r="B53" s="116" t="s">
        <v>271</v>
      </c>
      <c r="C53" s="116" t="s">
        <v>618</v>
      </c>
      <c r="D53" s="116" t="s">
        <v>620</v>
      </c>
      <c r="E53" s="116">
        <v>4</v>
      </c>
      <c r="F53" s="116">
        <v>650</v>
      </c>
      <c r="G53" s="116">
        <v>2600</v>
      </c>
    </row>
    <row r="54" spans="1:7" x14ac:dyDescent="0.35">
      <c r="A54" s="116" t="s">
        <v>270</v>
      </c>
      <c r="B54" s="116" t="s">
        <v>271</v>
      </c>
      <c r="C54" s="116" t="s">
        <v>618</v>
      </c>
      <c r="D54" s="116" t="s">
        <v>624</v>
      </c>
      <c r="E54" s="116">
        <v>20</v>
      </c>
      <c r="F54" s="116">
        <v>800</v>
      </c>
      <c r="G54" s="116">
        <v>16000</v>
      </c>
    </row>
    <row r="55" spans="1:7" x14ac:dyDescent="0.35">
      <c r="A55" s="116" t="s">
        <v>270</v>
      </c>
      <c r="B55" s="116" t="s">
        <v>271</v>
      </c>
      <c r="C55" s="116" t="s">
        <v>618</v>
      </c>
      <c r="D55" s="116" t="s">
        <v>624</v>
      </c>
      <c r="E55" s="116">
        <v>15</v>
      </c>
      <c r="F55" s="116">
        <v>800</v>
      </c>
      <c r="G55" s="116">
        <v>12000</v>
      </c>
    </row>
    <row r="56" spans="1:7" x14ac:dyDescent="0.35">
      <c r="A56" s="116" t="s">
        <v>270</v>
      </c>
      <c r="B56" s="116" t="s">
        <v>271</v>
      </c>
      <c r="C56" s="116" t="s">
        <v>618</v>
      </c>
      <c r="D56" s="116" t="s">
        <v>620</v>
      </c>
      <c r="E56" s="116">
        <v>10</v>
      </c>
      <c r="F56" s="116">
        <v>650</v>
      </c>
      <c r="G56" s="116">
        <v>6500</v>
      </c>
    </row>
    <row r="57" spans="1:7" x14ac:dyDescent="0.35">
      <c r="A57" s="116" t="s">
        <v>262</v>
      </c>
      <c r="B57" s="116" t="s">
        <v>261</v>
      </c>
      <c r="C57" s="116" t="s">
        <v>618</v>
      </c>
      <c r="D57" s="116" t="s">
        <v>15</v>
      </c>
      <c r="E57" s="116">
        <v>1</v>
      </c>
      <c r="F57" s="116">
        <v>1492.52</v>
      </c>
      <c r="G57" s="116">
        <v>1492.52</v>
      </c>
    </row>
    <row r="58" spans="1:7" x14ac:dyDescent="0.35">
      <c r="A58" s="116" t="s">
        <v>771</v>
      </c>
      <c r="B58" s="116" t="s">
        <v>772</v>
      </c>
      <c r="C58" s="116" t="s">
        <v>496</v>
      </c>
      <c r="D58" s="116" t="s">
        <v>698</v>
      </c>
      <c r="E58" s="116">
        <v>4</v>
      </c>
      <c r="F58" s="116">
        <v>1089</v>
      </c>
      <c r="G58" s="116">
        <v>4356</v>
      </c>
    </row>
    <row r="59" spans="1:7" x14ac:dyDescent="0.35">
      <c r="A59" s="116" t="s">
        <v>771</v>
      </c>
      <c r="B59" s="116" t="s">
        <v>772</v>
      </c>
      <c r="C59" s="116" t="s">
        <v>254</v>
      </c>
      <c r="D59" s="116" t="s">
        <v>767</v>
      </c>
      <c r="E59" s="116">
        <v>2</v>
      </c>
      <c r="F59" s="116">
        <v>1452</v>
      </c>
      <c r="G59" s="116">
        <v>2904</v>
      </c>
    </row>
    <row r="60" spans="1:7" x14ac:dyDescent="0.35">
      <c r="A60" s="116" t="s">
        <v>771</v>
      </c>
      <c r="B60" s="116" t="s">
        <v>772</v>
      </c>
      <c r="C60" s="116" t="s">
        <v>902</v>
      </c>
      <c r="D60" s="116" t="s">
        <v>912</v>
      </c>
      <c r="E60" s="116">
        <v>200</v>
      </c>
      <c r="F60" s="116">
        <v>180</v>
      </c>
      <c r="G60" s="116">
        <v>36000</v>
      </c>
    </row>
    <row r="61" spans="1:7" x14ac:dyDescent="0.35">
      <c r="A61" s="116" t="s">
        <v>771</v>
      </c>
      <c r="B61" s="116" t="s">
        <v>772</v>
      </c>
      <c r="C61" s="116" t="s">
        <v>902</v>
      </c>
      <c r="D61" s="116" t="s">
        <v>912</v>
      </c>
      <c r="E61" s="116">
        <v>170</v>
      </c>
      <c r="F61" s="116">
        <v>180</v>
      </c>
      <c r="G61" s="116">
        <v>30600</v>
      </c>
    </row>
    <row r="62" spans="1:7" x14ac:dyDescent="0.35">
      <c r="A62" s="116" t="s">
        <v>880</v>
      </c>
      <c r="B62" s="116" t="s">
        <v>881</v>
      </c>
      <c r="C62" s="116" t="s">
        <v>472</v>
      </c>
      <c r="D62" s="116" t="s">
        <v>848</v>
      </c>
      <c r="E62" s="116">
        <v>3</v>
      </c>
      <c r="F62" s="116">
        <v>295</v>
      </c>
      <c r="G62" s="116">
        <v>885</v>
      </c>
    </row>
    <row r="63" spans="1:7" x14ac:dyDescent="0.35">
      <c r="A63" s="116" t="s">
        <v>880</v>
      </c>
      <c r="B63" s="116" t="s">
        <v>881</v>
      </c>
      <c r="C63" s="116" t="s">
        <v>878</v>
      </c>
      <c r="D63" s="116" t="s">
        <v>1205</v>
      </c>
      <c r="E63" s="116">
        <v>2</v>
      </c>
      <c r="F63" s="116">
        <v>3025</v>
      </c>
      <c r="G63" s="116">
        <v>6050</v>
      </c>
    </row>
    <row r="64" spans="1:7" x14ac:dyDescent="0.35">
      <c r="E64">
        <f>SUM(E3:E63)</f>
        <v>10788</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462A7-5281-485C-8501-94371F07C47E}">
  <dimension ref="A1:G29"/>
  <sheetViews>
    <sheetView workbookViewId="0">
      <selection activeCell="M9" sqref="M9"/>
    </sheetView>
  </sheetViews>
  <sheetFormatPr defaultRowHeight="14.5" x14ac:dyDescent="0.35"/>
  <cols>
    <col min="1" max="1" width="14.81640625" customWidth="1"/>
    <col min="2" max="2" width="10.81640625" customWidth="1"/>
    <col min="3" max="3" width="17.81640625" customWidth="1"/>
    <col min="4" max="4" width="43.81640625" customWidth="1"/>
    <col min="5" max="5" width="12.54296875" customWidth="1"/>
    <col min="7" max="7" width="13" customWidth="1"/>
  </cols>
  <sheetData>
    <row r="1" spans="1:7" x14ac:dyDescent="0.35">
      <c r="G1" t="s">
        <v>1234</v>
      </c>
    </row>
    <row r="2" spans="1:7" ht="42" x14ac:dyDescent="0.35">
      <c r="A2" s="11" t="s">
        <v>257</v>
      </c>
      <c r="B2" s="12" t="s">
        <v>260</v>
      </c>
      <c r="C2" s="274" t="s">
        <v>256</v>
      </c>
      <c r="D2" s="275" t="s">
        <v>28</v>
      </c>
      <c r="E2" s="276" t="s">
        <v>29</v>
      </c>
      <c r="F2" s="274" t="s">
        <v>30</v>
      </c>
      <c r="G2" s="277" t="s">
        <v>31</v>
      </c>
    </row>
    <row r="3" spans="1:7" x14ac:dyDescent="0.35">
      <c r="A3" s="176" t="s">
        <v>262</v>
      </c>
      <c r="B3" s="176" t="s">
        <v>261</v>
      </c>
      <c r="C3" s="177" t="s">
        <v>71</v>
      </c>
      <c r="D3" s="178" t="s">
        <v>69</v>
      </c>
      <c r="E3" s="177">
        <v>3</v>
      </c>
      <c r="F3" s="179">
        <v>1600</v>
      </c>
      <c r="G3" s="179">
        <v>4800</v>
      </c>
    </row>
    <row r="4" spans="1:7" x14ac:dyDescent="0.35">
      <c r="A4" s="176" t="s">
        <v>262</v>
      </c>
      <c r="B4" s="176" t="s">
        <v>261</v>
      </c>
      <c r="C4" s="177" t="s">
        <v>902</v>
      </c>
      <c r="D4" s="178" t="s">
        <v>906</v>
      </c>
      <c r="E4" s="177">
        <v>12</v>
      </c>
      <c r="F4" s="179">
        <v>50820</v>
      </c>
      <c r="G4" s="179">
        <v>609840</v>
      </c>
    </row>
    <row r="5" spans="1:7" x14ac:dyDescent="0.35">
      <c r="A5" s="176" t="s">
        <v>822</v>
      </c>
      <c r="B5" s="176" t="s">
        <v>823</v>
      </c>
      <c r="C5" s="177" t="s">
        <v>419</v>
      </c>
      <c r="D5" s="178" t="s">
        <v>143</v>
      </c>
      <c r="E5" s="177">
        <v>3</v>
      </c>
      <c r="F5" s="179">
        <v>41745</v>
      </c>
      <c r="G5" s="179">
        <v>125235</v>
      </c>
    </row>
    <row r="6" spans="1:7" x14ac:dyDescent="0.35">
      <c r="A6" s="176" t="s">
        <v>822</v>
      </c>
      <c r="B6" s="176" t="s">
        <v>823</v>
      </c>
      <c r="C6" s="182" t="s">
        <v>191</v>
      </c>
      <c r="D6" s="183" t="s">
        <v>187</v>
      </c>
      <c r="E6" s="184">
        <v>4</v>
      </c>
      <c r="F6" s="185">
        <v>33000</v>
      </c>
      <c r="G6" s="185">
        <v>132000</v>
      </c>
    </row>
    <row r="7" spans="1:7" x14ac:dyDescent="0.35">
      <c r="A7" s="176" t="s">
        <v>822</v>
      </c>
      <c r="B7" s="176" t="s">
        <v>823</v>
      </c>
      <c r="C7" s="182" t="s">
        <v>215</v>
      </c>
      <c r="D7" s="178" t="s">
        <v>210</v>
      </c>
      <c r="E7" s="184">
        <v>3</v>
      </c>
      <c r="F7" s="185">
        <v>17400</v>
      </c>
      <c r="G7" s="185">
        <v>52200</v>
      </c>
    </row>
    <row r="8" spans="1:7" x14ac:dyDescent="0.35">
      <c r="A8" s="176" t="s">
        <v>822</v>
      </c>
      <c r="B8" s="176" t="s">
        <v>823</v>
      </c>
      <c r="C8" s="182" t="s">
        <v>67</v>
      </c>
      <c r="D8" s="178" t="s">
        <v>143</v>
      </c>
      <c r="E8" s="184">
        <v>2</v>
      </c>
      <c r="F8" s="185">
        <v>31460</v>
      </c>
      <c r="G8" s="185">
        <v>62920</v>
      </c>
    </row>
    <row r="9" spans="1:7" ht="28" x14ac:dyDescent="0.35">
      <c r="A9" s="176" t="s">
        <v>664</v>
      </c>
      <c r="B9" s="176" t="s">
        <v>665</v>
      </c>
      <c r="C9" s="182" t="s">
        <v>61</v>
      </c>
      <c r="D9" s="178" t="s">
        <v>281</v>
      </c>
      <c r="E9" s="184">
        <v>2</v>
      </c>
      <c r="F9" s="185">
        <v>14520</v>
      </c>
      <c r="G9" s="185">
        <v>29040</v>
      </c>
    </row>
    <row r="10" spans="1:7" ht="28" x14ac:dyDescent="0.35">
      <c r="A10" s="176" t="s">
        <v>270</v>
      </c>
      <c r="B10" s="176" t="s">
        <v>271</v>
      </c>
      <c r="C10" s="177" t="s">
        <v>78</v>
      </c>
      <c r="D10" s="186" t="s">
        <v>286</v>
      </c>
      <c r="E10" s="177">
        <v>3</v>
      </c>
      <c r="F10" s="179">
        <v>1500</v>
      </c>
      <c r="G10" s="179">
        <v>4500</v>
      </c>
    </row>
    <row r="11" spans="1:7" ht="28" x14ac:dyDescent="0.35">
      <c r="A11" s="176" t="s">
        <v>270</v>
      </c>
      <c r="B11" s="176" t="s">
        <v>271</v>
      </c>
      <c r="C11" s="182" t="s">
        <v>299</v>
      </c>
      <c r="D11" s="190" t="s">
        <v>313</v>
      </c>
      <c r="E11" s="182">
        <v>1</v>
      </c>
      <c r="F11" s="191">
        <v>23595</v>
      </c>
      <c r="G11" s="191">
        <v>23595</v>
      </c>
    </row>
    <row r="12" spans="1:7" x14ac:dyDescent="0.35">
      <c r="A12" s="176" t="s">
        <v>270</v>
      </c>
      <c r="B12" s="176" t="s">
        <v>271</v>
      </c>
      <c r="C12" s="177" t="s">
        <v>299</v>
      </c>
      <c r="D12" s="176" t="s">
        <v>314</v>
      </c>
      <c r="E12" s="203">
        <v>3</v>
      </c>
      <c r="F12" s="203">
        <v>36300</v>
      </c>
      <c r="G12" s="199">
        <v>108900</v>
      </c>
    </row>
    <row r="13" spans="1:7" x14ac:dyDescent="0.35">
      <c r="A13" s="176" t="s">
        <v>270</v>
      </c>
      <c r="B13" s="176" t="s">
        <v>271</v>
      </c>
      <c r="C13" s="202" t="s">
        <v>419</v>
      </c>
      <c r="D13" s="223" t="s">
        <v>399</v>
      </c>
      <c r="E13" s="203">
        <v>5</v>
      </c>
      <c r="F13" s="220">
        <v>38115</v>
      </c>
      <c r="G13" s="203">
        <v>190575</v>
      </c>
    </row>
    <row r="14" spans="1:7" x14ac:dyDescent="0.35">
      <c r="A14" s="176" t="s">
        <v>270</v>
      </c>
      <c r="B14" s="176" t="s">
        <v>271</v>
      </c>
      <c r="C14" s="202" t="s">
        <v>419</v>
      </c>
      <c r="D14" s="223" t="s">
        <v>143</v>
      </c>
      <c r="E14" s="203">
        <v>6</v>
      </c>
      <c r="F14" s="220">
        <v>32488</v>
      </c>
      <c r="G14" s="203">
        <v>194928</v>
      </c>
    </row>
    <row r="15" spans="1:7" ht="28" x14ac:dyDescent="0.35">
      <c r="A15" s="176" t="s">
        <v>270</v>
      </c>
      <c r="B15" s="176" t="s">
        <v>271</v>
      </c>
      <c r="C15" s="202" t="s">
        <v>123</v>
      </c>
      <c r="D15" s="223" t="s">
        <v>286</v>
      </c>
      <c r="E15" s="194">
        <v>6</v>
      </c>
      <c r="F15" s="221">
        <v>1500</v>
      </c>
      <c r="G15" s="221">
        <v>9000</v>
      </c>
    </row>
    <row r="16" spans="1:7" x14ac:dyDescent="0.35">
      <c r="A16" s="176" t="s">
        <v>270</v>
      </c>
      <c r="B16" s="176" t="s">
        <v>271</v>
      </c>
      <c r="C16" s="202" t="s">
        <v>496</v>
      </c>
      <c r="D16" s="176" t="s">
        <v>497</v>
      </c>
      <c r="E16" s="203">
        <v>2</v>
      </c>
      <c r="F16" s="220">
        <v>27000</v>
      </c>
      <c r="G16" s="203">
        <v>54000</v>
      </c>
    </row>
    <row r="17" spans="1:7" ht="28" x14ac:dyDescent="0.35">
      <c r="A17" s="176" t="s">
        <v>262</v>
      </c>
      <c r="B17" s="176" t="s">
        <v>261</v>
      </c>
      <c r="C17" s="202" t="s">
        <v>496</v>
      </c>
      <c r="D17" s="233" t="s">
        <v>497</v>
      </c>
      <c r="E17" s="227">
        <v>2</v>
      </c>
      <c r="F17" s="227">
        <v>5670</v>
      </c>
      <c r="G17" s="227">
        <v>11340</v>
      </c>
    </row>
    <row r="18" spans="1:7" ht="28" x14ac:dyDescent="0.35">
      <c r="A18" s="176" t="s">
        <v>270</v>
      </c>
      <c r="B18" s="176" t="s">
        <v>271</v>
      </c>
      <c r="C18" s="202" t="s">
        <v>618</v>
      </c>
      <c r="D18" s="223" t="s">
        <v>286</v>
      </c>
      <c r="E18" s="204">
        <v>6</v>
      </c>
      <c r="F18" s="199">
        <v>1550</v>
      </c>
      <c r="G18" s="199">
        <v>9300</v>
      </c>
    </row>
    <row r="19" spans="1:7" x14ac:dyDescent="0.35">
      <c r="A19" s="176" t="s">
        <v>771</v>
      </c>
      <c r="B19" s="176" t="s">
        <v>772</v>
      </c>
      <c r="C19" s="176" t="s">
        <v>172</v>
      </c>
      <c r="D19" s="176" t="s">
        <v>712</v>
      </c>
      <c r="E19" s="176">
        <v>4</v>
      </c>
      <c r="F19" s="176">
        <v>18150</v>
      </c>
      <c r="G19" s="176">
        <v>72600</v>
      </c>
    </row>
    <row r="20" spans="1:7" x14ac:dyDescent="0.35">
      <c r="A20" s="176" t="s">
        <v>771</v>
      </c>
      <c r="B20" s="176" t="s">
        <v>772</v>
      </c>
      <c r="C20" s="176" t="s">
        <v>902</v>
      </c>
      <c r="D20" s="176" t="s">
        <v>1156</v>
      </c>
      <c r="E20" s="176">
        <v>10</v>
      </c>
      <c r="F20" s="176">
        <v>15000</v>
      </c>
      <c r="G20" s="176">
        <v>150000</v>
      </c>
    </row>
    <row r="21" spans="1:7" x14ac:dyDescent="0.35">
      <c r="A21" s="176" t="s">
        <v>771</v>
      </c>
      <c r="B21" s="176" t="s">
        <v>772</v>
      </c>
      <c r="C21" s="176" t="s">
        <v>902</v>
      </c>
      <c r="D21" s="176" t="s">
        <v>1157</v>
      </c>
      <c r="E21" s="176">
        <v>3</v>
      </c>
      <c r="F21" s="176">
        <v>30000</v>
      </c>
      <c r="G21" s="176">
        <v>90000</v>
      </c>
    </row>
    <row r="22" spans="1:7" x14ac:dyDescent="0.35">
      <c r="A22" s="176" t="s">
        <v>771</v>
      </c>
      <c r="B22" s="176" t="s">
        <v>772</v>
      </c>
      <c r="C22" s="176" t="s">
        <v>902</v>
      </c>
      <c r="D22" s="176" t="s">
        <v>1156</v>
      </c>
      <c r="E22" s="176">
        <v>15</v>
      </c>
      <c r="F22" s="176">
        <v>15000</v>
      </c>
      <c r="G22" s="176">
        <v>225000</v>
      </c>
    </row>
    <row r="23" spans="1:7" x14ac:dyDescent="0.35">
      <c r="A23" s="176" t="s">
        <v>771</v>
      </c>
      <c r="B23" s="176" t="s">
        <v>772</v>
      </c>
      <c r="C23" s="176" t="s">
        <v>902</v>
      </c>
      <c r="D23" s="176" t="s">
        <v>1164</v>
      </c>
      <c r="E23" s="176">
        <v>3</v>
      </c>
      <c r="F23" s="176">
        <v>30000</v>
      </c>
      <c r="G23" s="176">
        <v>90000</v>
      </c>
    </row>
    <row r="24" spans="1:7" x14ac:dyDescent="0.35">
      <c r="A24" s="176" t="s">
        <v>771</v>
      </c>
      <c r="B24" s="176" t="s">
        <v>772</v>
      </c>
      <c r="C24" s="176" t="s">
        <v>930</v>
      </c>
      <c r="D24" s="176" t="s">
        <v>1192</v>
      </c>
      <c r="E24" s="176">
        <v>1</v>
      </c>
      <c r="F24" s="176">
        <v>125000</v>
      </c>
      <c r="G24" s="176">
        <v>125000</v>
      </c>
    </row>
    <row r="25" spans="1:7" x14ac:dyDescent="0.35">
      <c r="A25" s="176" t="s">
        <v>1202</v>
      </c>
      <c r="B25" s="176"/>
      <c r="C25" s="176" t="s">
        <v>930</v>
      </c>
      <c r="D25" s="176" t="s">
        <v>1198</v>
      </c>
      <c r="E25" s="176">
        <v>28</v>
      </c>
      <c r="F25" s="176">
        <v>30250</v>
      </c>
      <c r="G25" s="176">
        <v>847000</v>
      </c>
    </row>
    <row r="26" spans="1:7" x14ac:dyDescent="0.35">
      <c r="A26" s="176" t="s">
        <v>664</v>
      </c>
      <c r="B26" s="176" t="s">
        <v>665</v>
      </c>
      <c r="C26" s="176" t="s">
        <v>948</v>
      </c>
      <c r="D26" s="176" t="s">
        <v>964</v>
      </c>
      <c r="E26" s="176">
        <v>6</v>
      </c>
      <c r="F26" s="176">
        <v>15000</v>
      </c>
      <c r="G26" s="176">
        <v>90000</v>
      </c>
    </row>
    <row r="27" spans="1:7" x14ac:dyDescent="0.35">
      <c r="A27" s="176" t="s">
        <v>664</v>
      </c>
      <c r="B27" s="176" t="s">
        <v>665</v>
      </c>
      <c r="C27" s="176" t="s">
        <v>948</v>
      </c>
      <c r="D27" s="176" t="s">
        <v>975</v>
      </c>
      <c r="E27" s="176">
        <v>26</v>
      </c>
      <c r="F27" s="176">
        <v>1700</v>
      </c>
      <c r="G27" s="176">
        <v>44200</v>
      </c>
    </row>
    <row r="28" spans="1:7" x14ac:dyDescent="0.35">
      <c r="A28" s="176" t="s">
        <v>880</v>
      </c>
      <c r="B28" s="176" t="s">
        <v>881</v>
      </c>
      <c r="C28" s="176" t="s">
        <v>472</v>
      </c>
      <c r="D28" s="176" t="s">
        <v>840</v>
      </c>
      <c r="E28" s="176">
        <v>2</v>
      </c>
      <c r="F28" s="176">
        <v>14100</v>
      </c>
      <c r="G28" s="176">
        <v>28200</v>
      </c>
    </row>
    <row r="29" spans="1:7" x14ac:dyDescent="0.35">
      <c r="E29">
        <f>SUM(E3:E28)</f>
        <v>161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A6613-2CCE-493B-BD73-1EC8ED5D25F7}">
  <dimension ref="A1:G125"/>
  <sheetViews>
    <sheetView workbookViewId="0">
      <selection activeCell="L11" sqref="L11"/>
    </sheetView>
  </sheetViews>
  <sheetFormatPr defaultRowHeight="14.5" x14ac:dyDescent="0.35"/>
  <cols>
    <col min="1" max="1" width="12.81640625" customWidth="1"/>
    <col min="2" max="2" width="11.81640625" customWidth="1"/>
    <col min="3" max="3" width="47.7265625" bestFit="1" customWidth="1"/>
    <col min="4" max="4" width="41.7265625" customWidth="1"/>
  </cols>
  <sheetData>
    <row r="1" spans="1:7" x14ac:dyDescent="0.35">
      <c r="G1" t="s">
        <v>1235</v>
      </c>
    </row>
    <row r="2" spans="1:7" x14ac:dyDescent="0.35">
      <c r="A2" s="280" t="s">
        <v>257</v>
      </c>
      <c r="B2" s="280" t="s">
        <v>260</v>
      </c>
      <c r="C2" s="280" t="s">
        <v>256</v>
      </c>
      <c r="D2" s="280" t="s">
        <v>28</v>
      </c>
      <c r="E2" s="280" t="s">
        <v>29</v>
      </c>
      <c r="F2" s="280" t="s">
        <v>30</v>
      </c>
      <c r="G2" s="280" t="s">
        <v>31</v>
      </c>
    </row>
    <row r="3" spans="1:7" x14ac:dyDescent="0.35">
      <c r="A3" s="116" t="s">
        <v>262</v>
      </c>
      <c r="B3" s="116" t="s">
        <v>261</v>
      </c>
      <c r="C3" s="116" t="s">
        <v>32</v>
      </c>
      <c r="D3" s="116" t="s">
        <v>2</v>
      </c>
      <c r="E3" s="116">
        <v>4</v>
      </c>
      <c r="F3" s="116">
        <v>22477</v>
      </c>
      <c r="G3" s="116">
        <v>89907</v>
      </c>
    </row>
    <row r="4" spans="1:7" x14ac:dyDescent="0.35">
      <c r="A4" s="116" t="s">
        <v>262</v>
      </c>
      <c r="B4" s="116" t="s">
        <v>261</v>
      </c>
      <c r="C4" s="116" t="s">
        <v>32</v>
      </c>
      <c r="D4" s="116" t="s">
        <v>21</v>
      </c>
      <c r="E4" s="116">
        <v>2</v>
      </c>
      <c r="F4" s="116">
        <v>15687</v>
      </c>
      <c r="G4" s="116">
        <v>31374</v>
      </c>
    </row>
    <row r="5" spans="1:7" x14ac:dyDescent="0.35">
      <c r="A5" s="116" t="s">
        <v>262</v>
      </c>
      <c r="B5" s="116" t="s">
        <v>261</v>
      </c>
      <c r="C5" s="116" t="s">
        <v>42</v>
      </c>
      <c r="D5" s="116" t="s">
        <v>35</v>
      </c>
      <c r="E5" s="116">
        <v>1</v>
      </c>
      <c r="F5" s="116">
        <v>9711</v>
      </c>
      <c r="G5" s="116">
        <v>9711</v>
      </c>
    </row>
    <row r="6" spans="1:7" x14ac:dyDescent="0.35">
      <c r="A6" s="116" t="s">
        <v>262</v>
      </c>
      <c r="B6" s="116" t="s">
        <v>261</v>
      </c>
      <c r="C6" s="116" t="s">
        <v>49</v>
      </c>
      <c r="D6" s="116" t="s">
        <v>21</v>
      </c>
      <c r="E6" s="116">
        <v>1</v>
      </c>
      <c r="F6" s="116">
        <v>15687</v>
      </c>
      <c r="G6" s="116">
        <v>15687</v>
      </c>
    </row>
    <row r="7" spans="1:7" x14ac:dyDescent="0.35">
      <c r="A7" s="116" t="s">
        <v>262</v>
      </c>
      <c r="B7" s="116" t="s">
        <v>261</v>
      </c>
      <c r="C7" s="116" t="s">
        <v>50</v>
      </c>
      <c r="D7" s="116" t="s">
        <v>2</v>
      </c>
      <c r="E7" s="116">
        <v>2</v>
      </c>
      <c r="F7" s="116">
        <v>22476.639999999999</v>
      </c>
      <c r="G7" s="116">
        <v>44953</v>
      </c>
    </row>
    <row r="8" spans="1:7" x14ac:dyDescent="0.35">
      <c r="A8" s="116" t="s">
        <v>262</v>
      </c>
      <c r="B8" s="116" t="s">
        <v>261</v>
      </c>
      <c r="C8" s="116" t="s">
        <v>61</v>
      </c>
      <c r="D8" s="116" t="s">
        <v>35</v>
      </c>
      <c r="E8" s="116">
        <v>1</v>
      </c>
      <c r="F8" s="116">
        <v>9711</v>
      </c>
      <c r="G8" s="116">
        <v>9711</v>
      </c>
    </row>
    <row r="9" spans="1:7" x14ac:dyDescent="0.35">
      <c r="A9" s="116" t="s">
        <v>262</v>
      </c>
      <c r="B9" s="116" t="s">
        <v>261</v>
      </c>
      <c r="C9" s="116" t="s">
        <v>67</v>
      </c>
      <c r="D9" s="116" t="s">
        <v>2</v>
      </c>
      <c r="E9" s="116">
        <v>1</v>
      </c>
      <c r="F9" s="116">
        <v>22476.639999999999</v>
      </c>
      <c r="G9" s="116">
        <v>22476.639999999999</v>
      </c>
    </row>
    <row r="10" spans="1:7" x14ac:dyDescent="0.35">
      <c r="A10" s="116" t="s">
        <v>262</v>
      </c>
      <c r="B10" s="116" t="s">
        <v>261</v>
      </c>
      <c r="C10" s="116" t="s">
        <v>67</v>
      </c>
      <c r="D10" s="116" t="s">
        <v>35</v>
      </c>
      <c r="E10" s="116">
        <v>1</v>
      </c>
      <c r="F10" s="116">
        <v>9711.1</v>
      </c>
      <c r="G10" s="116">
        <v>9711.1</v>
      </c>
    </row>
    <row r="11" spans="1:7" x14ac:dyDescent="0.35">
      <c r="A11" s="116" t="s">
        <v>262</v>
      </c>
      <c r="B11" s="116" t="s">
        <v>261</v>
      </c>
      <c r="C11" s="116" t="s">
        <v>67</v>
      </c>
      <c r="D11" s="116" t="s">
        <v>21</v>
      </c>
      <c r="E11" s="116">
        <v>4</v>
      </c>
      <c r="F11" s="116">
        <v>15687</v>
      </c>
      <c r="G11" s="116">
        <v>62749</v>
      </c>
    </row>
    <row r="12" spans="1:7" x14ac:dyDescent="0.35">
      <c r="A12" s="116" t="s">
        <v>262</v>
      </c>
      <c r="B12" s="116" t="s">
        <v>261</v>
      </c>
      <c r="C12" s="116" t="s">
        <v>67</v>
      </c>
      <c r="D12" s="116" t="s">
        <v>64</v>
      </c>
      <c r="E12" s="116">
        <v>5</v>
      </c>
      <c r="F12" s="116">
        <v>5000</v>
      </c>
      <c r="G12" s="116">
        <v>25000</v>
      </c>
    </row>
    <row r="13" spans="1:7" x14ac:dyDescent="0.35">
      <c r="A13" s="116" t="s">
        <v>262</v>
      </c>
      <c r="B13" s="116" t="s">
        <v>261</v>
      </c>
      <c r="C13" s="116" t="s">
        <v>78</v>
      </c>
      <c r="D13" s="116" t="s">
        <v>72</v>
      </c>
      <c r="E13" s="116">
        <v>1</v>
      </c>
      <c r="F13" s="116">
        <v>8324</v>
      </c>
      <c r="G13" s="116">
        <v>8324</v>
      </c>
    </row>
    <row r="14" spans="1:7" x14ac:dyDescent="0.35">
      <c r="A14" s="116" t="s">
        <v>262</v>
      </c>
      <c r="B14" s="116" t="s">
        <v>261</v>
      </c>
      <c r="C14" s="116" t="s">
        <v>78</v>
      </c>
      <c r="D14" s="116" t="s">
        <v>21</v>
      </c>
      <c r="E14" s="116">
        <v>4</v>
      </c>
      <c r="F14" s="116">
        <v>15687</v>
      </c>
      <c r="G14" s="116">
        <v>62749</v>
      </c>
    </row>
    <row r="15" spans="1:7" x14ac:dyDescent="0.35">
      <c r="A15" s="116" t="s">
        <v>262</v>
      </c>
      <c r="B15" s="116" t="s">
        <v>261</v>
      </c>
      <c r="C15" s="116" t="s">
        <v>902</v>
      </c>
      <c r="D15" s="116" t="s">
        <v>920</v>
      </c>
      <c r="E15" s="116">
        <v>12</v>
      </c>
      <c r="F15" s="116">
        <v>27225</v>
      </c>
      <c r="G15" s="116">
        <v>326700</v>
      </c>
    </row>
    <row r="16" spans="1:7" x14ac:dyDescent="0.35">
      <c r="A16" s="116" t="s">
        <v>262</v>
      </c>
      <c r="B16" s="116" t="s">
        <v>261</v>
      </c>
      <c r="C16" s="116" t="s">
        <v>902</v>
      </c>
      <c r="D16" s="116" t="s">
        <v>35</v>
      </c>
      <c r="E16" s="116">
        <v>2</v>
      </c>
      <c r="F16" s="116">
        <v>11858</v>
      </c>
      <c r="G16" s="116">
        <v>23716</v>
      </c>
    </row>
    <row r="17" spans="1:7" x14ac:dyDescent="0.35">
      <c r="A17" s="116" t="s">
        <v>262</v>
      </c>
      <c r="B17" s="116" t="s">
        <v>261</v>
      </c>
      <c r="C17" s="116" t="s">
        <v>902</v>
      </c>
      <c r="D17" s="116" t="s">
        <v>72</v>
      </c>
      <c r="E17" s="116">
        <v>2</v>
      </c>
      <c r="F17" s="116">
        <v>9680</v>
      </c>
      <c r="G17" s="116">
        <v>19360</v>
      </c>
    </row>
    <row r="18" spans="1:7" x14ac:dyDescent="0.35">
      <c r="A18" s="116" t="s">
        <v>262</v>
      </c>
      <c r="B18" s="116" t="s">
        <v>261</v>
      </c>
      <c r="C18" s="116" t="s">
        <v>930</v>
      </c>
      <c r="D18" s="116" t="s">
        <v>935</v>
      </c>
      <c r="E18" s="116">
        <v>2</v>
      </c>
      <c r="F18" s="116"/>
      <c r="G18" s="116">
        <v>21600</v>
      </c>
    </row>
    <row r="19" spans="1:7" x14ac:dyDescent="0.35">
      <c r="A19" s="116" t="s">
        <v>262</v>
      </c>
      <c r="B19" s="116" t="s">
        <v>261</v>
      </c>
      <c r="C19" s="116" t="s">
        <v>930</v>
      </c>
      <c r="D19" s="116" t="s">
        <v>936</v>
      </c>
      <c r="E19" s="116">
        <v>3</v>
      </c>
      <c r="F19" s="116"/>
      <c r="G19" s="116">
        <v>36500</v>
      </c>
    </row>
    <row r="20" spans="1:7" x14ac:dyDescent="0.35">
      <c r="A20" s="116" t="s">
        <v>822</v>
      </c>
      <c r="B20" s="116" t="s">
        <v>823</v>
      </c>
      <c r="C20" s="116" t="s">
        <v>86</v>
      </c>
      <c r="D20" s="116" t="s">
        <v>84</v>
      </c>
      <c r="E20" s="116">
        <v>1</v>
      </c>
      <c r="F20" s="116">
        <v>80000</v>
      </c>
      <c r="G20" s="116">
        <v>80000</v>
      </c>
    </row>
    <row r="21" spans="1:7" x14ac:dyDescent="0.35">
      <c r="A21" s="116" t="s">
        <v>822</v>
      </c>
      <c r="B21" s="116" t="s">
        <v>823</v>
      </c>
      <c r="C21" s="116" t="s">
        <v>78</v>
      </c>
      <c r="D21" s="116" t="s">
        <v>106</v>
      </c>
      <c r="E21" s="116">
        <v>4</v>
      </c>
      <c r="F21" s="116">
        <v>2000</v>
      </c>
      <c r="G21" s="116">
        <v>8000</v>
      </c>
    </row>
    <row r="22" spans="1:7" x14ac:dyDescent="0.35">
      <c r="A22" s="116" t="s">
        <v>822</v>
      </c>
      <c r="B22" s="116" t="s">
        <v>823</v>
      </c>
      <c r="C22" s="116" t="s">
        <v>78</v>
      </c>
      <c r="D22" s="116" t="s">
        <v>110</v>
      </c>
      <c r="E22" s="116">
        <v>7</v>
      </c>
      <c r="F22" s="116">
        <v>1714.29</v>
      </c>
      <c r="G22" s="116">
        <v>12000.029999999999</v>
      </c>
    </row>
    <row r="23" spans="1:7" x14ac:dyDescent="0.35">
      <c r="A23" s="116" t="s">
        <v>822</v>
      </c>
      <c r="B23" s="116" t="s">
        <v>823</v>
      </c>
      <c r="C23" s="116" t="s">
        <v>123</v>
      </c>
      <c r="D23" s="116" t="s">
        <v>122</v>
      </c>
      <c r="E23" s="116">
        <v>5</v>
      </c>
      <c r="F23" s="116">
        <v>5089.26</v>
      </c>
      <c r="G23" s="116">
        <v>25446.3</v>
      </c>
    </row>
    <row r="24" spans="1:7" x14ac:dyDescent="0.35">
      <c r="A24" s="116" t="s">
        <v>822</v>
      </c>
      <c r="B24" s="116" t="s">
        <v>823</v>
      </c>
      <c r="C24" s="116" t="s">
        <v>32</v>
      </c>
      <c r="D24" s="116" t="s">
        <v>125</v>
      </c>
      <c r="E24" s="116">
        <v>2</v>
      </c>
      <c r="F24" s="116">
        <v>9100</v>
      </c>
      <c r="G24" s="116">
        <v>18200</v>
      </c>
    </row>
    <row r="25" spans="1:7" x14ac:dyDescent="0.35">
      <c r="A25" s="116" t="s">
        <v>822</v>
      </c>
      <c r="B25" s="116" t="s">
        <v>823</v>
      </c>
      <c r="C25" s="116" t="s">
        <v>32</v>
      </c>
      <c r="D25" s="116" t="s">
        <v>126</v>
      </c>
      <c r="E25" s="116">
        <v>5</v>
      </c>
      <c r="F25" s="116">
        <v>3000</v>
      </c>
      <c r="G25" s="116">
        <v>15000</v>
      </c>
    </row>
    <row r="26" spans="1:7" x14ac:dyDescent="0.35">
      <c r="A26" s="116" t="s">
        <v>822</v>
      </c>
      <c r="B26" s="116" t="s">
        <v>823</v>
      </c>
      <c r="C26" s="116" t="s">
        <v>49</v>
      </c>
      <c r="D26" s="116" t="s">
        <v>131</v>
      </c>
      <c r="E26" s="116">
        <v>42</v>
      </c>
      <c r="F26" s="116">
        <v>1200</v>
      </c>
      <c r="G26" s="116">
        <v>50400</v>
      </c>
    </row>
    <row r="27" spans="1:7" x14ac:dyDescent="0.35">
      <c r="A27" s="116" t="s">
        <v>822</v>
      </c>
      <c r="B27" s="116" t="s">
        <v>823</v>
      </c>
      <c r="C27" s="116" t="s">
        <v>50</v>
      </c>
      <c r="D27" s="116" t="s">
        <v>137</v>
      </c>
      <c r="E27" s="116">
        <v>10</v>
      </c>
      <c r="F27" s="116">
        <v>4000</v>
      </c>
      <c r="G27" s="116">
        <v>40000</v>
      </c>
    </row>
    <row r="28" spans="1:7" x14ac:dyDescent="0.35">
      <c r="A28" s="116" t="s">
        <v>822</v>
      </c>
      <c r="B28" s="116" t="s">
        <v>823</v>
      </c>
      <c r="C28" s="116" t="s">
        <v>419</v>
      </c>
      <c r="D28" s="116" t="s">
        <v>141</v>
      </c>
      <c r="E28" s="116">
        <v>28</v>
      </c>
      <c r="F28" s="116">
        <v>4840</v>
      </c>
      <c r="G28" s="116">
        <v>135520</v>
      </c>
    </row>
    <row r="29" spans="1:7" x14ac:dyDescent="0.35">
      <c r="A29" s="116" t="s">
        <v>822</v>
      </c>
      <c r="B29" s="116" t="s">
        <v>823</v>
      </c>
      <c r="C29" s="116" t="s">
        <v>419</v>
      </c>
      <c r="D29" s="116" t="s">
        <v>142</v>
      </c>
      <c r="E29" s="116">
        <v>2</v>
      </c>
      <c r="F29" s="116">
        <v>43560</v>
      </c>
      <c r="G29" s="116">
        <v>87120</v>
      </c>
    </row>
    <row r="30" spans="1:7" x14ac:dyDescent="0.35">
      <c r="A30" s="116" t="s">
        <v>822</v>
      </c>
      <c r="B30" s="116" t="s">
        <v>823</v>
      </c>
      <c r="C30" s="116" t="s">
        <v>42</v>
      </c>
      <c r="D30" s="116" t="s">
        <v>164</v>
      </c>
      <c r="E30" s="116">
        <v>16</v>
      </c>
      <c r="F30" s="116">
        <v>2105.38</v>
      </c>
      <c r="G30" s="116">
        <v>33686.080000000002</v>
      </c>
    </row>
    <row r="31" spans="1:7" x14ac:dyDescent="0.35">
      <c r="A31" s="116" t="s">
        <v>822</v>
      </c>
      <c r="B31" s="116" t="s">
        <v>823</v>
      </c>
      <c r="C31" s="116" t="s">
        <v>172</v>
      </c>
      <c r="D31" s="116" t="s">
        <v>171</v>
      </c>
      <c r="E31" s="116">
        <v>1</v>
      </c>
      <c r="F31" s="116">
        <v>51570.2</v>
      </c>
      <c r="G31" s="116">
        <v>51570.2</v>
      </c>
    </row>
    <row r="32" spans="1:7" x14ac:dyDescent="0.35">
      <c r="A32" s="116" t="s">
        <v>822</v>
      </c>
      <c r="B32" s="116" t="s">
        <v>823</v>
      </c>
      <c r="C32" s="116" t="s">
        <v>179</v>
      </c>
      <c r="D32" s="116" t="s">
        <v>173</v>
      </c>
      <c r="E32" s="116">
        <v>3</v>
      </c>
      <c r="F32" s="116">
        <v>3000</v>
      </c>
      <c r="G32" s="116">
        <v>9000</v>
      </c>
    </row>
    <row r="33" spans="1:7" x14ac:dyDescent="0.35">
      <c r="A33" s="116" t="s">
        <v>822</v>
      </c>
      <c r="B33" s="116" t="s">
        <v>823</v>
      </c>
      <c r="C33" s="116" t="s">
        <v>209</v>
      </c>
      <c r="D33" s="116" t="s">
        <v>64</v>
      </c>
      <c r="E33" s="116">
        <v>30</v>
      </c>
      <c r="F33" s="116">
        <v>4000</v>
      </c>
      <c r="G33" s="116">
        <v>120000</v>
      </c>
    </row>
    <row r="34" spans="1:7" x14ac:dyDescent="0.35">
      <c r="A34" s="116" t="s">
        <v>822</v>
      </c>
      <c r="B34" s="116" t="s">
        <v>823</v>
      </c>
      <c r="C34" s="116" t="s">
        <v>215</v>
      </c>
      <c r="D34" s="116" t="s">
        <v>212</v>
      </c>
      <c r="E34" s="116">
        <v>5</v>
      </c>
      <c r="F34" s="116">
        <v>2300</v>
      </c>
      <c r="G34" s="116">
        <v>11500</v>
      </c>
    </row>
    <row r="35" spans="1:7" x14ac:dyDescent="0.35">
      <c r="A35" s="116" t="s">
        <v>822</v>
      </c>
      <c r="B35" s="116" t="s">
        <v>823</v>
      </c>
      <c r="C35" s="116" t="s">
        <v>228</v>
      </c>
      <c r="D35" s="116" t="s">
        <v>216</v>
      </c>
      <c r="E35" s="116">
        <v>4</v>
      </c>
      <c r="F35" s="116">
        <v>3000</v>
      </c>
      <c r="G35" s="116">
        <v>12000</v>
      </c>
    </row>
    <row r="36" spans="1:7" x14ac:dyDescent="0.35">
      <c r="A36" s="116" t="s">
        <v>822</v>
      </c>
      <c r="B36" s="116" t="s">
        <v>823</v>
      </c>
      <c r="C36" s="116" t="s">
        <v>67</v>
      </c>
      <c r="D36" s="116" t="s">
        <v>232</v>
      </c>
      <c r="E36" s="116">
        <v>16</v>
      </c>
      <c r="F36" s="116">
        <v>2662</v>
      </c>
      <c r="G36" s="116">
        <v>42592</v>
      </c>
    </row>
    <row r="37" spans="1:7" x14ac:dyDescent="0.35">
      <c r="A37" s="116" t="s">
        <v>822</v>
      </c>
      <c r="B37" s="116" t="s">
        <v>823</v>
      </c>
      <c r="C37" s="116" t="s">
        <v>67</v>
      </c>
      <c r="D37" s="116" t="s">
        <v>233</v>
      </c>
      <c r="E37" s="116">
        <v>3</v>
      </c>
      <c r="F37" s="116">
        <v>9680</v>
      </c>
      <c r="G37" s="116">
        <v>29040</v>
      </c>
    </row>
    <row r="38" spans="1:7" x14ac:dyDescent="0.35">
      <c r="A38" s="116" t="s">
        <v>822</v>
      </c>
      <c r="B38" s="116" t="s">
        <v>823</v>
      </c>
      <c r="C38" s="116" t="s">
        <v>246</v>
      </c>
      <c r="D38" s="116" t="s">
        <v>240</v>
      </c>
      <c r="E38" s="116">
        <v>7</v>
      </c>
      <c r="F38" s="116">
        <v>2662</v>
      </c>
      <c r="G38" s="116">
        <v>18634</v>
      </c>
    </row>
    <row r="39" spans="1:7" x14ac:dyDescent="0.35">
      <c r="A39" s="116" t="s">
        <v>822</v>
      </c>
      <c r="B39" s="116" t="s">
        <v>823</v>
      </c>
      <c r="C39" s="116" t="s">
        <v>247</v>
      </c>
      <c r="D39" s="116" t="s">
        <v>240</v>
      </c>
      <c r="E39" s="116">
        <v>2</v>
      </c>
      <c r="F39" s="116">
        <v>2662</v>
      </c>
      <c r="G39" s="116">
        <v>5324</v>
      </c>
    </row>
    <row r="40" spans="1:7" x14ac:dyDescent="0.35">
      <c r="A40" s="116" t="s">
        <v>270</v>
      </c>
      <c r="B40" s="116" t="s">
        <v>271</v>
      </c>
      <c r="C40" s="116" t="s">
        <v>61</v>
      </c>
      <c r="D40" s="116" t="s">
        <v>263</v>
      </c>
      <c r="E40" s="116">
        <v>1</v>
      </c>
      <c r="F40" s="116">
        <v>5599.88</v>
      </c>
      <c r="G40" s="116">
        <v>5599.88</v>
      </c>
    </row>
    <row r="41" spans="1:7" x14ac:dyDescent="0.35">
      <c r="A41" s="116" t="s">
        <v>270</v>
      </c>
      <c r="B41" s="116" t="s">
        <v>271</v>
      </c>
      <c r="C41" s="116" t="s">
        <v>61</v>
      </c>
      <c r="D41" s="116" t="s">
        <v>266</v>
      </c>
      <c r="E41" s="116">
        <v>1</v>
      </c>
      <c r="F41" s="116">
        <v>2441.7799999999997</v>
      </c>
      <c r="G41" s="116">
        <v>2441.7799999999997</v>
      </c>
    </row>
    <row r="42" spans="1:7" x14ac:dyDescent="0.35">
      <c r="A42" s="116" t="s">
        <v>664</v>
      </c>
      <c r="B42" s="116" t="s">
        <v>665</v>
      </c>
      <c r="C42" s="116" t="s">
        <v>61</v>
      </c>
      <c r="D42" s="116" t="s">
        <v>137</v>
      </c>
      <c r="E42" s="116">
        <v>1</v>
      </c>
      <c r="F42" s="116">
        <v>21000</v>
      </c>
      <c r="G42" s="116">
        <v>21000</v>
      </c>
    </row>
    <row r="43" spans="1:7" x14ac:dyDescent="0.35">
      <c r="A43" s="116" t="s">
        <v>664</v>
      </c>
      <c r="B43" s="116" t="s">
        <v>665</v>
      </c>
      <c r="C43" s="116" t="s">
        <v>61</v>
      </c>
      <c r="D43" s="116" t="s">
        <v>282</v>
      </c>
      <c r="E43" s="116">
        <v>1</v>
      </c>
      <c r="F43" s="116">
        <v>5600</v>
      </c>
      <c r="G43" s="116">
        <v>5600</v>
      </c>
    </row>
    <row r="44" spans="1:7" x14ac:dyDescent="0.35">
      <c r="A44" s="116" t="s">
        <v>664</v>
      </c>
      <c r="B44" s="116" t="s">
        <v>665</v>
      </c>
      <c r="C44" s="116" t="s">
        <v>299</v>
      </c>
      <c r="D44" s="116" t="s">
        <v>137</v>
      </c>
      <c r="E44" s="116">
        <v>15</v>
      </c>
      <c r="F44" s="116">
        <v>4000</v>
      </c>
      <c r="G44" s="116">
        <v>60000</v>
      </c>
    </row>
    <row r="45" spans="1:7" x14ac:dyDescent="0.35">
      <c r="A45" s="116" t="s">
        <v>664</v>
      </c>
      <c r="B45" s="116" t="s">
        <v>665</v>
      </c>
      <c r="C45" s="116" t="s">
        <v>299</v>
      </c>
      <c r="D45" s="116" t="s">
        <v>294</v>
      </c>
      <c r="E45" s="116">
        <v>2</v>
      </c>
      <c r="F45" s="116">
        <v>5000</v>
      </c>
      <c r="G45" s="116">
        <v>10000</v>
      </c>
    </row>
    <row r="46" spans="1:7" x14ac:dyDescent="0.35">
      <c r="A46" s="116" t="s">
        <v>270</v>
      </c>
      <c r="B46" s="116" t="s">
        <v>271</v>
      </c>
      <c r="C46" s="116" t="s">
        <v>299</v>
      </c>
      <c r="D46" s="116" t="s">
        <v>1013</v>
      </c>
      <c r="E46" s="116">
        <v>2</v>
      </c>
      <c r="F46" s="116">
        <v>4259.2</v>
      </c>
      <c r="G46" s="116">
        <v>8518.4</v>
      </c>
    </row>
    <row r="47" spans="1:7" x14ac:dyDescent="0.35">
      <c r="A47" s="116" t="s">
        <v>270</v>
      </c>
      <c r="B47" s="116" t="s">
        <v>271</v>
      </c>
      <c r="C47" s="116" t="s">
        <v>299</v>
      </c>
      <c r="D47" s="116" t="s">
        <v>311</v>
      </c>
      <c r="E47" s="116">
        <v>5</v>
      </c>
      <c r="F47" s="116">
        <v>3628.79</v>
      </c>
      <c r="G47" s="116">
        <v>18143.95</v>
      </c>
    </row>
    <row r="48" spans="1:7" x14ac:dyDescent="0.35">
      <c r="A48" s="116" t="s">
        <v>270</v>
      </c>
      <c r="B48" s="116" t="s">
        <v>271</v>
      </c>
      <c r="C48" s="116" t="s">
        <v>299</v>
      </c>
      <c r="D48" s="116" t="s">
        <v>1014</v>
      </c>
      <c r="E48" s="116">
        <v>10</v>
      </c>
      <c r="F48" s="116">
        <v>4053.5</v>
      </c>
      <c r="G48" s="116">
        <v>40535</v>
      </c>
    </row>
    <row r="49" spans="1:7" x14ac:dyDescent="0.35">
      <c r="A49" s="116" t="s">
        <v>262</v>
      </c>
      <c r="B49" s="116" t="s">
        <v>261</v>
      </c>
      <c r="C49" s="116" t="s">
        <v>299</v>
      </c>
      <c r="D49" s="116" t="s">
        <v>329</v>
      </c>
      <c r="E49" s="116">
        <v>1</v>
      </c>
      <c r="F49" s="116">
        <v>946.39</v>
      </c>
      <c r="G49" s="116">
        <v>946.39</v>
      </c>
    </row>
    <row r="50" spans="1:7" x14ac:dyDescent="0.35">
      <c r="A50" s="116" t="s">
        <v>664</v>
      </c>
      <c r="B50" s="116" t="s">
        <v>665</v>
      </c>
      <c r="C50" s="116" t="s">
        <v>209</v>
      </c>
      <c r="D50" s="116" t="s">
        <v>333</v>
      </c>
      <c r="E50" s="116">
        <v>1</v>
      </c>
      <c r="F50" s="116">
        <v>7529.95</v>
      </c>
      <c r="G50" s="116">
        <v>7529.95</v>
      </c>
    </row>
    <row r="51" spans="1:7" x14ac:dyDescent="0.35">
      <c r="A51" s="116" t="s">
        <v>270</v>
      </c>
      <c r="B51" s="116" t="s">
        <v>271</v>
      </c>
      <c r="C51" s="116" t="s">
        <v>209</v>
      </c>
      <c r="D51" s="116" t="s">
        <v>354</v>
      </c>
      <c r="E51" s="116">
        <v>10</v>
      </c>
      <c r="F51" s="116">
        <v>8000</v>
      </c>
      <c r="G51" s="116">
        <v>80000</v>
      </c>
    </row>
    <row r="52" spans="1:7" x14ac:dyDescent="0.35">
      <c r="A52" s="116" t="s">
        <v>262</v>
      </c>
      <c r="B52" s="116" t="s">
        <v>261</v>
      </c>
      <c r="C52" s="116" t="s">
        <v>209</v>
      </c>
      <c r="D52" s="116" t="s">
        <v>2</v>
      </c>
      <c r="E52" s="116">
        <v>8</v>
      </c>
      <c r="F52" s="116">
        <v>22476.639999999999</v>
      </c>
      <c r="G52" s="116">
        <v>179813.12</v>
      </c>
    </row>
    <row r="53" spans="1:7" x14ac:dyDescent="0.35">
      <c r="A53" s="116" t="s">
        <v>270</v>
      </c>
      <c r="B53" s="116" t="s">
        <v>271</v>
      </c>
      <c r="C53" s="116" t="s">
        <v>419</v>
      </c>
      <c r="D53" s="116" t="s">
        <v>398</v>
      </c>
      <c r="E53" s="116">
        <v>1</v>
      </c>
      <c r="F53" s="116">
        <v>245606</v>
      </c>
      <c r="G53" s="116">
        <v>245606</v>
      </c>
    </row>
    <row r="54" spans="1:7" x14ac:dyDescent="0.35">
      <c r="A54" s="116" t="s">
        <v>270</v>
      </c>
      <c r="B54" s="116" t="s">
        <v>271</v>
      </c>
      <c r="C54" s="116" t="s">
        <v>419</v>
      </c>
      <c r="D54" s="116" t="s">
        <v>402</v>
      </c>
      <c r="E54" s="116">
        <v>1</v>
      </c>
      <c r="F54" s="116">
        <v>2000</v>
      </c>
      <c r="G54" s="116">
        <v>2000</v>
      </c>
    </row>
    <row r="55" spans="1:7" x14ac:dyDescent="0.35">
      <c r="A55" s="116" t="s">
        <v>262</v>
      </c>
      <c r="B55" s="116" t="s">
        <v>261</v>
      </c>
      <c r="C55" s="116" t="s">
        <v>419</v>
      </c>
      <c r="D55" s="116" t="s">
        <v>411</v>
      </c>
      <c r="E55" s="116">
        <v>20</v>
      </c>
      <c r="F55" s="116">
        <v>2400</v>
      </c>
      <c r="G55" s="116">
        <v>48000</v>
      </c>
    </row>
    <row r="56" spans="1:7" x14ac:dyDescent="0.35">
      <c r="A56" s="116" t="s">
        <v>262</v>
      </c>
      <c r="B56" s="116" t="s">
        <v>261</v>
      </c>
      <c r="C56" s="116" t="s">
        <v>419</v>
      </c>
      <c r="D56" s="116" t="s">
        <v>415</v>
      </c>
      <c r="E56" s="116">
        <v>2</v>
      </c>
      <c r="F56" s="116">
        <v>6000</v>
      </c>
      <c r="G56" s="116">
        <v>12000</v>
      </c>
    </row>
    <row r="57" spans="1:7" x14ac:dyDescent="0.35">
      <c r="A57" s="116" t="s">
        <v>262</v>
      </c>
      <c r="B57" s="116" t="s">
        <v>261</v>
      </c>
      <c r="C57" s="116" t="s">
        <v>419</v>
      </c>
      <c r="D57" s="116" t="s">
        <v>416</v>
      </c>
      <c r="E57" s="116">
        <v>1</v>
      </c>
      <c r="F57" s="116">
        <v>1500</v>
      </c>
      <c r="G57" s="116">
        <v>1500</v>
      </c>
    </row>
    <row r="58" spans="1:7" x14ac:dyDescent="0.35">
      <c r="A58" s="116" t="s">
        <v>664</v>
      </c>
      <c r="B58" s="116" t="s">
        <v>665</v>
      </c>
      <c r="C58" s="116" t="s">
        <v>441</v>
      </c>
      <c r="D58" s="116" t="s">
        <v>420</v>
      </c>
      <c r="E58" s="116">
        <v>50</v>
      </c>
      <c r="F58" s="116">
        <v>1000</v>
      </c>
      <c r="G58" s="116">
        <v>50000</v>
      </c>
    </row>
    <row r="59" spans="1:7" x14ac:dyDescent="0.35">
      <c r="A59" s="116" t="s">
        <v>664</v>
      </c>
      <c r="B59" s="116" t="s">
        <v>665</v>
      </c>
      <c r="C59" s="116" t="s">
        <v>441</v>
      </c>
      <c r="D59" s="116" t="s">
        <v>427</v>
      </c>
      <c r="E59" s="116">
        <v>8</v>
      </c>
      <c r="F59" s="116">
        <v>50000</v>
      </c>
      <c r="G59" s="116">
        <v>400000</v>
      </c>
    </row>
    <row r="60" spans="1:7" x14ac:dyDescent="0.35">
      <c r="A60" s="116" t="s">
        <v>270</v>
      </c>
      <c r="B60" s="116" t="s">
        <v>271</v>
      </c>
      <c r="C60" s="116" t="s">
        <v>441</v>
      </c>
      <c r="D60" s="116" t="s">
        <v>446</v>
      </c>
      <c r="E60" s="116">
        <v>1</v>
      </c>
      <c r="F60" s="116">
        <v>19000</v>
      </c>
      <c r="G60" s="116">
        <v>19000</v>
      </c>
    </row>
    <row r="61" spans="1:7" x14ac:dyDescent="0.35">
      <c r="A61" s="116" t="s">
        <v>262</v>
      </c>
      <c r="B61" s="116" t="s">
        <v>261</v>
      </c>
      <c r="C61" s="116" t="s">
        <v>441</v>
      </c>
      <c r="D61" s="116" t="s">
        <v>455</v>
      </c>
      <c r="E61" s="116">
        <v>1</v>
      </c>
      <c r="F61" s="116">
        <v>21780</v>
      </c>
      <c r="G61" s="116">
        <v>21780</v>
      </c>
    </row>
    <row r="62" spans="1:7" x14ac:dyDescent="0.35">
      <c r="A62" s="116" t="s">
        <v>270</v>
      </c>
      <c r="B62" s="116" t="s">
        <v>271</v>
      </c>
      <c r="C62" s="116" t="s">
        <v>123</v>
      </c>
      <c r="D62" s="116" t="s">
        <v>886</v>
      </c>
      <c r="E62" s="116">
        <v>5</v>
      </c>
      <c r="F62" s="116">
        <v>4762.5600000000004</v>
      </c>
      <c r="G62" s="116">
        <v>23812.800000000003</v>
      </c>
    </row>
    <row r="63" spans="1:7" x14ac:dyDescent="0.35">
      <c r="A63" s="116" t="s">
        <v>270</v>
      </c>
      <c r="B63" s="116" t="s">
        <v>271</v>
      </c>
      <c r="C63" s="116" t="s">
        <v>123</v>
      </c>
      <c r="D63" s="116" t="s">
        <v>446</v>
      </c>
      <c r="E63" s="116">
        <v>1</v>
      </c>
      <c r="F63" s="116">
        <v>19000</v>
      </c>
      <c r="G63" s="116">
        <v>19000</v>
      </c>
    </row>
    <row r="64" spans="1:7" x14ac:dyDescent="0.35">
      <c r="A64" s="116" t="s">
        <v>270</v>
      </c>
      <c r="B64" s="116" t="s">
        <v>271</v>
      </c>
      <c r="C64" s="116" t="s">
        <v>230</v>
      </c>
      <c r="D64" s="116" t="s">
        <v>886</v>
      </c>
      <c r="E64" s="116">
        <v>5</v>
      </c>
      <c r="F64" s="116">
        <v>4762.5600000000004</v>
      </c>
      <c r="G64" s="116">
        <v>23812.800000000003</v>
      </c>
    </row>
    <row r="65" spans="1:7" x14ac:dyDescent="0.35">
      <c r="A65" s="116" t="s">
        <v>270</v>
      </c>
      <c r="B65" s="116" t="s">
        <v>271</v>
      </c>
      <c r="C65" s="116" t="s">
        <v>472</v>
      </c>
      <c r="D65" s="116" t="s">
        <v>465</v>
      </c>
      <c r="E65" s="116">
        <v>5</v>
      </c>
      <c r="F65" s="116">
        <v>4800</v>
      </c>
      <c r="G65" s="116">
        <v>24000</v>
      </c>
    </row>
    <row r="66" spans="1:7" x14ac:dyDescent="0.35">
      <c r="A66" s="116" t="s">
        <v>262</v>
      </c>
      <c r="B66" s="116" t="s">
        <v>261</v>
      </c>
      <c r="C66" s="116" t="s">
        <v>473</v>
      </c>
      <c r="D66" s="116" t="s">
        <v>2</v>
      </c>
      <c r="E66" s="116">
        <v>4</v>
      </c>
      <c r="F66" s="116">
        <v>22476.639999999999</v>
      </c>
      <c r="G66" s="116">
        <v>89906.559999999998</v>
      </c>
    </row>
    <row r="67" spans="1:7" x14ac:dyDescent="0.35">
      <c r="A67" s="116" t="s">
        <v>262</v>
      </c>
      <c r="B67" s="116" t="s">
        <v>261</v>
      </c>
      <c r="C67" s="116" t="s">
        <v>473</v>
      </c>
      <c r="D67" s="116" t="s">
        <v>21</v>
      </c>
      <c r="E67" s="116">
        <v>4</v>
      </c>
      <c r="F67" s="116">
        <v>15687.16</v>
      </c>
      <c r="G67" s="116">
        <v>62748.639999999999</v>
      </c>
    </row>
    <row r="68" spans="1:7" x14ac:dyDescent="0.35">
      <c r="A68" s="116" t="s">
        <v>270</v>
      </c>
      <c r="B68" s="116" t="s">
        <v>271</v>
      </c>
      <c r="C68" s="116" t="s">
        <v>496</v>
      </c>
      <c r="D68" s="116" t="s">
        <v>481</v>
      </c>
      <c r="E68" s="116">
        <v>8</v>
      </c>
      <c r="F68" s="116">
        <v>4000</v>
      </c>
      <c r="G68" s="116">
        <v>32000</v>
      </c>
    </row>
    <row r="69" spans="1:7" x14ac:dyDescent="0.35">
      <c r="A69" s="116" t="s">
        <v>262</v>
      </c>
      <c r="B69" s="116" t="s">
        <v>261</v>
      </c>
      <c r="C69" s="116" t="s">
        <v>496</v>
      </c>
      <c r="D69" s="116" t="s">
        <v>481</v>
      </c>
      <c r="E69" s="116">
        <v>8</v>
      </c>
      <c r="F69" s="116">
        <v>840</v>
      </c>
      <c r="G69" s="116">
        <v>6720</v>
      </c>
    </row>
    <row r="70" spans="1:7" x14ac:dyDescent="0.35">
      <c r="A70" s="116" t="s">
        <v>262</v>
      </c>
      <c r="B70" s="116" t="s">
        <v>261</v>
      </c>
      <c r="C70" s="116" t="s">
        <v>496</v>
      </c>
      <c r="D70" s="116" t="s">
        <v>137</v>
      </c>
      <c r="E70" s="116">
        <v>2</v>
      </c>
      <c r="F70" s="116">
        <v>5000</v>
      </c>
      <c r="G70" s="116">
        <v>10000</v>
      </c>
    </row>
    <row r="71" spans="1:7" x14ac:dyDescent="0.35">
      <c r="A71" s="116" t="s">
        <v>262</v>
      </c>
      <c r="B71" s="116" t="s">
        <v>261</v>
      </c>
      <c r="C71" s="116" t="s">
        <v>496</v>
      </c>
      <c r="D71" s="116" t="s">
        <v>520</v>
      </c>
      <c r="E71" s="116">
        <v>1</v>
      </c>
      <c r="F71" s="116">
        <v>2000</v>
      </c>
      <c r="G71" s="116">
        <v>2000</v>
      </c>
    </row>
    <row r="72" spans="1:7" x14ac:dyDescent="0.35">
      <c r="A72" s="116" t="s">
        <v>664</v>
      </c>
      <c r="B72" s="116" t="s">
        <v>665</v>
      </c>
      <c r="C72" s="116" t="s">
        <v>545</v>
      </c>
      <c r="D72" s="116" t="s">
        <v>533</v>
      </c>
      <c r="E72" s="116">
        <v>1</v>
      </c>
      <c r="F72" s="116">
        <v>32899.9</v>
      </c>
      <c r="G72" s="116">
        <v>32899.9</v>
      </c>
    </row>
    <row r="73" spans="1:7" x14ac:dyDescent="0.35">
      <c r="A73" s="116" t="s">
        <v>664</v>
      </c>
      <c r="B73" s="116" t="s">
        <v>665</v>
      </c>
      <c r="C73" s="116" t="s">
        <v>545</v>
      </c>
      <c r="D73" s="116" t="s">
        <v>137</v>
      </c>
      <c r="E73" s="116">
        <v>4</v>
      </c>
      <c r="F73" s="116">
        <v>6050</v>
      </c>
      <c r="G73" s="116">
        <v>24200</v>
      </c>
    </row>
    <row r="74" spans="1:7" x14ac:dyDescent="0.35">
      <c r="A74" s="116" t="s">
        <v>664</v>
      </c>
      <c r="B74" s="116" t="s">
        <v>665</v>
      </c>
      <c r="C74" s="116" t="s">
        <v>545</v>
      </c>
      <c r="D74" s="116" t="s">
        <v>427</v>
      </c>
      <c r="E74" s="116">
        <v>10</v>
      </c>
      <c r="F74" s="116">
        <v>5000</v>
      </c>
      <c r="G74" s="116">
        <v>50000</v>
      </c>
    </row>
    <row r="75" spans="1:7" x14ac:dyDescent="0.35">
      <c r="A75" s="116" t="s">
        <v>270</v>
      </c>
      <c r="B75" s="116" t="s">
        <v>271</v>
      </c>
      <c r="C75" s="116" t="s">
        <v>930</v>
      </c>
      <c r="D75" s="116" t="s">
        <v>1001</v>
      </c>
      <c r="E75" s="116">
        <v>26</v>
      </c>
      <c r="F75" s="116">
        <v>6500</v>
      </c>
      <c r="G75" s="116">
        <v>169000</v>
      </c>
    </row>
    <row r="76" spans="1:7" x14ac:dyDescent="0.35">
      <c r="A76" s="116" t="s">
        <v>270</v>
      </c>
      <c r="B76" s="116" t="s">
        <v>271</v>
      </c>
      <c r="C76" s="116" t="s">
        <v>902</v>
      </c>
      <c r="D76" s="116" t="s">
        <v>1005</v>
      </c>
      <c r="E76" s="116">
        <v>48</v>
      </c>
      <c r="F76" s="116">
        <v>5203</v>
      </c>
      <c r="G76" s="116">
        <v>249744</v>
      </c>
    </row>
    <row r="77" spans="1:7" x14ac:dyDescent="0.35">
      <c r="A77" s="116" t="s">
        <v>270</v>
      </c>
      <c r="B77" s="116" t="s">
        <v>271</v>
      </c>
      <c r="C77" s="116" t="s">
        <v>902</v>
      </c>
      <c r="D77" s="116" t="s">
        <v>1006</v>
      </c>
      <c r="E77" s="116">
        <v>4</v>
      </c>
      <c r="F77" s="116">
        <v>3630</v>
      </c>
      <c r="G77" s="116">
        <v>14520</v>
      </c>
    </row>
    <row r="78" spans="1:7" x14ac:dyDescent="0.35">
      <c r="A78" s="116" t="s">
        <v>270</v>
      </c>
      <c r="B78" s="116" t="s">
        <v>271</v>
      </c>
      <c r="C78" s="116" t="s">
        <v>545</v>
      </c>
      <c r="D78" s="116" t="s">
        <v>547</v>
      </c>
      <c r="E78" s="116">
        <v>1</v>
      </c>
      <c r="F78" s="116">
        <v>77000</v>
      </c>
      <c r="G78" s="116">
        <v>77000</v>
      </c>
    </row>
    <row r="79" spans="1:7" x14ac:dyDescent="0.35">
      <c r="A79" s="116" t="s">
        <v>270</v>
      </c>
      <c r="B79" s="116" t="s">
        <v>271</v>
      </c>
      <c r="C79" s="116" t="s">
        <v>545</v>
      </c>
      <c r="D79" s="116" t="s">
        <v>556</v>
      </c>
      <c r="E79" s="116">
        <v>1</v>
      </c>
      <c r="F79" s="116">
        <v>20570</v>
      </c>
      <c r="G79" s="116">
        <v>20570</v>
      </c>
    </row>
    <row r="80" spans="1:7" x14ac:dyDescent="0.35">
      <c r="A80" s="116" t="s">
        <v>262</v>
      </c>
      <c r="B80" s="116" t="s">
        <v>261</v>
      </c>
      <c r="C80" s="116" t="s">
        <v>545</v>
      </c>
      <c r="D80" s="116" t="s">
        <v>561</v>
      </c>
      <c r="E80" s="116">
        <v>1</v>
      </c>
      <c r="F80" s="116">
        <v>45000</v>
      </c>
      <c r="G80" s="116">
        <v>45000</v>
      </c>
    </row>
    <row r="81" spans="1:7" x14ac:dyDescent="0.35">
      <c r="A81" s="116" t="s">
        <v>262</v>
      </c>
      <c r="B81" s="116" t="s">
        <v>261</v>
      </c>
      <c r="C81" s="116" t="s">
        <v>545</v>
      </c>
      <c r="D81" s="116" t="s">
        <v>562</v>
      </c>
      <c r="E81" s="116">
        <v>1</v>
      </c>
      <c r="F81" s="116">
        <v>79485</v>
      </c>
      <c r="G81" s="116">
        <v>79485</v>
      </c>
    </row>
    <row r="82" spans="1:7" x14ac:dyDescent="0.35">
      <c r="A82" s="116" t="s">
        <v>262</v>
      </c>
      <c r="B82" s="116" t="s">
        <v>261</v>
      </c>
      <c r="C82" s="116" t="s">
        <v>545</v>
      </c>
      <c r="D82" s="116" t="s">
        <v>563</v>
      </c>
      <c r="E82" s="116">
        <v>1</v>
      </c>
      <c r="F82" s="116">
        <v>32000</v>
      </c>
      <c r="G82" s="116">
        <v>32000</v>
      </c>
    </row>
    <row r="83" spans="1:7" x14ac:dyDescent="0.35">
      <c r="A83" s="116" t="s">
        <v>262</v>
      </c>
      <c r="B83" s="116" t="s">
        <v>261</v>
      </c>
      <c r="C83" s="116" t="s">
        <v>545</v>
      </c>
      <c r="D83" s="116" t="s">
        <v>427</v>
      </c>
      <c r="E83" s="116">
        <v>6</v>
      </c>
      <c r="F83" s="116">
        <v>5000</v>
      </c>
      <c r="G83" s="116">
        <v>30000</v>
      </c>
    </row>
    <row r="84" spans="1:7" x14ac:dyDescent="0.35">
      <c r="A84" s="116" t="s">
        <v>262</v>
      </c>
      <c r="B84" s="116" t="s">
        <v>261</v>
      </c>
      <c r="C84" s="116" t="s">
        <v>545</v>
      </c>
      <c r="D84" s="116" t="s">
        <v>21</v>
      </c>
      <c r="E84" s="116">
        <v>3</v>
      </c>
      <c r="F84" s="116">
        <v>28000</v>
      </c>
      <c r="G84" s="116">
        <v>84000</v>
      </c>
    </row>
    <row r="85" spans="1:7" x14ac:dyDescent="0.35">
      <c r="A85" s="116" t="s">
        <v>664</v>
      </c>
      <c r="B85" s="116" t="s">
        <v>665</v>
      </c>
      <c r="C85" s="116" t="s">
        <v>254</v>
      </c>
      <c r="D85" s="116" t="s">
        <v>427</v>
      </c>
      <c r="E85" s="116">
        <v>10</v>
      </c>
      <c r="F85" s="116">
        <v>6050</v>
      </c>
      <c r="G85" s="116">
        <v>60500</v>
      </c>
    </row>
    <row r="86" spans="1:7" x14ac:dyDescent="0.35">
      <c r="A86" s="116" t="s">
        <v>270</v>
      </c>
      <c r="B86" s="116" t="s">
        <v>271</v>
      </c>
      <c r="C86" s="116" t="s">
        <v>254</v>
      </c>
      <c r="D86" s="116" t="s">
        <v>427</v>
      </c>
      <c r="E86" s="116">
        <v>10</v>
      </c>
      <c r="F86" s="116">
        <v>6050</v>
      </c>
      <c r="G86" s="116">
        <v>60500</v>
      </c>
    </row>
    <row r="87" spans="1:7" x14ac:dyDescent="0.35">
      <c r="A87" s="116" t="s">
        <v>664</v>
      </c>
      <c r="B87" s="116" t="s">
        <v>665</v>
      </c>
      <c r="C87" s="116" t="s">
        <v>948</v>
      </c>
      <c r="D87" s="116" t="s">
        <v>949</v>
      </c>
      <c r="E87" s="116">
        <v>1</v>
      </c>
      <c r="F87" s="116">
        <v>30000</v>
      </c>
      <c r="G87" s="116">
        <v>30000</v>
      </c>
    </row>
    <row r="88" spans="1:7" x14ac:dyDescent="0.35">
      <c r="A88" s="116" t="s">
        <v>664</v>
      </c>
      <c r="B88" s="116" t="s">
        <v>665</v>
      </c>
      <c r="C88" s="116" t="s">
        <v>902</v>
      </c>
      <c r="D88" s="116" t="s">
        <v>137</v>
      </c>
      <c r="E88" s="116">
        <v>7</v>
      </c>
      <c r="F88" s="116">
        <v>14520</v>
      </c>
      <c r="G88" s="116">
        <v>101640</v>
      </c>
    </row>
    <row r="89" spans="1:7" x14ac:dyDescent="0.35">
      <c r="A89" s="116" t="s">
        <v>664</v>
      </c>
      <c r="B89" s="116" t="s">
        <v>665</v>
      </c>
      <c r="C89" s="116" t="s">
        <v>902</v>
      </c>
      <c r="D89" s="116" t="s">
        <v>282</v>
      </c>
      <c r="E89" s="116">
        <v>4</v>
      </c>
      <c r="F89" s="116">
        <v>3630</v>
      </c>
      <c r="G89" s="116">
        <v>14520</v>
      </c>
    </row>
    <row r="90" spans="1:7" x14ac:dyDescent="0.35">
      <c r="A90" s="116" t="s">
        <v>664</v>
      </c>
      <c r="B90" s="116" t="s">
        <v>665</v>
      </c>
      <c r="C90" s="116" t="s">
        <v>902</v>
      </c>
      <c r="D90" s="116" t="s">
        <v>427</v>
      </c>
      <c r="E90" s="116">
        <v>75</v>
      </c>
      <c r="F90" s="116">
        <v>5203</v>
      </c>
      <c r="G90" s="116">
        <v>390225</v>
      </c>
    </row>
    <row r="91" spans="1:7" x14ac:dyDescent="0.35">
      <c r="A91" s="116" t="s">
        <v>664</v>
      </c>
      <c r="B91" s="116" t="s">
        <v>665</v>
      </c>
      <c r="C91" s="116" t="s">
        <v>902</v>
      </c>
      <c r="D91" s="116" t="s">
        <v>978</v>
      </c>
      <c r="E91" s="116">
        <v>8</v>
      </c>
      <c r="F91" s="116">
        <v>3630</v>
      </c>
      <c r="G91" s="116">
        <v>29040</v>
      </c>
    </row>
    <row r="92" spans="1:7" x14ac:dyDescent="0.35">
      <c r="A92" s="116" t="s">
        <v>664</v>
      </c>
      <c r="B92" s="116" t="s">
        <v>665</v>
      </c>
      <c r="C92" s="116" t="s">
        <v>902</v>
      </c>
      <c r="D92" s="116" t="s">
        <v>989</v>
      </c>
      <c r="E92" s="116">
        <v>1</v>
      </c>
      <c r="F92" s="116">
        <v>12100</v>
      </c>
      <c r="G92" s="116">
        <v>12100</v>
      </c>
    </row>
    <row r="93" spans="1:7" x14ac:dyDescent="0.35">
      <c r="A93" s="116" t="s">
        <v>664</v>
      </c>
      <c r="B93" s="116" t="s">
        <v>665</v>
      </c>
      <c r="C93" s="116" t="s">
        <v>618</v>
      </c>
      <c r="D93" s="116" t="s">
        <v>533</v>
      </c>
      <c r="E93" s="116">
        <v>5</v>
      </c>
      <c r="F93" s="116">
        <v>3025</v>
      </c>
      <c r="G93" s="116">
        <v>15125</v>
      </c>
    </row>
    <row r="94" spans="1:7" x14ac:dyDescent="0.35">
      <c r="A94" s="116" t="s">
        <v>664</v>
      </c>
      <c r="B94" s="116" t="s">
        <v>665</v>
      </c>
      <c r="C94" s="116" t="s">
        <v>618</v>
      </c>
      <c r="D94" s="116" t="s">
        <v>137</v>
      </c>
      <c r="E94" s="116">
        <v>20</v>
      </c>
      <c r="F94" s="116">
        <v>1700</v>
      </c>
      <c r="G94" s="116">
        <v>34000</v>
      </c>
    </row>
    <row r="95" spans="1:7" x14ac:dyDescent="0.35">
      <c r="A95" s="116" t="s">
        <v>664</v>
      </c>
      <c r="B95" s="116" t="s">
        <v>665</v>
      </c>
      <c r="C95" s="116" t="s">
        <v>618</v>
      </c>
      <c r="D95" s="116" t="s">
        <v>595</v>
      </c>
      <c r="E95" s="116">
        <v>12</v>
      </c>
      <c r="F95" s="116">
        <v>35</v>
      </c>
      <c r="G95" s="116">
        <v>420</v>
      </c>
    </row>
    <row r="96" spans="1:7" x14ac:dyDescent="0.35">
      <c r="A96" s="116" t="s">
        <v>664</v>
      </c>
      <c r="B96" s="116" t="s">
        <v>665</v>
      </c>
      <c r="C96" s="116" t="s">
        <v>618</v>
      </c>
      <c r="D96" s="116" t="s">
        <v>616</v>
      </c>
      <c r="E96" s="116">
        <v>5</v>
      </c>
      <c r="F96" s="116">
        <v>400</v>
      </c>
      <c r="G96" s="116">
        <v>2000</v>
      </c>
    </row>
    <row r="97" spans="1:7" x14ac:dyDescent="0.35">
      <c r="A97" s="116" t="s">
        <v>270</v>
      </c>
      <c r="B97" s="116" t="s">
        <v>271</v>
      </c>
      <c r="C97" s="116" t="s">
        <v>618</v>
      </c>
      <c r="D97" s="116" t="s">
        <v>619</v>
      </c>
      <c r="E97" s="116">
        <v>4</v>
      </c>
      <c r="F97" s="116">
        <v>5500</v>
      </c>
      <c r="G97" s="116">
        <v>22000</v>
      </c>
    </row>
    <row r="98" spans="1:7" x14ac:dyDescent="0.35">
      <c r="A98" s="116" t="s">
        <v>270</v>
      </c>
      <c r="B98" s="116" t="s">
        <v>271</v>
      </c>
      <c r="C98" s="116" t="s">
        <v>618</v>
      </c>
      <c r="D98" s="116" t="s">
        <v>644</v>
      </c>
      <c r="E98" s="116">
        <v>55</v>
      </c>
      <c r="F98" s="116">
        <v>3500</v>
      </c>
      <c r="G98" s="116">
        <v>192500</v>
      </c>
    </row>
    <row r="99" spans="1:7" x14ac:dyDescent="0.35">
      <c r="A99" s="116" t="s">
        <v>270</v>
      </c>
      <c r="B99" s="116" t="s">
        <v>271</v>
      </c>
      <c r="C99" s="116" t="s">
        <v>618</v>
      </c>
      <c r="D99" s="116" t="s">
        <v>644</v>
      </c>
      <c r="E99" s="116">
        <v>4</v>
      </c>
      <c r="F99" s="116">
        <v>3500</v>
      </c>
      <c r="G99" s="116">
        <v>14000</v>
      </c>
    </row>
    <row r="100" spans="1:7" x14ac:dyDescent="0.35">
      <c r="A100" s="116" t="s">
        <v>270</v>
      </c>
      <c r="B100" s="116" t="s">
        <v>271</v>
      </c>
      <c r="C100" s="116" t="s">
        <v>618</v>
      </c>
      <c r="D100" s="116" t="s">
        <v>658</v>
      </c>
      <c r="E100" s="116">
        <v>1</v>
      </c>
      <c r="F100" s="116">
        <v>2000</v>
      </c>
      <c r="G100" s="116">
        <v>2000</v>
      </c>
    </row>
    <row r="101" spans="1:7" x14ac:dyDescent="0.35">
      <c r="A101" s="116" t="s">
        <v>262</v>
      </c>
      <c r="B101" s="116" t="s">
        <v>261</v>
      </c>
      <c r="C101" s="116" t="s">
        <v>618</v>
      </c>
      <c r="D101" s="116" t="s">
        <v>2</v>
      </c>
      <c r="E101" s="116">
        <v>7</v>
      </c>
      <c r="F101" s="116">
        <v>22477</v>
      </c>
      <c r="G101" s="116">
        <v>157339</v>
      </c>
    </row>
    <row r="102" spans="1:7" x14ac:dyDescent="0.35">
      <c r="A102" s="116" t="s">
        <v>262</v>
      </c>
      <c r="B102" s="116" t="s">
        <v>261</v>
      </c>
      <c r="C102" s="116" t="s">
        <v>618</v>
      </c>
      <c r="D102" s="116" t="s">
        <v>72</v>
      </c>
      <c r="E102" s="116">
        <v>1</v>
      </c>
      <c r="F102" s="116">
        <v>8323.7999999999993</v>
      </c>
      <c r="G102" s="116">
        <v>8323.7999999999993</v>
      </c>
    </row>
    <row r="103" spans="1:7" x14ac:dyDescent="0.35">
      <c r="A103" s="116" t="s">
        <v>771</v>
      </c>
      <c r="B103" s="116" t="s">
        <v>772</v>
      </c>
      <c r="C103" s="116" t="s">
        <v>496</v>
      </c>
      <c r="D103" s="116" t="s">
        <v>520</v>
      </c>
      <c r="E103" s="116">
        <v>1</v>
      </c>
      <c r="F103" s="116">
        <v>2420</v>
      </c>
      <c r="G103" s="116">
        <v>2420</v>
      </c>
    </row>
    <row r="104" spans="1:7" x14ac:dyDescent="0.35">
      <c r="A104" s="116" t="s">
        <v>771</v>
      </c>
      <c r="B104" s="116" t="s">
        <v>772</v>
      </c>
      <c r="C104" s="116" t="s">
        <v>496</v>
      </c>
      <c r="D104" s="116" t="s">
        <v>692</v>
      </c>
      <c r="E104" s="116">
        <v>30</v>
      </c>
      <c r="F104" s="116">
        <v>4840</v>
      </c>
      <c r="G104" s="116">
        <v>145200</v>
      </c>
    </row>
    <row r="105" spans="1:7" x14ac:dyDescent="0.35">
      <c r="A105" s="116" t="s">
        <v>771</v>
      </c>
      <c r="B105" s="116" t="s">
        <v>772</v>
      </c>
      <c r="C105" s="116" t="s">
        <v>496</v>
      </c>
      <c r="D105" s="116" t="s">
        <v>693</v>
      </c>
      <c r="E105" s="116">
        <v>4</v>
      </c>
      <c r="F105" s="116">
        <v>7260</v>
      </c>
      <c r="G105" s="116">
        <v>29040</v>
      </c>
    </row>
    <row r="106" spans="1:7" x14ac:dyDescent="0.35">
      <c r="A106" s="116" t="s">
        <v>771</v>
      </c>
      <c r="B106" s="116" t="s">
        <v>772</v>
      </c>
      <c r="C106" s="116" t="s">
        <v>496</v>
      </c>
      <c r="D106" s="116" t="s">
        <v>694</v>
      </c>
      <c r="E106" s="116">
        <v>2</v>
      </c>
      <c r="F106" s="116">
        <v>9680</v>
      </c>
      <c r="G106" s="116">
        <v>19360</v>
      </c>
    </row>
    <row r="107" spans="1:7" x14ac:dyDescent="0.35">
      <c r="A107" s="116" t="s">
        <v>771</v>
      </c>
      <c r="B107" s="116" t="s">
        <v>772</v>
      </c>
      <c r="C107" s="116" t="s">
        <v>172</v>
      </c>
      <c r="D107" s="116" t="s">
        <v>711</v>
      </c>
      <c r="E107" s="116">
        <v>24</v>
      </c>
      <c r="F107" s="116">
        <v>7502</v>
      </c>
      <c r="G107" s="116">
        <v>180048</v>
      </c>
    </row>
    <row r="108" spans="1:7" x14ac:dyDescent="0.35">
      <c r="A108" s="116" t="s">
        <v>771</v>
      </c>
      <c r="B108" s="116" t="s">
        <v>772</v>
      </c>
      <c r="C108" s="116" t="s">
        <v>254</v>
      </c>
      <c r="D108" s="116" t="s">
        <v>754</v>
      </c>
      <c r="E108" s="116">
        <v>1</v>
      </c>
      <c r="F108" s="116">
        <v>160300.79999999999</v>
      </c>
      <c r="G108" s="116">
        <v>160300.79999999999</v>
      </c>
    </row>
    <row r="109" spans="1:7" x14ac:dyDescent="0.35">
      <c r="A109" s="116" t="s">
        <v>771</v>
      </c>
      <c r="B109" s="116" t="s">
        <v>772</v>
      </c>
      <c r="C109" s="116" t="s">
        <v>254</v>
      </c>
      <c r="D109" s="116" t="s">
        <v>760</v>
      </c>
      <c r="E109" s="116">
        <v>2</v>
      </c>
      <c r="F109" s="116">
        <v>1815</v>
      </c>
      <c r="G109" s="116">
        <v>3630</v>
      </c>
    </row>
    <row r="110" spans="1:7" x14ac:dyDescent="0.35">
      <c r="A110" s="116" t="s">
        <v>771</v>
      </c>
      <c r="B110" s="116" t="s">
        <v>772</v>
      </c>
      <c r="C110" s="116" t="s">
        <v>902</v>
      </c>
      <c r="D110" s="116" t="s">
        <v>1160</v>
      </c>
      <c r="E110" s="116">
        <v>12</v>
      </c>
      <c r="F110" s="116">
        <v>5000</v>
      </c>
      <c r="G110" s="116">
        <v>60000</v>
      </c>
    </row>
    <row r="111" spans="1:7" x14ac:dyDescent="0.35">
      <c r="A111" s="116" t="s">
        <v>771</v>
      </c>
      <c r="B111" s="116" t="s">
        <v>772</v>
      </c>
      <c r="C111" s="116" t="s">
        <v>902</v>
      </c>
      <c r="D111" s="116" t="s">
        <v>1161</v>
      </c>
      <c r="E111" s="116">
        <v>80</v>
      </c>
      <c r="F111" s="116">
        <v>5000</v>
      </c>
      <c r="G111" s="116">
        <v>400000</v>
      </c>
    </row>
    <row r="112" spans="1:7" x14ac:dyDescent="0.35">
      <c r="A112" s="116" t="s">
        <v>771</v>
      </c>
      <c r="B112" s="116" t="s">
        <v>772</v>
      </c>
      <c r="C112" s="116" t="s">
        <v>902</v>
      </c>
      <c r="D112" s="116" t="s">
        <v>1160</v>
      </c>
      <c r="E112" s="116">
        <v>9</v>
      </c>
      <c r="F112" s="116">
        <v>5000</v>
      </c>
      <c r="G112" s="116">
        <v>45000</v>
      </c>
    </row>
    <row r="113" spans="1:7" x14ac:dyDescent="0.35">
      <c r="A113" s="116" t="s">
        <v>771</v>
      </c>
      <c r="B113" s="116" t="s">
        <v>772</v>
      </c>
      <c r="C113" s="116" t="s">
        <v>902</v>
      </c>
      <c r="D113" s="116" t="s">
        <v>1161</v>
      </c>
      <c r="E113" s="116">
        <v>48</v>
      </c>
      <c r="F113" s="116">
        <v>5000</v>
      </c>
      <c r="G113" s="116">
        <v>240000</v>
      </c>
    </row>
    <row r="114" spans="1:7" x14ac:dyDescent="0.35">
      <c r="A114" s="116" t="s">
        <v>771</v>
      </c>
      <c r="B114" s="116" t="s">
        <v>772</v>
      </c>
      <c r="C114" s="116" t="s">
        <v>930</v>
      </c>
      <c r="D114" s="116" t="s">
        <v>137</v>
      </c>
      <c r="E114" s="116">
        <v>50</v>
      </c>
      <c r="F114" s="116">
        <v>3500</v>
      </c>
      <c r="G114" s="116">
        <v>175000</v>
      </c>
    </row>
    <row r="115" spans="1:7" x14ac:dyDescent="0.35">
      <c r="A115" s="116" t="s">
        <v>880</v>
      </c>
      <c r="B115" s="116" t="s">
        <v>881</v>
      </c>
      <c r="C115" s="116" t="s">
        <v>230</v>
      </c>
      <c r="D115" s="116" t="s">
        <v>831</v>
      </c>
      <c r="E115" s="116">
        <v>1</v>
      </c>
      <c r="F115" s="116">
        <v>3695</v>
      </c>
      <c r="G115" s="116">
        <v>3695</v>
      </c>
    </row>
    <row r="116" spans="1:7" x14ac:dyDescent="0.35">
      <c r="A116" s="116" t="s">
        <v>880</v>
      </c>
      <c r="B116" s="116" t="s">
        <v>881</v>
      </c>
      <c r="C116" s="116" t="s">
        <v>836</v>
      </c>
      <c r="D116" s="116" t="s">
        <v>832</v>
      </c>
      <c r="E116" s="280">
        <v>3</v>
      </c>
      <c r="F116" s="116">
        <v>211.7</v>
      </c>
      <c r="G116" s="116">
        <v>635.09999999999991</v>
      </c>
    </row>
    <row r="117" spans="1:7" x14ac:dyDescent="0.35">
      <c r="A117" s="116" t="s">
        <v>880</v>
      </c>
      <c r="B117" s="116" t="s">
        <v>881</v>
      </c>
      <c r="C117" s="116" t="s">
        <v>472</v>
      </c>
      <c r="D117" s="116" t="s">
        <v>839</v>
      </c>
      <c r="E117" s="116">
        <v>6</v>
      </c>
      <c r="F117" s="116">
        <v>3295</v>
      </c>
      <c r="G117" s="116">
        <v>19770</v>
      </c>
    </row>
    <row r="118" spans="1:7" x14ac:dyDescent="0.35">
      <c r="A118" s="116" t="s">
        <v>880</v>
      </c>
      <c r="B118" s="116" t="s">
        <v>881</v>
      </c>
      <c r="C118" s="116" t="s">
        <v>857</v>
      </c>
      <c r="D118" s="116" t="s">
        <v>852</v>
      </c>
      <c r="E118" s="116">
        <v>4</v>
      </c>
      <c r="F118" s="116">
        <v>2178</v>
      </c>
      <c r="G118" s="116">
        <v>8712</v>
      </c>
    </row>
    <row r="119" spans="1:7" x14ac:dyDescent="0.35">
      <c r="A119" s="116" t="s">
        <v>1202</v>
      </c>
      <c r="B119" s="116"/>
      <c r="C119" s="116" t="s">
        <v>930</v>
      </c>
      <c r="D119" s="116" t="s">
        <v>1196</v>
      </c>
      <c r="E119" s="116">
        <v>113</v>
      </c>
      <c r="F119" s="116">
        <v>1573</v>
      </c>
      <c r="G119" s="116">
        <v>177749</v>
      </c>
    </row>
    <row r="120" spans="1:7" x14ac:dyDescent="0.35">
      <c r="A120" s="116" t="s">
        <v>1202</v>
      </c>
      <c r="B120" s="116"/>
      <c r="C120" s="116" t="s">
        <v>930</v>
      </c>
      <c r="D120" s="116" t="s">
        <v>1197</v>
      </c>
      <c r="E120" s="116">
        <v>3</v>
      </c>
      <c r="F120" s="116">
        <v>7260</v>
      </c>
      <c r="G120" s="116">
        <v>21780</v>
      </c>
    </row>
    <row r="121" spans="1:7" x14ac:dyDescent="0.35">
      <c r="A121" s="116" t="s">
        <v>880</v>
      </c>
      <c r="B121" s="116" t="s">
        <v>881</v>
      </c>
      <c r="C121" s="116" t="s">
        <v>496</v>
      </c>
      <c r="D121" s="116" t="s">
        <v>858</v>
      </c>
      <c r="E121" s="116">
        <v>2</v>
      </c>
      <c r="F121" s="116">
        <v>1210</v>
      </c>
      <c r="G121" s="116">
        <v>2420</v>
      </c>
    </row>
    <row r="122" spans="1:7" x14ac:dyDescent="0.35">
      <c r="A122" s="116" t="s">
        <v>880</v>
      </c>
      <c r="B122" s="116" t="s">
        <v>881</v>
      </c>
      <c r="C122" s="116" t="s">
        <v>61</v>
      </c>
      <c r="D122" s="116" t="s">
        <v>863</v>
      </c>
      <c r="E122" s="116">
        <v>2</v>
      </c>
      <c r="F122" s="116">
        <v>2500</v>
      </c>
      <c r="G122" s="116">
        <v>5000</v>
      </c>
    </row>
    <row r="123" spans="1:7" x14ac:dyDescent="0.35">
      <c r="A123" s="116" t="s">
        <v>880</v>
      </c>
      <c r="B123" s="116" t="s">
        <v>881</v>
      </c>
      <c r="C123" s="116" t="s">
        <v>878</v>
      </c>
      <c r="D123" s="116" t="s">
        <v>868</v>
      </c>
      <c r="E123" s="116">
        <v>3</v>
      </c>
      <c r="F123" s="116">
        <v>4682.7</v>
      </c>
      <c r="G123" s="116">
        <v>14048.1</v>
      </c>
    </row>
    <row r="124" spans="1:7" x14ac:dyDescent="0.35">
      <c r="A124" s="116" t="s">
        <v>880</v>
      </c>
      <c r="B124" s="116" t="s">
        <v>881</v>
      </c>
      <c r="C124" s="116" t="s">
        <v>878</v>
      </c>
      <c r="D124" s="116" t="s">
        <v>876</v>
      </c>
      <c r="E124" s="116">
        <v>1</v>
      </c>
      <c r="F124" s="116">
        <v>45980</v>
      </c>
      <c r="G124" s="116">
        <v>45980</v>
      </c>
    </row>
    <row r="125" spans="1:7" x14ac:dyDescent="0.35">
      <c r="E125">
        <f>SUM(E3:E124)</f>
        <v>1165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82FF3-F114-4142-8758-94737F6F4DD3}">
  <dimension ref="A1:G51"/>
  <sheetViews>
    <sheetView topLeftCell="A4" workbookViewId="0">
      <selection activeCell="G1" sqref="G1"/>
    </sheetView>
  </sheetViews>
  <sheetFormatPr defaultRowHeight="14.5" x14ac:dyDescent="0.35"/>
  <cols>
    <col min="1" max="1" width="13.1796875" customWidth="1"/>
    <col min="2" max="2" width="10.7265625" bestFit="1" customWidth="1"/>
    <col min="3" max="3" width="47.7265625" bestFit="1" customWidth="1"/>
    <col min="4" max="4" width="33.1796875" customWidth="1"/>
    <col min="5" max="5" width="37.26953125" customWidth="1"/>
    <col min="6" max="6" width="13.54296875" customWidth="1"/>
    <col min="7" max="7" width="12" customWidth="1"/>
  </cols>
  <sheetData>
    <row r="1" spans="1:7" x14ac:dyDescent="0.35">
      <c r="G1" t="s">
        <v>1236</v>
      </c>
    </row>
    <row r="2" spans="1:7" ht="42" x14ac:dyDescent="0.35">
      <c r="A2" s="11" t="s">
        <v>257</v>
      </c>
      <c r="B2" s="12" t="s">
        <v>260</v>
      </c>
      <c r="C2" s="117" t="s">
        <v>256</v>
      </c>
      <c r="D2" s="118" t="s">
        <v>28</v>
      </c>
      <c r="E2" s="119" t="s">
        <v>29</v>
      </c>
      <c r="F2" s="117" t="s">
        <v>30</v>
      </c>
      <c r="G2" s="120" t="s">
        <v>31</v>
      </c>
    </row>
    <row r="3" spans="1:7" x14ac:dyDescent="0.35">
      <c r="A3" s="176" t="s">
        <v>262</v>
      </c>
      <c r="B3" s="176" t="s">
        <v>261</v>
      </c>
      <c r="C3" s="177" t="s">
        <v>32</v>
      </c>
      <c r="D3" s="178" t="s">
        <v>6</v>
      </c>
      <c r="E3" s="177">
        <v>3</v>
      </c>
      <c r="F3" s="179">
        <v>11936</v>
      </c>
      <c r="G3" s="179">
        <v>35807</v>
      </c>
    </row>
    <row r="4" spans="1:7" x14ac:dyDescent="0.35">
      <c r="A4" s="176" t="s">
        <v>262</v>
      </c>
      <c r="B4" s="176" t="s">
        <v>261</v>
      </c>
      <c r="C4" s="177" t="s">
        <v>32</v>
      </c>
      <c r="D4" s="178" t="s">
        <v>24</v>
      </c>
      <c r="E4" s="177">
        <v>2</v>
      </c>
      <c r="F4" s="179">
        <v>4211</v>
      </c>
      <c r="G4" s="179">
        <v>8421</v>
      </c>
    </row>
    <row r="5" spans="1:7" x14ac:dyDescent="0.35">
      <c r="A5" s="176" t="s">
        <v>262</v>
      </c>
      <c r="B5" s="176" t="s">
        <v>261</v>
      </c>
      <c r="C5" s="177" t="s">
        <v>42</v>
      </c>
      <c r="D5" s="183" t="s">
        <v>6</v>
      </c>
      <c r="E5" s="177">
        <v>1</v>
      </c>
      <c r="F5" s="179">
        <v>11936</v>
      </c>
      <c r="G5" s="179">
        <v>11936</v>
      </c>
    </row>
    <row r="6" spans="1:7" x14ac:dyDescent="0.35">
      <c r="A6" s="176" t="s">
        <v>262</v>
      </c>
      <c r="B6" s="176" t="s">
        <v>261</v>
      </c>
      <c r="C6" s="182" t="s">
        <v>49</v>
      </c>
      <c r="D6" s="183" t="s">
        <v>6</v>
      </c>
      <c r="E6" s="184">
        <v>1</v>
      </c>
      <c r="F6" s="185">
        <v>11935.69</v>
      </c>
      <c r="G6" s="185">
        <v>11936</v>
      </c>
    </row>
    <row r="7" spans="1:7" x14ac:dyDescent="0.35">
      <c r="A7" s="176" t="s">
        <v>262</v>
      </c>
      <c r="B7" s="176" t="s">
        <v>261</v>
      </c>
      <c r="C7" s="182" t="s">
        <v>49</v>
      </c>
      <c r="D7" s="178" t="s">
        <v>24</v>
      </c>
      <c r="E7" s="177">
        <v>1</v>
      </c>
      <c r="F7" s="179">
        <v>4211</v>
      </c>
      <c r="G7" s="185">
        <v>4211</v>
      </c>
    </row>
    <row r="8" spans="1:7" x14ac:dyDescent="0.35">
      <c r="A8" s="176" t="s">
        <v>262</v>
      </c>
      <c r="B8" s="176" t="s">
        <v>261</v>
      </c>
      <c r="C8" s="182" t="s">
        <v>50</v>
      </c>
      <c r="D8" s="178" t="s">
        <v>6</v>
      </c>
      <c r="E8" s="184">
        <v>2</v>
      </c>
      <c r="F8" s="185">
        <v>11935.69</v>
      </c>
      <c r="G8" s="185">
        <v>23871</v>
      </c>
    </row>
    <row r="9" spans="1:7" x14ac:dyDescent="0.35">
      <c r="A9" s="176" t="s">
        <v>262</v>
      </c>
      <c r="B9" s="176" t="s">
        <v>261</v>
      </c>
      <c r="C9" s="182" t="s">
        <v>50</v>
      </c>
      <c r="D9" s="178" t="s">
        <v>24</v>
      </c>
      <c r="E9" s="184">
        <v>2</v>
      </c>
      <c r="F9" s="185">
        <v>4210.62</v>
      </c>
      <c r="G9" s="185">
        <v>8421</v>
      </c>
    </row>
    <row r="10" spans="1:7" x14ac:dyDescent="0.35">
      <c r="A10" s="176" t="s">
        <v>262</v>
      </c>
      <c r="B10" s="176" t="s">
        <v>261</v>
      </c>
      <c r="C10" s="182" t="s">
        <v>67</v>
      </c>
      <c r="D10" s="178" t="s">
        <v>6</v>
      </c>
      <c r="E10" s="184">
        <v>2</v>
      </c>
      <c r="F10" s="185">
        <v>11936</v>
      </c>
      <c r="G10" s="185">
        <v>23872</v>
      </c>
    </row>
    <row r="11" spans="1:7" x14ac:dyDescent="0.35">
      <c r="A11" s="176" t="s">
        <v>262</v>
      </c>
      <c r="B11" s="176" t="s">
        <v>261</v>
      </c>
      <c r="C11" s="182" t="s">
        <v>67</v>
      </c>
      <c r="D11" s="178" t="s">
        <v>24</v>
      </c>
      <c r="E11" s="177">
        <v>8</v>
      </c>
      <c r="F11" s="179">
        <v>4211</v>
      </c>
      <c r="G11" s="179">
        <v>33685</v>
      </c>
    </row>
    <row r="12" spans="1:7" x14ac:dyDescent="0.35">
      <c r="A12" s="176" t="s">
        <v>262</v>
      </c>
      <c r="B12" s="176" t="s">
        <v>261</v>
      </c>
      <c r="C12" s="182" t="s">
        <v>67</v>
      </c>
      <c r="D12" s="188" t="s">
        <v>65</v>
      </c>
      <c r="E12" s="177">
        <v>10</v>
      </c>
      <c r="F12" s="179">
        <v>4211</v>
      </c>
      <c r="G12" s="179">
        <v>42106</v>
      </c>
    </row>
    <row r="13" spans="1:7" x14ac:dyDescent="0.35">
      <c r="A13" s="176" t="s">
        <v>262</v>
      </c>
      <c r="B13" s="176" t="s">
        <v>261</v>
      </c>
      <c r="C13" s="182" t="s">
        <v>71</v>
      </c>
      <c r="D13" s="178" t="s">
        <v>24</v>
      </c>
      <c r="E13" s="177">
        <v>8</v>
      </c>
      <c r="F13" s="179">
        <v>4211</v>
      </c>
      <c r="G13" s="185">
        <v>33685</v>
      </c>
    </row>
    <row r="14" spans="1:7" x14ac:dyDescent="0.35">
      <c r="A14" s="176" t="s">
        <v>262</v>
      </c>
      <c r="B14" s="176" t="s">
        <v>261</v>
      </c>
      <c r="C14" s="177" t="s">
        <v>78</v>
      </c>
      <c r="D14" s="186" t="s">
        <v>24</v>
      </c>
      <c r="E14" s="177">
        <v>10</v>
      </c>
      <c r="F14" s="179">
        <v>4211</v>
      </c>
      <c r="G14" s="179">
        <v>42106</v>
      </c>
    </row>
    <row r="15" spans="1:7" ht="42" x14ac:dyDescent="0.35">
      <c r="A15" s="176" t="s">
        <v>262</v>
      </c>
      <c r="B15" s="176" t="s">
        <v>261</v>
      </c>
      <c r="C15" s="182" t="s">
        <v>902</v>
      </c>
      <c r="D15" s="190" t="s">
        <v>922</v>
      </c>
      <c r="E15" s="182">
        <v>12</v>
      </c>
      <c r="F15" s="191">
        <v>15125</v>
      </c>
      <c r="G15" s="191">
        <v>181500</v>
      </c>
    </row>
    <row r="16" spans="1:7" ht="28" x14ac:dyDescent="0.35">
      <c r="A16" s="176" t="s">
        <v>262</v>
      </c>
      <c r="B16" s="176" t="s">
        <v>261</v>
      </c>
      <c r="C16" s="182" t="s">
        <v>930</v>
      </c>
      <c r="D16" s="190" t="s">
        <v>944</v>
      </c>
      <c r="E16" s="182">
        <v>3</v>
      </c>
      <c r="F16" s="191">
        <f>G16/E16</f>
        <v>1200</v>
      </c>
      <c r="G16" s="191">
        <v>3600</v>
      </c>
    </row>
    <row r="17" spans="1:7" x14ac:dyDescent="0.35">
      <c r="A17" s="176" t="s">
        <v>822</v>
      </c>
      <c r="B17" s="176" t="s">
        <v>823</v>
      </c>
      <c r="C17" s="177" t="s">
        <v>86</v>
      </c>
      <c r="D17" s="193" t="s">
        <v>65</v>
      </c>
      <c r="E17" s="194">
        <v>21</v>
      </c>
      <c r="F17" s="195">
        <v>968</v>
      </c>
      <c r="G17" s="196">
        <v>20328</v>
      </c>
    </row>
    <row r="18" spans="1:7" ht="28" x14ac:dyDescent="0.35">
      <c r="A18" s="176" t="s">
        <v>822</v>
      </c>
      <c r="B18" s="176" t="s">
        <v>823</v>
      </c>
      <c r="C18" s="177" t="s">
        <v>86</v>
      </c>
      <c r="D18" s="190" t="s">
        <v>83</v>
      </c>
      <c r="E18" s="194">
        <v>7</v>
      </c>
      <c r="F18" s="195">
        <v>1808.95</v>
      </c>
      <c r="G18" s="196">
        <v>12662.65</v>
      </c>
    </row>
    <row r="19" spans="1:7" x14ac:dyDescent="0.35">
      <c r="A19" s="176" t="s">
        <v>822</v>
      </c>
      <c r="B19" s="176" t="s">
        <v>823</v>
      </c>
      <c r="C19" s="177" t="s">
        <v>78</v>
      </c>
      <c r="D19" s="197" t="s">
        <v>105</v>
      </c>
      <c r="E19" s="198">
        <v>6</v>
      </c>
      <c r="F19" s="199">
        <v>4216.67</v>
      </c>
      <c r="G19" s="200">
        <v>25300.02</v>
      </c>
    </row>
    <row r="20" spans="1:7" x14ac:dyDescent="0.35">
      <c r="A20" s="176" t="s">
        <v>822</v>
      </c>
      <c r="B20" s="176" t="s">
        <v>823</v>
      </c>
      <c r="C20" s="177" t="s">
        <v>123</v>
      </c>
      <c r="D20" s="176" t="s">
        <v>121</v>
      </c>
      <c r="E20" s="202">
        <v>3</v>
      </c>
      <c r="F20" s="199">
        <v>800</v>
      </c>
      <c r="G20" s="199">
        <v>2400</v>
      </c>
    </row>
    <row r="21" spans="1:7" x14ac:dyDescent="0.35">
      <c r="A21" s="176" t="s">
        <v>822</v>
      </c>
      <c r="B21" s="176" t="s">
        <v>823</v>
      </c>
      <c r="C21" s="177" t="s">
        <v>32</v>
      </c>
      <c r="D21" s="176" t="s">
        <v>65</v>
      </c>
      <c r="E21" s="202">
        <v>2</v>
      </c>
      <c r="F21" s="199">
        <v>800</v>
      </c>
      <c r="G21" s="199">
        <v>1600</v>
      </c>
    </row>
    <row r="22" spans="1:7" x14ac:dyDescent="0.35">
      <c r="A22" s="176" t="s">
        <v>822</v>
      </c>
      <c r="B22" s="176" t="s">
        <v>823</v>
      </c>
      <c r="C22" s="177" t="s">
        <v>42</v>
      </c>
      <c r="D22" s="206" t="s">
        <v>65</v>
      </c>
      <c r="E22" s="207">
        <v>16</v>
      </c>
      <c r="F22" s="208">
        <v>968</v>
      </c>
      <c r="G22" s="208">
        <v>15488</v>
      </c>
    </row>
    <row r="23" spans="1:7" x14ac:dyDescent="0.35">
      <c r="A23" s="176" t="s">
        <v>822</v>
      </c>
      <c r="B23" s="176" t="s">
        <v>823</v>
      </c>
      <c r="C23" s="177" t="s">
        <v>191</v>
      </c>
      <c r="D23" s="176" t="s">
        <v>65</v>
      </c>
      <c r="E23" s="202">
        <v>24</v>
      </c>
      <c r="F23" s="185">
        <v>1333</v>
      </c>
      <c r="G23" s="200">
        <v>31992</v>
      </c>
    </row>
    <row r="24" spans="1:7" x14ac:dyDescent="0.35">
      <c r="A24" s="176" t="s">
        <v>822</v>
      </c>
      <c r="B24" s="176" t="s">
        <v>823</v>
      </c>
      <c r="C24" s="177" t="s">
        <v>215</v>
      </c>
      <c r="D24" s="206" t="s">
        <v>65</v>
      </c>
      <c r="E24" s="207">
        <v>20</v>
      </c>
      <c r="F24" s="215">
        <v>1200</v>
      </c>
      <c r="G24" s="215">
        <v>24000</v>
      </c>
    </row>
    <row r="25" spans="1:7" x14ac:dyDescent="0.35">
      <c r="A25" s="176" t="s">
        <v>822</v>
      </c>
      <c r="B25" s="176" t="s">
        <v>823</v>
      </c>
      <c r="C25" s="177" t="s">
        <v>228</v>
      </c>
      <c r="D25" s="212" t="s">
        <v>65</v>
      </c>
      <c r="E25" s="202">
        <v>8</v>
      </c>
      <c r="F25" s="199">
        <v>1000</v>
      </c>
      <c r="G25" s="199">
        <v>8000</v>
      </c>
    </row>
    <row r="26" spans="1:7" x14ac:dyDescent="0.35">
      <c r="A26" s="176" t="s">
        <v>822</v>
      </c>
      <c r="B26" s="176" t="s">
        <v>823</v>
      </c>
      <c r="C26" s="177" t="s">
        <v>246</v>
      </c>
      <c r="D26" s="216" t="s">
        <v>105</v>
      </c>
      <c r="E26" s="217">
        <v>4</v>
      </c>
      <c r="F26" s="215">
        <v>1270.5</v>
      </c>
      <c r="G26" s="208">
        <v>5082</v>
      </c>
    </row>
    <row r="27" spans="1:7" x14ac:dyDescent="0.35">
      <c r="A27" s="176" t="s">
        <v>270</v>
      </c>
      <c r="B27" s="176" t="s">
        <v>271</v>
      </c>
      <c r="C27" s="202" t="s">
        <v>61</v>
      </c>
      <c r="D27" s="213" t="s">
        <v>105</v>
      </c>
      <c r="E27" s="194">
        <v>1</v>
      </c>
      <c r="F27" s="220">
        <v>1113.2</v>
      </c>
      <c r="G27" s="221">
        <v>1113.2</v>
      </c>
    </row>
    <row r="28" spans="1:7" x14ac:dyDescent="0.35">
      <c r="A28" s="176" t="s">
        <v>664</v>
      </c>
      <c r="B28" s="176" t="s">
        <v>665</v>
      </c>
      <c r="C28" s="202" t="s">
        <v>61</v>
      </c>
      <c r="D28" s="222" t="s">
        <v>283</v>
      </c>
      <c r="E28" s="184">
        <v>2</v>
      </c>
      <c r="F28" s="184">
        <v>1000</v>
      </c>
      <c r="G28" s="185">
        <v>2000</v>
      </c>
    </row>
    <row r="29" spans="1:7" x14ac:dyDescent="0.35">
      <c r="A29" s="176" t="s">
        <v>664</v>
      </c>
      <c r="B29" s="176" t="s">
        <v>665</v>
      </c>
      <c r="C29" s="202" t="s">
        <v>441</v>
      </c>
      <c r="D29" s="222" t="s">
        <v>283</v>
      </c>
      <c r="E29" s="185">
        <v>50</v>
      </c>
      <c r="F29" s="185">
        <v>1500</v>
      </c>
      <c r="G29" s="185">
        <v>75000</v>
      </c>
    </row>
    <row r="30" spans="1:7" x14ac:dyDescent="0.35">
      <c r="A30" s="176" t="s">
        <v>270</v>
      </c>
      <c r="B30" s="176" t="s">
        <v>271</v>
      </c>
      <c r="C30" s="202" t="s">
        <v>441</v>
      </c>
      <c r="D30" s="223" t="s">
        <v>65</v>
      </c>
      <c r="E30" s="194">
        <v>10</v>
      </c>
      <c r="F30" s="221">
        <v>970</v>
      </c>
      <c r="G30" s="221">
        <v>9700</v>
      </c>
    </row>
    <row r="31" spans="1:7" x14ac:dyDescent="0.35">
      <c r="A31" s="176" t="s">
        <v>270</v>
      </c>
      <c r="B31" s="176" t="s">
        <v>271</v>
      </c>
      <c r="C31" s="202" t="s">
        <v>123</v>
      </c>
      <c r="D31" s="223" t="s">
        <v>65</v>
      </c>
      <c r="E31" s="194">
        <v>10</v>
      </c>
      <c r="F31" s="221">
        <v>970</v>
      </c>
      <c r="G31" s="221">
        <v>9700</v>
      </c>
    </row>
    <row r="32" spans="1:7" x14ac:dyDescent="0.35">
      <c r="A32" s="228" t="s">
        <v>262</v>
      </c>
      <c r="B32" s="176" t="s">
        <v>261</v>
      </c>
      <c r="C32" s="202" t="s">
        <v>473</v>
      </c>
      <c r="D32" s="176" t="s">
        <v>6</v>
      </c>
      <c r="E32" s="203">
        <v>4</v>
      </c>
      <c r="F32" s="220">
        <v>11935.69</v>
      </c>
      <c r="G32" s="203">
        <v>47742.76</v>
      </c>
    </row>
    <row r="33" spans="1:7" x14ac:dyDescent="0.35">
      <c r="A33" s="228" t="s">
        <v>262</v>
      </c>
      <c r="B33" s="176" t="s">
        <v>261</v>
      </c>
      <c r="C33" s="202" t="s">
        <v>473</v>
      </c>
      <c r="D33" s="205" t="s">
        <v>24</v>
      </c>
      <c r="E33" s="203">
        <v>4</v>
      </c>
      <c r="F33" s="220">
        <v>4210.62</v>
      </c>
      <c r="G33" s="203">
        <v>16842.48</v>
      </c>
    </row>
    <row r="34" spans="1:7" x14ac:dyDescent="0.35">
      <c r="A34" s="176" t="s">
        <v>664</v>
      </c>
      <c r="B34" s="176" t="s">
        <v>665</v>
      </c>
      <c r="C34" s="202" t="s">
        <v>545</v>
      </c>
      <c r="D34" s="222" t="s">
        <v>283</v>
      </c>
      <c r="E34" s="184">
        <v>4</v>
      </c>
      <c r="F34" s="184">
        <v>1089</v>
      </c>
      <c r="G34" s="185">
        <v>4356</v>
      </c>
    </row>
    <row r="35" spans="1:7" x14ac:dyDescent="0.35">
      <c r="A35" s="176" t="s">
        <v>270</v>
      </c>
      <c r="B35" s="176" t="s">
        <v>271</v>
      </c>
      <c r="C35" s="202" t="s">
        <v>545</v>
      </c>
      <c r="D35" s="222" t="s">
        <v>65</v>
      </c>
      <c r="E35" s="220">
        <v>10</v>
      </c>
      <c r="F35" s="220">
        <v>970</v>
      </c>
      <c r="G35" s="203">
        <v>9700</v>
      </c>
    </row>
    <row r="36" spans="1:7" x14ac:dyDescent="0.35">
      <c r="A36" s="176" t="s">
        <v>262</v>
      </c>
      <c r="B36" s="176" t="s">
        <v>261</v>
      </c>
      <c r="C36" s="202" t="s">
        <v>545</v>
      </c>
      <c r="D36" s="176" t="s">
        <v>6</v>
      </c>
      <c r="E36" s="204">
        <v>36</v>
      </c>
      <c r="F36" s="199">
        <v>1339</v>
      </c>
      <c r="G36" s="199">
        <v>48204</v>
      </c>
    </row>
    <row r="37" spans="1:7" x14ac:dyDescent="0.35">
      <c r="A37" s="176" t="s">
        <v>664</v>
      </c>
      <c r="B37" s="176" t="s">
        <v>665</v>
      </c>
      <c r="C37" s="202" t="s">
        <v>254</v>
      </c>
      <c r="D37" s="222" t="s">
        <v>283</v>
      </c>
      <c r="E37" s="184">
        <v>20</v>
      </c>
      <c r="F37" s="184">
        <v>605</v>
      </c>
      <c r="G37" s="185">
        <v>12100</v>
      </c>
    </row>
    <row r="38" spans="1:7" x14ac:dyDescent="0.35">
      <c r="A38" s="176" t="s">
        <v>270</v>
      </c>
      <c r="B38" s="176" t="s">
        <v>271</v>
      </c>
      <c r="C38" s="202" t="s">
        <v>254</v>
      </c>
      <c r="D38" s="239" t="s">
        <v>591</v>
      </c>
      <c r="E38" s="220">
        <v>20</v>
      </c>
      <c r="F38" s="220">
        <v>605</v>
      </c>
      <c r="G38" s="203">
        <v>12100</v>
      </c>
    </row>
    <row r="39" spans="1:7" x14ac:dyDescent="0.35">
      <c r="A39" s="176" t="s">
        <v>664</v>
      </c>
      <c r="B39" s="176" t="s">
        <v>665</v>
      </c>
      <c r="C39" s="241" t="s">
        <v>948</v>
      </c>
      <c r="D39" s="242" t="s">
        <v>283</v>
      </c>
      <c r="E39" s="184">
        <v>180</v>
      </c>
      <c r="F39" s="185">
        <v>1200</v>
      </c>
      <c r="G39" s="199">
        <v>216000</v>
      </c>
    </row>
    <row r="40" spans="1:7" x14ac:dyDescent="0.35">
      <c r="A40" s="176" t="s">
        <v>664</v>
      </c>
      <c r="B40" s="176" t="s">
        <v>665</v>
      </c>
      <c r="C40" s="202" t="s">
        <v>618</v>
      </c>
      <c r="D40" s="222" t="s">
        <v>283</v>
      </c>
      <c r="E40" s="184">
        <v>40</v>
      </c>
      <c r="F40" s="253">
        <v>1089</v>
      </c>
      <c r="G40" s="185">
        <v>43560</v>
      </c>
    </row>
    <row r="41" spans="1:7" x14ac:dyDescent="0.35">
      <c r="A41" s="176" t="s">
        <v>270</v>
      </c>
      <c r="B41" s="176" t="s">
        <v>271</v>
      </c>
      <c r="C41" s="202" t="s">
        <v>618</v>
      </c>
      <c r="D41" s="223" t="s">
        <v>65</v>
      </c>
      <c r="E41" s="254">
        <v>16</v>
      </c>
      <c r="F41" s="221">
        <v>1200</v>
      </c>
      <c r="G41" s="221">
        <v>19200</v>
      </c>
    </row>
    <row r="42" spans="1:7" x14ac:dyDescent="0.35">
      <c r="A42" s="176" t="s">
        <v>270</v>
      </c>
      <c r="B42" s="176" t="s">
        <v>271</v>
      </c>
      <c r="C42" s="202" t="s">
        <v>618</v>
      </c>
      <c r="D42" s="223" t="s">
        <v>621</v>
      </c>
      <c r="E42" s="254">
        <v>15</v>
      </c>
      <c r="F42" s="221">
        <v>800</v>
      </c>
      <c r="G42" s="221">
        <v>12000</v>
      </c>
    </row>
    <row r="43" spans="1:7" x14ac:dyDescent="0.35">
      <c r="A43" s="176" t="s">
        <v>270</v>
      </c>
      <c r="B43" s="176" t="s">
        <v>271</v>
      </c>
      <c r="C43" s="202" t="s">
        <v>618</v>
      </c>
      <c r="D43" s="223" t="s">
        <v>65</v>
      </c>
      <c r="E43" s="254">
        <v>75</v>
      </c>
      <c r="F43" s="221">
        <v>1200</v>
      </c>
      <c r="G43" s="221">
        <v>90000</v>
      </c>
    </row>
    <row r="44" spans="1:7" x14ac:dyDescent="0.35">
      <c r="A44" s="176" t="s">
        <v>262</v>
      </c>
      <c r="B44" s="176" t="s">
        <v>261</v>
      </c>
      <c r="C44" s="202" t="s">
        <v>618</v>
      </c>
      <c r="D44" s="223" t="s">
        <v>6</v>
      </c>
      <c r="E44" s="204">
        <v>15</v>
      </c>
      <c r="F44" s="199">
        <v>11936</v>
      </c>
      <c r="G44" s="199">
        <v>179040</v>
      </c>
    </row>
    <row r="45" spans="1:7" x14ac:dyDescent="0.35">
      <c r="A45" s="228" t="s">
        <v>262</v>
      </c>
      <c r="B45" s="176" t="s">
        <v>261</v>
      </c>
      <c r="C45" s="202" t="s">
        <v>618</v>
      </c>
      <c r="D45" s="223" t="s">
        <v>24</v>
      </c>
      <c r="E45" s="204">
        <v>18</v>
      </c>
      <c r="F45" s="199">
        <v>4210.62</v>
      </c>
      <c r="G45" s="199">
        <v>75791.16</v>
      </c>
    </row>
    <row r="46" spans="1:7" ht="28" x14ac:dyDescent="0.35">
      <c r="A46" s="176" t="s">
        <v>771</v>
      </c>
      <c r="B46" s="176" t="s">
        <v>772</v>
      </c>
      <c r="C46" s="202" t="s">
        <v>821</v>
      </c>
      <c r="D46" s="259" t="s">
        <v>814</v>
      </c>
      <c r="E46" s="260">
        <v>20</v>
      </c>
      <c r="F46" s="260">
        <v>1150</v>
      </c>
      <c r="G46" s="260">
        <v>23000</v>
      </c>
    </row>
    <row r="47" spans="1:7" x14ac:dyDescent="0.35">
      <c r="A47" s="261" t="s">
        <v>880</v>
      </c>
      <c r="B47" s="261" t="s">
        <v>881</v>
      </c>
      <c r="C47" s="202" t="s">
        <v>857</v>
      </c>
      <c r="D47" s="222" t="s">
        <v>854</v>
      </c>
      <c r="E47" s="270">
        <v>6</v>
      </c>
      <c r="F47" s="239">
        <v>907.5</v>
      </c>
      <c r="G47" s="271">
        <v>5445</v>
      </c>
    </row>
    <row r="48" spans="1:7" x14ac:dyDescent="0.35">
      <c r="A48" s="261" t="s">
        <v>880</v>
      </c>
      <c r="B48" s="261" t="s">
        <v>881</v>
      </c>
      <c r="C48" s="202" t="s">
        <v>61</v>
      </c>
      <c r="D48" s="222" t="s">
        <v>105</v>
      </c>
      <c r="E48" s="184">
        <v>2</v>
      </c>
      <c r="F48" s="184">
        <v>1150</v>
      </c>
      <c r="G48" s="185">
        <v>2300</v>
      </c>
    </row>
    <row r="49" spans="1:7" ht="28.5" x14ac:dyDescent="0.35">
      <c r="A49" s="261" t="s">
        <v>880</v>
      </c>
      <c r="B49" s="261" t="s">
        <v>881</v>
      </c>
      <c r="C49" s="202" t="s">
        <v>878</v>
      </c>
      <c r="D49" s="241" t="s">
        <v>866</v>
      </c>
      <c r="E49" s="204">
        <v>4</v>
      </c>
      <c r="F49" s="199">
        <v>686.67499999999995</v>
      </c>
      <c r="G49" s="272">
        <v>2746.7</v>
      </c>
    </row>
    <row r="50" spans="1:7" ht="28.5" x14ac:dyDescent="0.35">
      <c r="A50" s="261" t="s">
        <v>880</v>
      </c>
      <c r="B50" s="261" t="s">
        <v>881</v>
      </c>
      <c r="C50" s="202" t="s">
        <v>878</v>
      </c>
      <c r="D50" s="241" t="s">
        <v>866</v>
      </c>
      <c r="E50" s="202">
        <v>4</v>
      </c>
      <c r="F50" s="202">
        <v>686.67499999999995</v>
      </c>
      <c r="G50" s="202">
        <v>2746.7</v>
      </c>
    </row>
    <row r="51" spans="1:7" x14ac:dyDescent="0.35">
      <c r="E51" s="273">
        <f>SUM(E3:E50)</f>
        <v>742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Kopējais_gultu_skaits</vt:lpstr>
      <vt:lpstr>iekartu_rezervju_sadalijums</vt:lpstr>
      <vt:lpstr>parprof_gultu_rezerves</vt:lpstr>
      <vt:lpstr>kopsavilkums</vt:lpstr>
      <vt:lpstr>dializes_iekarta</vt:lpstr>
      <vt:lpstr>asins_gazu_analizators</vt:lpstr>
      <vt:lpstr>defibrilatori</vt:lpstr>
      <vt:lpstr>pacientu_galdini</vt:lpstr>
      <vt:lpstr>matrači</vt:lpstr>
      <vt:lpstr>gultas</vt:lpstr>
      <vt:lpstr>flowmetri</vt:lpstr>
      <vt:lpstr>RTG</vt:lpstr>
      <vt:lpstr>USG</vt:lpstr>
      <vt:lpstr>sūkņi</vt:lpstr>
      <vt:lpstr>MPV</vt:lpstr>
      <vt:lpstr>monitori</vt:lpstr>
      <vt:lpstr>perfuzori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Stepanova</dc:creator>
  <cp:lastModifiedBy>Guna Jermacāne</cp:lastModifiedBy>
  <dcterms:created xsi:type="dcterms:W3CDTF">2021-11-24T16:36:08Z</dcterms:created>
  <dcterms:modified xsi:type="dcterms:W3CDTF">2022-02-03T15:41:40Z</dcterms:modified>
</cp:coreProperties>
</file>