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sma.abizare-vagre\Documents\2021_darbs\811 814 groziju_valsts atbalsts\814\MKN groz projekts\2022\saskanosanai 21julija\uz vadības sēdi\"/>
    </mc:Choice>
  </mc:AlternateContent>
  <bookViews>
    <workbookView xWindow="0" yWindow="0" windowWidth="20460" windowHeight="7680"/>
  </bookViews>
  <sheets>
    <sheet name="Papildu finansējums_ uzraudzība" sheetId="1" r:id="rId1"/>
    <sheet name="Algas prognoze" sheetId="3" r:id="rId2"/>
  </sheets>
  <definedNames>
    <definedName name="_xlnm._FilterDatabase" localSheetId="0" hidden="1">'Papildu finansējums_ uzraudzība'!$A$2:$S$18</definedName>
    <definedName name="_xlnm.Print_Area" localSheetId="0">'Papildu finansējums_ uzraudzība'!$A$1:$AA$20</definedName>
    <definedName name="_xlnm.Print_Titles" localSheetId="0">'Papildu finansējums_ uzraudzība'!$A:$R,'Papildu finansējums_ uzraudzība'!$4:$7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19" i="1"/>
  <c r="K18" i="1"/>
  <c r="K17" i="1"/>
  <c r="E23" i="3" l="1"/>
  <c r="F23" i="3" s="1"/>
  <c r="D23" i="3"/>
  <c r="C23" i="3"/>
  <c r="K6" i="3"/>
  <c r="J7" i="3"/>
  <c r="D17" i="1" l="1"/>
  <c r="C7" i="3" l="1"/>
  <c r="E7" i="3" l="1"/>
  <c r="C8" i="3"/>
  <c r="D8" i="3" s="1"/>
  <c r="C9" i="3" l="1"/>
  <c r="D9" i="3" s="1"/>
  <c r="E8" i="3"/>
  <c r="F8" i="3" s="1"/>
  <c r="E9" i="3" l="1"/>
  <c r="C10" i="3"/>
  <c r="D10" i="3" s="1"/>
  <c r="C11" i="3" l="1"/>
  <c r="D11" i="3" s="1"/>
  <c r="E10" i="3"/>
  <c r="F10" i="3" s="1"/>
  <c r="F9" i="3"/>
  <c r="E11" i="3" l="1"/>
  <c r="C12" i="3"/>
  <c r="D12" i="3" s="1"/>
  <c r="C13" i="3" l="1"/>
  <c r="D13" i="3" s="1"/>
  <c r="E12" i="3"/>
  <c r="F12" i="3" s="1"/>
  <c r="F11" i="3"/>
  <c r="E13" i="3" l="1"/>
  <c r="C14" i="3"/>
  <c r="D14" i="3"/>
  <c r="C15" i="3" l="1"/>
  <c r="D15" i="3" s="1"/>
  <c r="E14" i="3"/>
  <c r="F14" i="3" s="1"/>
  <c r="F13" i="3"/>
  <c r="E15" i="3" l="1"/>
  <c r="C16" i="3"/>
  <c r="D16" i="3" s="1"/>
  <c r="C17" i="3" l="1"/>
  <c r="D17" i="3" s="1"/>
  <c r="E16" i="3"/>
  <c r="F16" i="3" s="1"/>
  <c r="F15" i="3"/>
  <c r="E17" i="3" l="1"/>
  <c r="F17" i="3" s="1"/>
  <c r="C18" i="3"/>
  <c r="D18" i="3"/>
  <c r="C19" i="3" l="1"/>
  <c r="D19" i="3" s="1"/>
  <c r="E18" i="3"/>
  <c r="F18" i="3" s="1"/>
  <c r="E19" i="3" l="1"/>
  <c r="F19" i="3" s="1"/>
  <c r="C20" i="3"/>
  <c r="D20" i="3"/>
  <c r="C21" i="3" l="1"/>
  <c r="D21" i="3" s="1"/>
  <c r="E20" i="3"/>
  <c r="F20" i="3" s="1"/>
  <c r="E21" i="3" l="1"/>
  <c r="F21" i="3" s="1"/>
  <c r="C22" i="3"/>
  <c r="D22" i="3" s="1"/>
  <c r="E22" i="3" l="1"/>
  <c r="F22" i="3" l="1"/>
  <c r="F24" i="3" s="1"/>
  <c r="G24" i="3" s="1"/>
  <c r="E24" i="3"/>
  <c r="E16" i="1"/>
  <c r="I16" i="1"/>
  <c r="L16" i="1" l="1"/>
  <c r="I12" i="1"/>
  <c r="L12" i="1" s="1"/>
  <c r="M12" i="1" s="1"/>
  <c r="I13" i="1"/>
  <c r="L13" i="1" s="1"/>
  <c r="I14" i="1"/>
  <c r="L14" i="1" s="1"/>
  <c r="M14" i="1" s="1"/>
  <c r="I15" i="1"/>
  <c r="I9" i="1"/>
  <c r="L9" i="1" s="1"/>
  <c r="I10" i="1"/>
  <c r="I11" i="1"/>
  <c r="I8" i="1"/>
  <c r="L8" i="1" s="1"/>
  <c r="O9" i="1" l="1"/>
  <c r="M9" i="1"/>
  <c r="M8" i="1"/>
  <c r="O8" i="1"/>
  <c r="M16" i="1"/>
  <c r="N16" i="1" s="1"/>
  <c r="L11" i="1"/>
  <c r="L10" i="1"/>
  <c r="N12" i="1"/>
  <c r="B17" i="1"/>
  <c r="O16" i="1" l="1"/>
  <c r="P16" i="1" s="1"/>
  <c r="Q16" i="1" s="1"/>
  <c r="R16" i="1" s="1"/>
  <c r="AA16" i="1" l="1"/>
  <c r="L15" i="1"/>
  <c r="M11" i="1" l="1"/>
  <c r="O11" i="1"/>
  <c r="I17" i="1"/>
  <c r="I18" i="1" s="1"/>
  <c r="P11" i="1" l="1"/>
  <c r="Q11" i="1" s="1"/>
  <c r="R11" i="1" s="1"/>
  <c r="N11" i="1"/>
  <c r="E9" i="1"/>
  <c r="AA11" i="1" l="1"/>
  <c r="E10" i="1"/>
  <c r="E15" i="1"/>
  <c r="E12" i="1"/>
  <c r="E11" i="1"/>
  <c r="E14" i="1" l="1"/>
  <c r="E8" i="1" l="1"/>
  <c r="E13" i="1" l="1"/>
  <c r="O13" i="1" l="1"/>
  <c r="P13" i="1" s="1"/>
  <c r="Q13" i="1" s="1"/>
  <c r="R13" i="1" s="1"/>
  <c r="M15" i="1"/>
  <c r="O15" i="1"/>
  <c r="P15" i="1" s="1"/>
  <c r="Q15" i="1" s="1"/>
  <c r="N9" i="1" l="1"/>
  <c r="S13" i="1"/>
  <c r="P9" i="1"/>
  <c r="Q9" i="1" s="1"/>
  <c r="R9" i="1" s="1"/>
  <c r="S9" i="1" s="1"/>
  <c r="T9" i="1" s="1"/>
  <c r="M13" i="1"/>
  <c r="R15" i="1"/>
  <c r="O12" i="1"/>
  <c r="P12" i="1" s="1"/>
  <c r="Q12" i="1" s="1"/>
  <c r="R12" i="1" s="1"/>
  <c r="S12" i="1" s="1"/>
  <c r="T12" i="1" s="1"/>
  <c r="N15" i="1"/>
  <c r="M10" i="1"/>
  <c r="O10" i="1"/>
  <c r="AA9" i="1" l="1"/>
  <c r="N13" i="1"/>
  <c r="N14" i="1"/>
  <c r="O14" i="1" s="1"/>
  <c r="P14" i="1" s="1"/>
  <c r="Q14" i="1" s="1"/>
  <c r="R14" i="1" s="1"/>
  <c r="S15" i="1"/>
  <c r="T15" i="1" s="1"/>
  <c r="U15" i="1" s="1"/>
  <c r="V15" i="1" s="1"/>
  <c r="W15" i="1" s="1"/>
  <c r="T13" i="1"/>
  <c r="U12" i="1" s="1"/>
  <c r="V12" i="1" s="1"/>
  <c r="W12" i="1" s="1"/>
  <c r="X12" i="1" s="1"/>
  <c r="Y12" i="1" s="1"/>
  <c r="Z12" i="1" s="1"/>
  <c r="P10" i="1"/>
  <c r="Q10" i="1" s="1"/>
  <c r="R10" i="1" s="1"/>
  <c r="S10" i="1" s="1"/>
  <c r="N10" i="1"/>
  <c r="L17" i="1"/>
  <c r="M17" i="1"/>
  <c r="P8" i="1"/>
  <c r="AA10" i="1" l="1"/>
  <c r="AA13" i="1"/>
  <c r="AA14" i="1"/>
  <c r="Q8" i="1"/>
  <c r="R8" i="1" s="1"/>
  <c r="S8" i="1" s="1"/>
  <c r="T8" i="1" s="1"/>
  <c r="U8" i="1" s="1"/>
  <c r="V8" i="1" s="1"/>
  <c r="W8" i="1" s="1"/>
  <c r="X8" i="1" s="1"/>
  <c r="Y8" i="1" s="1"/>
  <c r="P17" i="1"/>
  <c r="O17" i="1"/>
  <c r="X15" i="1"/>
  <c r="N8" i="1"/>
  <c r="N17" i="1" s="1"/>
  <c r="AA12" i="1" l="1"/>
  <c r="Z8" i="1"/>
  <c r="Y15" i="1"/>
  <c r="Z15" i="1" s="1"/>
  <c r="R17" i="1"/>
  <c r="AA15" i="1" l="1"/>
  <c r="Y17" i="1"/>
  <c r="Z17" i="1"/>
  <c r="Q17" i="1"/>
  <c r="S17" i="1"/>
  <c r="AA8" i="1" l="1"/>
  <c r="T17" i="1" l="1"/>
  <c r="AA17" i="1"/>
  <c r="U17" i="1" l="1"/>
  <c r="V17" i="1"/>
  <c r="W17" i="1" l="1"/>
  <c r="X17" i="1" l="1"/>
  <c r="AA18" i="1" l="1"/>
</calcChain>
</file>

<file path=xl/comments1.xml><?xml version="1.0" encoding="utf-8"?>
<comments xmlns="http://schemas.openxmlformats.org/spreadsheetml/2006/main">
  <authors>
    <author>Vēsma Abizāre-Vagre</author>
  </authors>
  <commentList>
    <comment ref="L6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7. projekta dzīves cikla gads. Visu projektu īstenošana tika uzsākta 2017.gadā</t>
        </r>
      </text>
    </comment>
    <comment ref="Z6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Uzraudzība, kuru veic par pēdējo projekta infrastruktūras amortizācijas perioda gadu 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Vēsma Abizāre-Vagre:</t>
        </r>
        <r>
          <rPr>
            <sz val="9"/>
            <color indexed="81"/>
            <rFont val="Tahoma"/>
            <family val="2"/>
          </rPr>
          <t xml:space="preserve">
2027.gadā beidzas 5 gadu uzraudzības periods.</t>
        </r>
      </text>
    </comment>
    <comment ref="S9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Infrastruktūras amortizācijas periiods beidzas 2030 gadā, tā kā 2020.gadā tika iepirkts pēdējais pamatlīdzīdzeklis.</t>
        </r>
      </text>
    </comment>
    <comment ref="R10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Infrastruktūras amortizāicijas periods beidzas 2029.gadā, tā kā 2019.gadā tika iegādāts pēdējais pamatldzeklis</t>
        </r>
      </text>
    </comment>
    <comment ref="Q11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Infrastruktūras amortizācijas periods beidzas 2028.gadā, tiā kā 2018.gadā tika iepirkts pēdējais pamatlīdzeklis</t>
        </r>
      </text>
    </comment>
    <comment ref="S13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Infrastruktūras amortizācijas periods beidzas 2030.gadā, tā kā 2020.gadā tika iepirkts pēdējais pamatlīdzeklis.</t>
        </r>
      </text>
    </comment>
    <comment ref="Q14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Infrastruktūras amortizācijas periods beidzas 2028.gadā, tā kā 2018.gadā tika iepirkts pēdējais pamatlīdzeklis.</t>
        </r>
      </text>
    </comment>
    <comment ref="Q16" authorId="0" shapeId="0">
      <text>
        <r>
          <rPr>
            <b/>
            <sz val="9"/>
            <color indexed="81"/>
            <rFont val="Tahoma"/>
            <charset val="1"/>
          </rPr>
          <t>Vēsma Abizāre-Vagre:</t>
        </r>
        <r>
          <rPr>
            <sz val="9"/>
            <color indexed="81"/>
            <rFont val="Tahoma"/>
            <charset val="1"/>
          </rPr>
          <t xml:space="preserve">
Infrastruktūras amortizācijas periods beidzas 2028.gadā, tā kā 2018.gad;ā tika iepirkts pēdējais pamatlīdzeklis.</t>
        </r>
      </text>
    </comment>
  </commentList>
</comments>
</file>

<file path=xl/sharedStrings.xml><?xml version="1.0" encoding="utf-8"?>
<sst xmlns="http://schemas.openxmlformats.org/spreadsheetml/2006/main" count="94" uniqueCount="77">
  <si>
    <t>Projekta ietvaros veiktās aktivitātes</t>
  </si>
  <si>
    <t>Pārbaužu veicēju skaits</t>
  </si>
  <si>
    <t>Kopā</t>
  </si>
  <si>
    <t>Anotācijas pielikums</t>
  </si>
  <si>
    <t>Projekts</t>
  </si>
  <si>
    <t>EUR</t>
  </si>
  <si>
    <t>%</t>
  </si>
  <si>
    <t>Īstenošanas vietu skaits</t>
  </si>
  <si>
    <t>Likme, EUR/h (CFLA TP projekta dati)</t>
  </si>
  <si>
    <t>Pārbaude_darba dienas gadā</t>
  </si>
  <si>
    <t>Projekta īstenošanas periods</t>
  </si>
  <si>
    <t>Papildu finansējums kopā, EUR</t>
  </si>
  <si>
    <t>+</t>
  </si>
  <si>
    <t>Netiešie izdevumi</t>
  </si>
  <si>
    <t>Darba alga h</t>
  </si>
  <si>
    <t xml:space="preserve">Vecākā eksperta atalgojums </t>
  </si>
  <si>
    <t>Darba vietas izmaksas</t>
  </si>
  <si>
    <t>darba vietas izmaksas stundā</t>
  </si>
  <si>
    <t>Institūcija</t>
  </si>
  <si>
    <t>Projekta īstenošanas vieta</t>
  </si>
  <si>
    <t>uzraudzībai paredzēto stundu skaits kopā</t>
  </si>
  <si>
    <t>uzraudzībai paredzēto stundu skaits vidēji gadā</t>
  </si>
  <si>
    <r>
      <rPr>
        <i/>
        <sz val="11"/>
        <color theme="1"/>
        <rFont val="Times New Roman"/>
        <family val="1"/>
        <charset val="186"/>
      </rPr>
      <t>2. tabula.</t>
    </r>
    <r>
      <rPr>
        <sz val="11"/>
        <color theme="1"/>
        <rFont val="Times New Roman"/>
        <family val="1"/>
        <charset val="186"/>
      </rPr>
      <t xml:space="preserve"> Uzraudzībai nepieciešāmā finansējuma aprēķināšanai nepieciešamie papildu dati</t>
    </r>
  </si>
  <si>
    <r>
      <rPr>
        <b/>
        <i/>
        <sz val="11"/>
        <color theme="1"/>
        <rFont val="Calibri"/>
        <family val="2"/>
        <charset val="186"/>
        <scheme val="minor"/>
      </rPr>
      <t xml:space="preserve">3.tabula. </t>
    </r>
    <r>
      <rPr>
        <b/>
        <sz val="11"/>
        <color theme="1"/>
        <rFont val="Calibri"/>
        <family val="2"/>
        <charset val="186"/>
        <scheme val="minor"/>
      </rPr>
      <t xml:space="preserve">Darba algas un darba vietas izmaksu prognoze </t>
    </r>
  </si>
  <si>
    <t>līdz 2020.g. II. cet.</t>
  </si>
  <si>
    <t>Projekta kopējais attiecināmais finansējums</t>
  </si>
  <si>
    <t>vietas</t>
  </si>
  <si>
    <t>dienas</t>
  </si>
  <si>
    <r>
      <rPr>
        <b/>
        <i/>
        <sz val="11"/>
        <color theme="1"/>
        <rFont val="Times New Roman"/>
        <family val="1"/>
        <charset val="186"/>
      </rPr>
      <t>1. tabula</t>
    </r>
    <r>
      <rPr>
        <b/>
        <sz val="11"/>
        <color theme="1"/>
        <rFont val="Times New Roman"/>
        <family val="1"/>
        <charset val="186"/>
      </rPr>
      <t>. Papildu administratīvo izmaksu, kas nepieciešamas, lai nodrošinātu 8.1.4. specifiskā atbalsta mērķa projektu uzraudzību projektu ietvaros modernizētās infrastruktūras amortizācijas periodā,  aprēķins</t>
    </r>
  </si>
  <si>
    <t>Profesionālās izglītības kompetences centrs “Rīgas Tehniskā koledža”</t>
  </si>
  <si>
    <t>RTK</t>
  </si>
  <si>
    <t>Braslas iela 16, Rīga, LV-1084
01000700906005 </t>
  </si>
  <si>
    <t>Ieriķu iela 6A, Rīga, LV-1084</t>
  </si>
  <si>
    <t>Lēdmanes iela 3, Rīga, LV-1039
01000860354009 </t>
  </si>
  <si>
    <t xml:space="preserve">Lēdmanes iela 3, Rīga, LV-1039
01000860354001 </t>
  </si>
  <si>
    <t xml:space="preserve">Lēdmanes iela 3, Rīga, LV-1039
Nr. 01000860354008 </t>
  </si>
  <si>
    <t xml:space="preserve">Braslas iela 16A, Rīga, LV-1084 
Nr.01000700906005 </t>
  </si>
  <si>
    <t xml:space="preserve">Braslas iela 16, Rīga, LV-1084 
01000700906001 </t>
  </si>
  <si>
    <t>Rīgas Stradiņa universitāte Sarkanā Krusta Medicīnas koledža</t>
  </si>
  <si>
    <t>Jāņa Asara iela 5, Rīga, LV-1009 </t>
  </si>
  <si>
    <t>RSU SKMK</t>
  </si>
  <si>
    <t>LU R1MK</t>
  </si>
  <si>
    <t>Tomsona iela 37, Rīga, LV-1013 </t>
  </si>
  <si>
    <t>līdz 2018.g. II. cet.</t>
  </si>
  <si>
    <t>MK</t>
  </si>
  <si>
    <t>Kļavu iela 17, Malnava, Malnavas pag., Kārsavas nov., LV-5750</t>
  </si>
  <si>
    <t>RTU OTK</t>
  </si>
  <si>
    <t>Zeiferta iela 2, Olaine, Olaines nov., LV-2114 </t>
  </si>
  <si>
    <t>līdz 2020.g. IV. cet.</t>
  </si>
  <si>
    <t>RCK</t>
  </si>
  <si>
    <t>Gaiziņa iela 3, Rīga, LV-1050 </t>
  </si>
  <si>
    <t>Jēkabpils Agrobiznesa koledža</t>
  </si>
  <si>
    <t>līdz 2018 g.II. cet.</t>
  </si>
  <si>
    <t>JAK</t>
  </si>
  <si>
    <t>Pasta iela 1, Jēkabpils, LV-5201</t>
  </si>
  <si>
    <t>Liepājas Jūrniecības koledža</t>
  </si>
  <si>
    <t>Rīgas Celtniecības koledža</t>
  </si>
  <si>
    <t>LJK</t>
  </si>
  <si>
    <t>DU DMK</t>
  </si>
  <si>
    <t>Uliha iela 5, Liepāja, LV-3401</t>
  </si>
  <si>
    <t>Daugavpils Universitātes Daugavpils Medicīnas koledža</t>
  </si>
  <si>
    <t>Miera iela 3/5, Daugavpils, LV-5404</t>
  </si>
  <si>
    <t>Iekārtu, aparatūras iegāde</t>
  </si>
  <si>
    <t>Latvijas Universitātes Rīgas 1.medicīnas koledža</t>
  </si>
  <si>
    <t>līdz 2022.g. II. cet.</t>
  </si>
  <si>
    <t>līdz 2021. III. cet.</t>
  </si>
  <si>
    <t>Piezīme: vienkāršotā atjaunošana veikta LU Rīgas 1.medicīnas koledžā, LLU Malnavas koledžā, DU Daugavpils medicīnas koledžā un Jēkabpils Agrobiznesa koledžā</t>
  </si>
  <si>
    <t>Stundas 2022.g.</t>
  </si>
  <si>
    <t>uzraudzībai nepieciešamais papildu finansējums vidēji gadā, EUR</t>
  </si>
  <si>
    <t>Būvniecība, vienkāršotā atjaunošana</t>
  </si>
  <si>
    <t>Latvijas Lauksaimniecības universitātes Malnavas koledža</t>
  </si>
  <si>
    <t>Rīgas Tehniskās universitātes Olaines Tehnoloģiju koledža</t>
  </si>
  <si>
    <t>Atlikušo uzraudzības gadu skaits</t>
  </si>
  <si>
    <t>Projektainfrastruktūras amortizācijas periods, kas ietver pēcuzraudzības un papildu pārskataperiodu</t>
  </si>
  <si>
    <t>vidēji</t>
  </si>
  <si>
    <t>vidēji dienu skaits</t>
  </si>
  <si>
    <t xml:space="preserve">VSAOI (darba devēja likme 23,59%)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</si>
</sst>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Arial"/>
      <family val="2"/>
    </font>
    <font>
      <b/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i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11"/>
      <color rgb="FFFF0000"/>
      <name val="Times New Roman"/>
      <family val="1"/>
      <charset val="186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2" xfId="0" applyFont="1" applyBorder="1"/>
    <xf numFmtId="2" fontId="2" fillId="0" borderId="0" xfId="0" applyNumberFormat="1" applyFont="1"/>
    <xf numFmtId="3" fontId="2" fillId="0" borderId="0" xfId="0" applyNumberFormat="1" applyFont="1"/>
    <xf numFmtId="2" fontId="2" fillId="0" borderId="2" xfId="0" applyNumberFormat="1" applyFont="1" applyBorder="1"/>
    <xf numFmtId="0" fontId="2" fillId="3" borderId="0" xfId="0" applyFont="1" applyFill="1"/>
    <xf numFmtId="0" fontId="1" fillId="3" borderId="0" xfId="0" applyFont="1" applyFill="1" applyBorder="1" applyAlignment="1">
      <alignment horizont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/>
    <xf numFmtId="0" fontId="1" fillId="0" borderId="0" xfId="0" applyFont="1" applyBorder="1" applyAlignment="1">
      <alignment horizontal="center"/>
    </xf>
    <xf numFmtId="0" fontId="2" fillId="4" borderId="2" xfId="0" applyFont="1" applyFill="1" applyBorder="1"/>
    <xf numFmtId="3" fontId="1" fillId="0" borderId="0" xfId="0" applyNumberFormat="1" applyFont="1"/>
    <xf numFmtId="0" fontId="2" fillId="0" borderId="2" xfId="0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/>
    <xf numFmtId="9" fontId="0" fillId="0" borderId="0" xfId="0" applyNumberFormat="1"/>
    <xf numFmtId="2" fontId="0" fillId="0" borderId="0" xfId="0" applyNumberFormat="1"/>
    <xf numFmtId="0" fontId="4" fillId="3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0" borderId="2" xfId="0" applyFont="1" applyBorder="1"/>
    <xf numFmtId="1" fontId="2" fillId="0" borderId="2" xfId="0" applyNumberFormat="1" applyFont="1" applyBorder="1"/>
    <xf numFmtId="0" fontId="1" fillId="0" borderId="2" xfId="0" applyFont="1" applyBorder="1" applyAlignment="1">
      <alignment wrapText="1"/>
    </xf>
    <xf numFmtId="0" fontId="5" fillId="0" borderId="2" xfId="0" applyNumberFormat="1" applyFont="1" applyFill="1" applyBorder="1" applyAlignment="1">
      <alignment vertical="top" wrapText="1" readingOrder="1"/>
    </xf>
    <xf numFmtId="2" fontId="1" fillId="0" borderId="2" xfId="0" applyNumberFormat="1" applyFont="1" applyBorder="1"/>
    <xf numFmtId="3" fontId="2" fillId="0" borderId="2" xfId="0" applyNumberFormat="1" applyFont="1" applyBorder="1"/>
    <xf numFmtId="3" fontId="12" fillId="0" borderId="2" xfId="0" applyNumberFormat="1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vertical="center"/>
    </xf>
    <xf numFmtId="9" fontId="12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/>
    <xf numFmtId="3" fontId="7" fillId="0" borderId="2" xfId="0" applyNumberFormat="1" applyFont="1" applyBorder="1" applyAlignment="1"/>
    <xf numFmtId="0" fontId="2" fillId="5" borderId="2" xfId="0" applyFont="1" applyFill="1" applyBorder="1"/>
    <xf numFmtId="0" fontId="15" fillId="0" borderId="0" xfId="0" applyFont="1"/>
    <xf numFmtId="0" fontId="2" fillId="3" borderId="2" xfId="0" applyFont="1" applyFill="1" applyBorder="1"/>
    <xf numFmtId="0" fontId="2" fillId="5" borderId="0" xfId="0" applyFont="1" applyFill="1"/>
    <xf numFmtId="0" fontId="12" fillId="3" borderId="2" xfId="0" applyFont="1" applyFill="1" applyBorder="1" applyAlignment="1">
      <alignment vertical="center" wrapText="1"/>
    </xf>
    <xf numFmtId="164" fontId="12" fillId="0" borderId="2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6" borderId="2" xfId="0" applyFont="1" applyFill="1" applyBorder="1"/>
    <xf numFmtId="0" fontId="2" fillId="3" borderId="6" xfId="0" applyFont="1" applyFill="1" applyBorder="1"/>
    <xf numFmtId="2" fontId="16" fillId="0" borderId="0" xfId="0" applyNumberFormat="1" applyFont="1"/>
    <xf numFmtId="9" fontId="12" fillId="3" borderId="2" xfId="0" applyNumberFormat="1" applyFont="1" applyFill="1" applyBorder="1" applyAlignment="1">
      <alignment vertical="center"/>
    </xf>
    <xf numFmtId="0" fontId="0" fillId="0" borderId="0" xfId="0" applyBorder="1"/>
    <xf numFmtId="0" fontId="0" fillId="0" borderId="2" xfId="0" applyBorder="1"/>
    <xf numFmtId="2" fontId="0" fillId="0" borderId="2" xfId="0" applyNumberFormat="1" applyBorder="1"/>
    <xf numFmtId="9" fontId="0" fillId="0" borderId="2" xfId="0" applyNumberFormat="1" applyBorder="1"/>
    <xf numFmtId="2" fontId="0" fillId="3" borderId="2" xfId="0" applyNumberFormat="1" applyFill="1" applyBorder="1"/>
    <xf numFmtId="2" fontId="15" fillId="0" borderId="2" xfId="0" applyNumberFormat="1" applyFont="1" applyBorder="1"/>
    <xf numFmtId="0" fontId="2" fillId="0" borderId="2" xfId="0" applyNumberFormat="1" applyFont="1" applyBorder="1" applyAlignment="1">
      <alignment vertical="center"/>
    </xf>
    <xf numFmtId="0" fontId="2" fillId="0" borderId="3" xfId="0" applyNumberFormat="1" applyFont="1" applyBorder="1"/>
    <xf numFmtId="1" fontId="2" fillId="0" borderId="0" xfId="0" applyNumberFormat="1" applyFont="1"/>
    <xf numFmtId="1" fontId="1" fillId="0" borderId="2" xfId="0" applyNumberFormat="1" applyFont="1" applyBorder="1"/>
    <xf numFmtId="0" fontId="1" fillId="0" borderId="2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3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'Papildu finansējums_ uzraudzība'!$F$22:$F$23</c:f>
              <c:numCache>
                <c:formatCode>General</c:formatCode>
                <c:ptCount val="2"/>
                <c:pt idx="0">
                  <c:v>1</c:v>
                </c:pt>
                <c:pt idx="1">
                  <c:v>7</c:v>
                </c:pt>
              </c:numCache>
            </c:numRef>
          </c:xVal>
          <c:yVal>
            <c:numRef>
              <c:f>'Papildu finansējums_ uzraudzība'!$G$22:$G$23</c:f>
              <c:numCache>
                <c:formatCode>General</c:formatCode>
                <c:ptCount val="2"/>
                <c:pt idx="0">
                  <c:v>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2774360"/>
        <c:axId val="312774744"/>
      </c:scatterChart>
      <c:valAx>
        <c:axId val="312774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774744"/>
        <c:crosses val="autoZero"/>
        <c:crossBetween val="midCat"/>
      </c:valAx>
      <c:valAx>
        <c:axId val="312774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774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22</xdr:row>
      <xdr:rowOff>176212</xdr:rowOff>
    </xdr:from>
    <xdr:to>
      <xdr:col>12</xdr:col>
      <xdr:colOff>85725</xdr:colOff>
      <xdr:row>27</xdr:row>
      <xdr:rowOff>652462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8"/>
  <sheetViews>
    <sheetView tabSelected="1" zoomScale="70" zoomScaleNormal="70" zoomScaleSheetLayoutView="80" workbookViewId="0">
      <selection activeCell="L21" sqref="L21"/>
    </sheetView>
  </sheetViews>
  <sheetFormatPr defaultColWidth="9.109375" defaultRowHeight="13.8" x14ac:dyDescent="0.25"/>
  <cols>
    <col min="1" max="1" width="35.44140625" style="1" customWidth="1"/>
    <col min="2" max="2" width="17.6640625" style="1" customWidth="1"/>
    <col min="3" max="3" width="12" style="1" customWidth="1"/>
    <col min="4" max="4" width="15.109375" style="6" customWidth="1"/>
    <col min="5" max="5" width="10.44140625" style="6" customWidth="1"/>
    <col min="6" max="6" width="12.44140625" style="6" customWidth="1"/>
    <col min="7" max="7" width="20.109375" style="6" customWidth="1"/>
    <col min="8" max="8" width="11.88671875" style="1" customWidth="1"/>
    <col min="9" max="9" width="9.5546875" style="1" customWidth="1"/>
    <col min="10" max="11" width="15.6640625" style="3" customWidth="1"/>
    <col min="12" max="12" width="10.88671875" style="1" customWidth="1"/>
    <col min="13" max="14" width="9.109375" style="1"/>
    <col min="15" max="15" width="9.44140625" style="1" bestFit="1" customWidth="1"/>
    <col min="16" max="26" width="9.109375" style="1"/>
    <col min="27" max="27" width="12.6640625" style="1" customWidth="1"/>
    <col min="28" max="16384" width="9.109375" style="1"/>
  </cols>
  <sheetData>
    <row r="1" spans="1:27" x14ac:dyDescent="0.25">
      <c r="A1" s="66" t="s">
        <v>3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</row>
    <row r="2" spans="1:27" ht="21.75" customHeight="1" x14ac:dyDescent="0.3">
      <c r="A2" s="67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8"/>
    </row>
    <row r="3" spans="1:27" x14ac:dyDescent="0.25">
      <c r="A3" s="9"/>
      <c r="B3" s="9"/>
      <c r="C3" s="12"/>
      <c r="D3" s="7"/>
      <c r="E3" s="7"/>
      <c r="F3" s="7"/>
      <c r="G3" s="7"/>
      <c r="H3" s="9"/>
      <c r="I3" s="9"/>
      <c r="J3" s="9"/>
      <c r="K3" s="39"/>
      <c r="L3" s="12"/>
      <c r="M3" s="9"/>
      <c r="N3" s="9"/>
      <c r="O3" s="9"/>
      <c r="P3" s="9"/>
      <c r="Q3" s="9"/>
      <c r="R3" s="10"/>
    </row>
    <row r="4" spans="1:27" ht="39.75" customHeight="1" x14ac:dyDescent="0.25">
      <c r="A4" s="69" t="s">
        <v>4</v>
      </c>
      <c r="B4" s="63" t="s">
        <v>25</v>
      </c>
      <c r="C4" s="72" t="s">
        <v>0</v>
      </c>
      <c r="D4" s="73"/>
      <c r="E4" s="74"/>
      <c r="F4" s="63" t="s">
        <v>7</v>
      </c>
      <c r="G4" s="63" t="s">
        <v>10</v>
      </c>
      <c r="H4" s="63" t="s">
        <v>1</v>
      </c>
      <c r="I4" s="63" t="s">
        <v>9</v>
      </c>
      <c r="J4" s="63" t="s">
        <v>8</v>
      </c>
      <c r="K4" s="63" t="s">
        <v>72</v>
      </c>
      <c r="L4" s="76" t="s">
        <v>73</v>
      </c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60" t="s">
        <v>11</v>
      </c>
    </row>
    <row r="5" spans="1:27" ht="31.5" customHeight="1" x14ac:dyDescent="0.25">
      <c r="A5" s="70"/>
      <c r="B5" s="64"/>
      <c r="C5" s="63" t="s">
        <v>62</v>
      </c>
      <c r="D5" s="56" t="s">
        <v>69</v>
      </c>
      <c r="E5" s="57"/>
      <c r="F5" s="64"/>
      <c r="G5" s="64"/>
      <c r="H5" s="64"/>
      <c r="I5" s="64"/>
      <c r="J5" s="64"/>
      <c r="K5" s="64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61"/>
    </row>
    <row r="6" spans="1:27" ht="21.75" customHeight="1" x14ac:dyDescent="0.25">
      <c r="A6" s="70"/>
      <c r="B6" s="64"/>
      <c r="C6" s="64"/>
      <c r="D6" s="58"/>
      <c r="E6" s="59"/>
      <c r="F6" s="64"/>
      <c r="G6" s="64"/>
      <c r="H6" s="64"/>
      <c r="I6" s="64"/>
      <c r="J6" s="64"/>
      <c r="K6" s="64"/>
      <c r="L6" s="23">
        <v>7</v>
      </c>
      <c r="M6" s="23">
        <v>8</v>
      </c>
      <c r="N6" s="23">
        <v>9</v>
      </c>
      <c r="O6" s="23">
        <v>10</v>
      </c>
      <c r="P6" s="23">
        <v>11</v>
      </c>
      <c r="Q6" s="23">
        <v>12</v>
      </c>
      <c r="R6" s="23">
        <v>13</v>
      </c>
      <c r="S6" s="23">
        <v>14</v>
      </c>
      <c r="T6" s="23">
        <v>15</v>
      </c>
      <c r="U6" s="23">
        <v>16</v>
      </c>
      <c r="V6" s="23">
        <v>17</v>
      </c>
      <c r="W6" s="23">
        <v>18</v>
      </c>
      <c r="X6" s="23">
        <v>19</v>
      </c>
      <c r="Y6" s="23">
        <v>20</v>
      </c>
      <c r="Z6" s="23">
        <v>21</v>
      </c>
      <c r="AA6" s="61"/>
    </row>
    <row r="7" spans="1:27" ht="15.6" x14ac:dyDescent="0.25">
      <c r="A7" s="71"/>
      <c r="B7" s="65"/>
      <c r="C7" s="65"/>
      <c r="D7" s="21" t="s">
        <v>5</v>
      </c>
      <c r="E7" s="21" t="s">
        <v>6</v>
      </c>
      <c r="F7" s="65"/>
      <c r="G7" s="65"/>
      <c r="H7" s="65"/>
      <c r="I7" s="65"/>
      <c r="J7" s="65"/>
      <c r="K7" s="65"/>
      <c r="L7" s="20">
        <v>2023</v>
      </c>
      <c r="M7" s="20">
        <v>2024</v>
      </c>
      <c r="N7" s="20">
        <v>2025</v>
      </c>
      <c r="O7" s="20">
        <v>2026</v>
      </c>
      <c r="P7" s="20">
        <v>2027</v>
      </c>
      <c r="Q7" s="20">
        <v>2028</v>
      </c>
      <c r="R7" s="20">
        <v>2029</v>
      </c>
      <c r="S7" s="20">
        <v>2030</v>
      </c>
      <c r="T7" s="20">
        <v>2031</v>
      </c>
      <c r="U7" s="20">
        <v>2032</v>
      </c>
      <c r="V7" s="20">
        <v>2033</v>
      </c>
      <c r="W7" s="20">
        <v>2034</v>
      </c>
      <c r="X7" s="20">
        <v>2035</v>
      </c>
      <c r="Y7" s="20">
        <v>2036</v>
      </c>
      <c r="Z7" s="20">
        <v>2037</v>
      </c>
      <c r="AA7" s="62"/>
    </row>
    <row r="8" spans="1:27" ht="30" customHeight="1" x14ac:dyDescent="0.25">
      <c r="A8" s="37" t="s">
        <v>29</v>
      </c>
      <c r="B8" s="28">
        <v>6998628</v>
      </c>
      <c r="C8" s="30" t="s">
        <v>12</v>
      </c>
      <c r="D8" s="28">
        <v>2612503</v>
      </c>
      <c r="E8" s="29">
        <f t="shared" ref="E8:E16" si="0">D8/B8</f>
        <v>0.37328787870994146</v>
      </c>
      <c r="F8" s="28">
        <v>7</v>
      </c>
      <c r="G8" s="43" t="s">
        <v>64</v>
      </c>
      <c r="H8" s="15">
        <v>2</v>
      </c>
      <c r="I8" s="15">
        <f>ROUND(0.27*F8+1.7,0)</f>
        <v>4</v>
      </c>
      <c r="J8" s="16">
        <v>19.13</v>
      </c>
      <c r="K8" s="50">
        <v>15</v>
      </c>
      <c r="L8" s="13">
        <f t="shared" ref="L8:L16" si="1">ROUND(H8*I8*J8*8,0)</f>
        <v>1224</v>
      </c>
      <c r="M8" s="13">
        <f>L8</f>
        <v>1224</v>
      </c>
      <c r="N8" s="13">
        <f t="shared" ref="M8:N16" si="2">M8</f>
        <v>1224</v>
      </c>
      <c r="O8" s="13">
        <f>+L8</f>
        <v>1224</v>
      </c>
      <c r="P8" s="40">
        <f>O8</f>
        <v>1224</v>
      </c>
      <c r="Q8" s="33">
        <f t="shared" ref="Q8:Z9" si="3">P8</f>
        <v>1224</v>
      </c>
      <c r="R8" s="33">
        <f t="shared" si="3"/>
        <v>1224</v>
      </c>
      <c r="S8" s="33">
        <f t="shared" si="3"/>
        <v>1224</v>
      </c>
      <c r="T8" s="33">
        <f t="shared" si="3"/>
        <v>1224</v>
      </c>
      <c r="U8" s="33">
        <f t="shared" si="3"/>
        <v>1224</v>
      </c>
      <c r="V8" s="33">
        <f t="shared" si="3"/>
        <v>1224</v>
      </c>
      <c r="W8" s="33">
        <f t="shared" si="3"/>
        <v>1224</v>
      </c>
      <c r="X8" s="33">
        <f t="shared" si="3"/>
        <v>1224</v>
      </c>
      <c r="Y8" s="33">
        <f t="shared" si="3"/>
        <v>1224</v>
      </c>
      <c r="Z8" s="35">
        <f t="shared" si="3"/>
        <v>1224</v>
      </c>
      <c r="AA8" s="27">
        <f>SUM(L8:Z8)</f>
        <v>18360</v>
      </c>
    </row>
    <row r="9" spans="1:27" ht="27.6" x14ac:dyDescent="0.25">
      <c r="A9" s="37" t="s">
        <v>38</v>
      </c>
      <c r="B9" s="28">
        <v>362623</v>
      </c>
      <c r="C9" s="30" t="s">
        <v>12</v>
      </c>
      <c r="D9" s="28">
        <v>0</v>
      </c>
      <c r="E9" s="38">
        <f t="shared" si="0"/>
        <v>0</v>
      </c>
      <c r="F9" s="28">
        <v>1</v>
      </c>
      <c r="G9" s="43" t="s">
        <v>24</v>
      </c>
      <c r="H9" s="15">
        <v>2</v>
      </c>
      <c r="I9" s="15">
        <f t="shared" ref="I9:I16" si="4">ROUND(0.27*F9+1.7,0)</f>
        <v>2</v>
      </c>
      <c r="J9" s="16">
        <v>19.13</v>
      </c>
      <c r="K9" s="50">
        <v>9</v>
      </c>
      <c r="L9" s="13">
        <f t="shared" si="1"/>
        <v>612</v>
      </c>
      <c r="M9" s="13">
        <f>+L9</f>
        <v>612</v>
      </c>
      <c r="N9" s="13">
        <f t="shared" si="2"/>
        <v>612</v>
      </c>
      <c r="O9" s="33">
        <f>+L9</f>
        <v>612</v>
      </c>
      <c r="P9" s="33">
        <f>O9</f>
        <v>612</v>
      </c>
      <c r="Q9" s="33">
        <f t="shared" si="3"/>
        <v>612</v>
      </c>
      <c r="R9" s="33">
        <f t="shared" si="3"/>
        <v>612</v>
      </c>
      <c r="S9" s="33">
        <f t="shared" si="3"/>
        <v>612</v>
      </c>
      <c r="T9" s="35">
        <f t="shared" si="3"/>
        <v>612</v>
      </c>
      <c r="U9" s="35"/>
      <c r="V9" s="35"/>
      <c r="W9" s="35"/>
      <c r="X9" s="35"/>
      <c r="Y9" s="35"/>
      <c r="Z9" s="35"/>
      <c r="AA9" s="27">
        <f>SUM(L9:Z9)</f>
        <v>5508</v>
      </c>
    </row>
    <row r="10" spans="1:27" ht="48" customHeight="1" x14ac:dyDescent="0.25">
      <c r="A10" s="37" t="s">
        <v>63</v>
      </c>
      <c r="B10" s="28">
        <v>435118</v>
      </c>
      <c r="C10" s="30" t="s">
        <v>12</v>
      </c>
      <c r="D10" s="28">
        <v>50232.9</v>
      </c>
      <c r="E10" s="43">
        <f t="shared" si="0"/>
        <v>0.11544661448158891</v>
      </c>
      <c r="F10" s="28">
        <v>1</v>
      </c>
      <c r="G10" s="43" t="s">
        <v>24</v>
      </c>
      <c r="H10" s="15">
        <v>2</v>
      </c>
      <c r="I10" s="15">
        <f t="shared" si="4"/>
        <v>2</v>
      </c>
      <c r="J10" s="16">
        <v>19.13</v>
      </c>
      <c r="K10" s="50">
        <v>8</v>
      </c>
      <c r="L10" s="13">
        <f t="shared" si="1"/>
        <v>612</v>
      </c>
      <c r="M10" s="13">
        <f t="shared" si="2"/>
        <v>612</v>
      </c>
      <c r="N10" s="13">
        <f t="shared" si="2"/>
        <v>612</v>
      </c>
      <c r="O10" s="33">
        <f>IF(D10="-",0,L10)</f>
        <v>612</v>
      </c>
      <c r="P10" s="33">
        <f t="shared" ref="P10:P15" si="5">O10</f>
        <v>612</v>
      </c>
      <c r="Q10" s="33">
        <f>P10</f>
        <v>612</v>
      </c>
      <c r="R10" s="33">
        <f t="shared" ref="R10:S12" si="6">Q10</f>
        <v>612</v>
      </c>
      <c r="S10" s="35">
        <f t="shared" si="6"/>
        <v>612</v>
      </c>
      <c r="T10" s="35"/>
      <c r="U10" s="35"/>
      <c r="V10" s="35"/>
      <c r="W10" s="35"/>
      <c r="X10" s="35"/>
      <c r="Y10" s="35"/>
      <c r="Z10" s="35"/>
      <c r="AA10" s="27">
        <f>SUM(L10:Z10)</f>
        <v>4896</v>
      </c>
    </row>
    <row r="11" spans="1:27" ht="27.6" x14ac:dyDescent="0.25">
      <c r="A11" s="37" t="s">
        <v>70</v>
      </c>
      <c r="B11" s="28">
        <v>511407</v>
      </c>
      <c r="C11" s="30" t="s">
        <v>12</v>
      </c>
      <c r="D11" s="28">
        <v>74262.31</v>
      </c>
      <c r="E11" s="43">
        <f t="shared" si="0"/>
        <v>0.14521175893173147</v>
      </c>
      <c r="F11" s="28">
        <v>1</v>
      </c>
      <c r="G11" s="43" t="s">
        <v>43</v>
      </c>
      <c r="H11" s="15">
        <v>2</v>
      </c>
      <c r="I11" s="15">
        <f t="shared" si="4"/>
        <v>2</v>
      </c>
      <c r="J11" s="16">
        <v>19.13</v>
      </c>
      <c r="K11" s="50">
        <v>7</v>
      </c>
      <c r="L11" s="13">
        <f t="shared" si="1"/>
        <v>612</v>
      </c>
      <c r="M11" s="33">
        <f>L11</f>
        <v>612</v>
      </c>
      <c r="N11" s="33">
        <f t="shared" si="2"/>
        <v>612</v>
      </c>
      <c r="O11" s="33">
        <f>IF(D11="-",0,L11)</f>
        <v>612</v>
      </c>
      <c r="P11" s="33">
        <f t="shared" si="5"/>
        <v>612</v>
      </c>
      <c r="Q11" s="33">
        <f>P11</f>
        <v>612</v>
      </c>
      <c r="R11" s="35">
        <f t="shared" si="6"/>
        <v>612</v>
      </c>
      <c r="S11" s="35"/>
      <c r="T11" s="35"/>
      <c r="U11" s="35"/>
      <c r="V11" s="35"/>
      <c r="W11" s="35"/>
      <c r="X11" s="35"/>
      <c r="Y11" s="35"/>
      <c r="Z11" s="35"/>
      <c r="AA11" s="27">
        <f>SUM(L11:Z11)</f>
        <v>4284</v>
      </c>
    </row>
    <row r="12" spans="1:27" ht="42" customHeight="1" x14ac:dyDescent="0.25">
      <c r="A12" s="37" t="s">
        <v>71</v>
      </c>
      <c r="B12" s="28">
        <v>4889122</v>
      </c>
      <c r="C12" s="30" t="s">
        <v>12</v>
      </c>
      <c r="D12" s="28">
        <v>2232220.59</v>
      </c>
      <c r="E12" s="43">
        <f t="shared" si="0"/>
        <v>0.45656880519651583</v>
      </c>
      <c r="F12" s="28">
        <v>1</v>
      </c>
      <c r="G12" s="43" t="s">
        <v>65</v>
      </c>
      <c r="H12" s="15">
        <v>2</v>
      </c>
      <c r="I12" s="15">
        <f t="shared" si="4"/>
        <v>2</v>
      </c>
      <c r="J12" s="16">
        <v>19.13</v>
      </c>
      <c r="K12" s="50">
        <v>15</v>
      </c>
      <c r="L12" s="13">
        <f t="shared" si="1"/>
        <v>612</v>
      </c>
      <c r="M12" s="13">
        <f>+L12</f>
        <v>612</v>
      </c>
      <c r="N12" s="13">
        <f t="shared" si="2"/>
        <v>612</v>
      </c>
      <c r="O12" s="13">
        <f>N12</f>
        <v>612</v>
      </c>
      <c r="P12" s="33">
        <f t="shared" si="5"/>
        <v>612</v>
      </c>
      <c r="Q12" s="33">
        <f>IF(D12="-",0,P12)</f>
        <v>612</v>
      </c>
      <c r="R12" s="33">
        <f>Q12</f>
        <v>612</v>
      </c>
      <c r="S12" s="33">
        <f t="shared" si="6"/>
        <v>612</v>
      </c>
      <c r="T12" s="36">
        <f>S12</f>
        <v>612</v>
      </c>
      <c r="U12" s="33">
        <f>IF(E12&lt;9.9%,"-",T13)</f>
        <v>612</v>
      </c>
      <c r="V12" s="33">
        <f>U12</f>
        <v>612</v>
      </c>
      <c r="W12" s="33">
        <f t="shared" ref="W12:Y12" si="7">V12</f>
        <v>612</v>
      </c>
      <c r="X12" s="33">
        <f t="shared" si="7"/>
        <v>612</v>
      </c>
      <c r="Y12" s="33">
        <f t="shared" si="7"/>
        <v>612</v>
      </c>
      <c r="Z12" s="35">
        <f t="shared" ref="Z12" si="8">Y12</f>
        <v>612</v>
      </c>
      <c r="AA12" s="27">
        <f>SUM(L12:Z12)</f>
        <v>9180</v>
      </c>
    </row>
    <row r="13" spans="1:27" ht="21.75" customHeight="1" x14ac:dyDescent="0.25">
      <c r="A13" s="37" t="s">
        <v>56</v>
      </c>
      <c r="B13" s="28">
        <v>351607</v>
      </c>
      <c r="C13" s="30" t="s">
        <v>12</v>
      </c>
      <c r="D13" s="28">
        <v>0</v>
      </c>
      <c r="E13" s="43">
        <f t="shared" si="0"/>
        <v>0</v>
      </c>
      <c r="F13" s="28">
        <v>1</v>
      </c>
      <c r="G13" s="29" t="s">
        <v>48</v>
      </c>
      <c r="H13" s="15">
        <v>2</v>
      </c>
      <c r="I13" s="15">
        <f t="shared" si="4"/>
        <v>2</v>
      </c>
      <c r="J13" s="16">
        <v>19.13</v>
      </c>
      <c r="K13" s="50">
        <v>9</v>
      </c>
      <c r="L13" s="13">
        <f t="shared" si="1"/>
        <v>612</v>
      </c>
      <c r="M13" s="13">
        <f t="shared" si="2"/>
        <v>612</v>
      </c>
      <c r="N13" s="13">
        <f t="shared" si="2"/>
        <v>612</v>
      </c>
      <c r="O13" s="33">
        <f>IF(D13="-",0,L13)</f>
        <v>612</v>
      </c>
      <c r="P13" s="33">
        <f t="shared" si="5"/>
        <v>612</v>
      </c>
      <c r="Q13" s="33">
        <f>IF(D13="-",0,P13)</f>
        <v>612</v>
      </c>
      <c r="R13" s="33">
        <f>IF(E13="-",0,Q13)</f>
        <v>612</v>
      </c>
      <c r="S13" s="33">
        <f>IF(G13="-",0,R13)</f>
        <v>612</v>
      </c>
      <c r="T13" s="35">
        <f>IF(H13="-",0,S13)</f>
        <v>612</v>
      </c>
      <c r="U13" s="35"/>
      <c r="V13" s="35"/>
      <c r="W13" s="35"/>
      <c r="X13" s="35"/>
      <c r="Y13" s="35"/>
      <c r="Z13" s="35"/>
      <c r="AA13" s="27">
        <f>SUM(L13:T13)</f>
        <v>5508</v>
      </c>
    </row>
    <row r="14" spans="1:27" x14ac:dyDescent="0.25">
      <c r="A14" s="37" t="s">
        <v>51</v>
      </c>
      <c r="B14" s="28">
        <v>308098.44</v>
      </c>
      <c r="C14" s="30" t="s">
        <v>12</v>
      </c>
      <c r="D14" s="28">
        <v>74595.75</v>
      </c>
      <c r="E14" s="43">
        <f t="shared" si="0"/>
        <v>0.24211661052227335</v>
      </c>
      <c r="F14" s="28">
        <v>1</v>
      </c>
      <c r="G14" s="29" t="s">
        <v>52</v>
      </c>
      <c r="H14" s="15">
        <v>2</v>
      </c>
      <c r="I14" s="15">
        <f t="shared" si="4"/>
        <v>2</v>
      </c>
      <c r="J14" s="16">
        <v>19.13</v>
      </c>
      <c r="K14" s="50">
        <v>7</v>
      </c>
      <c r="L14" s="13">
        <f t="shared" si="1"/>
        <v>612</v>
      </c>
      <c r="M14" s="33">
        <f>+L14</f>
        <v>612</v>
      </c>
      <c r="N14" s="33">
        <f>M14</f>
        <v>612</v>
      </c>
      <c r="O14" s="33">
        <f>N14</f>
        <v>612</v>
      </c>
      <c r="P14" s="33">
        <f t="shared" si="5"/>
        <v>612</v>
      </c>
      <c r="Q14" s="33">
        <f>P14</f>
        <v>612</v>
      </c>
      <c r="R14" s="35">
        <f t="shared" ref="R14" si="9">Q14</f>
        <v>612</v>
      </c>
      <c r="S14" s="35"/>
      <c r="T14" s="35"/>
      <c r="U14" s="35"/>
      <c r="V14" s="35"/>
      <c r="W14" s="35"/>
      <c r="X14" s="35"/>
      <c r="Y14" s="35"/>
      <c r="Z14" s="41"/>
      <c r="AA14" s="27">
        <f>SUM(L14:Z14)</f>
        <v>4284</v>
      </c>
    </row>
    <row r="15" spans="1:27" x14ac:dyDescent="0.25">
      <c r="A15" s="37" t="s">
        <v>55</v>
      </c>
      <c r="B15" s="28">
        <v>357952</v>
      </c>
      <c r="C15" s="30" t="s">
        <v>12</v>
      </c>
      <c r="D15" s="28">
        <v>229360.67</v>
      </c>
      <c r="E15" s="43">
        <f t="shared" si="0"/>
        <v>0.64075817428035042</v>
      </c>
      <c r="F15" s="28">
        <v>1</v>
      </c>
      <c r="G15" s="29" t="s">
        <v>48</v>
      </c>
      <c r="H15" s="15">
        <v>2</v>
      </c>
      <c r="I15" s="15">
        <f t="shared" si="4"/>
        <v>2</v>
      </c>
      <c r="J15" s="16">
        <v>19.13</v>
      </c>
      <c r="K15" s="50">
        <v>15</v>
      </c>
      <c r="L15" s="13">
        <f t="shared" si="1"/>
        <v>612</v>
      </c>
      <c r="M15" s="13">
        <f t="shared" si="2"/>
        <v>612</v>
      </c>
      <c r="N15" s="13">
        <f t="shared" si="2"/>
        <v>612</v>
      </c>
      <c r="O15" s="33">
        <f>IF(D15="-",0,L15)</f>
        <v>612</v>
      </c>
      <c r="P15" s="33">
        <f t="shared" si="5"/>
        <v>612</v>
      </c>
      <c r="Q15" s="33">
        <f>IF(D15="-",0,P15)</f>
        <v>612</v>
      </c>
      <c r="R15" s="33">
        <f>IF(E15="-",0,Q15)</f>
        <v>612</v>
      </c>
      <c r="S15" s="33">
        <f>IF(G15="-",0,R15)</f>
        <v>612</v>
      </c>
      <c r="T15" s="33">
        <f>IF(H15="-",0,S15)</f>
        <v>612</v>
      </c>
      <c r="U15" s="33">
        <f>IF(I15="-",0,T15)</f>
        <v>612</v>
      </c>
      <c r="V15" s="33">
        <f>IF(J15="-",0,U15)</f>
        <v>612</v>
      </c>
      <c r="W15" s="33">
        <f>V15</f>
        <v>612</v>
      </c>
      <c r="X15" s="33">
        <f>W15</f>
        <v>612</v>
      </c>
      <c r="Y15" s="33">
        <f t="shared" ref="Y15:Z15" si="10">X15</f>
        <v>612</v>
      </c>
      <c r="Z15" s="35">
        <f t="shared" si="10"/>
        <v>612</v>
      </c>
      <c r="AA15" s="27">
        <f>SUM(L15:Z15)</f>
        <v>9180</v>
      </c>
    </row>
    <row r="16" spans="1:27" ht="27.6" x14ac:dyDescent="0.25">
      <c r="A16" s="37" t="s">
        <v>60</v>
      </c>
      <c r="B16" s="28">
        <v>295301.59999999998</v>
      </c>
      <c r="C16" s="30" t="s">
        <v>12</v>
      </c>
      <c r="D16" s="28">
        <v>108936.4</v>
      </c>
      <c r="E16" s="43">
        <f t="shared" si="0"/>
        <v>0.36889878009465576</v>
      </c>
      <c r="F16" s="28">
        <v>1</v>
      </c>
      <c r="G16" s="29" t="s">
        <v>43</v>
      </c>
      <c r="H16" s="15">
        <v>2</v>
      </c>
      <c r="I16" s="15">
        <f t="shared" si="4"/>
        <v>2</v>
      </c>
      <c r="J16" s="16">
        <v>19.13</v>
      </c>
      <c r="K16" s="50">
        <v>7</v>
      </c>
      <c r="L16" s="13">
        <f t="shared" si="1"/>
        <v>612</v>
      </c>
      <c r="M16" s="33">
        <f>+L16</f>
        <v>612</v>
      </c>
      <c r="N16" s="33">
        <f t="shared" si="2"/>
        <v>612</v>
      </c>
      <c r="O16" s="33">
        <f>N16</f>
        <v>612</v>
      </c>
      <c r="P16" s="33">
        <f>O16</f>
        <v>612</v>
      </c>
      <c r="Q16" s="33">
        <f>IF(D16="-",0,P16)</f>
        <v>612</v>
      </c>
      <c r="R16" s="35">
        <f>IF(E16="-",0,Q16)</f>
        <v>612</v>
      </c>
      <c r="S16" s="35"/>
      <c r="T16" s="35"/>
      <c r="U16" s="35"/>
      <c r="V16" s="35"/>
      <c r="W16" s="35"/>
      <c r="X16" s="35"/>
      <c r="Y16" s="35"/>
      <c r="Z16" s="41"/>
      <c r="AA16" s="27">
        <f>SUM(L16:Z16)</f>
        <v>4284</v>
      </c>
    </row>
    <row r="17" spans="1:27" x14ac:dyDescent="0.25">
      <c r="A17" s="31" t="s">
        <v>2</v>
      </c>
      <c r="B17" s="32">
        <f>SUM(B8:B16)</f>
        <v>14509857.039999999</v>
      </c>
      <c r="C17" s="31"/>
      <c r="D17" s="32">
        <f>SUM(D8:D16)</f>
        <v>5382111.6200000001</v>
      </c>
      <c r="E17" s="31"/>
      <c r="F17" s="28"/>
      <c r="G17" s="31"/>
      <c r="H17" s="11"/>
      <c r="I17" s="22">
        <f>SUM(I8:I16)</f>
        <v>20</v>
      </c>
      <c r="J17" s="5"/>
      <c r="K17" s="51">
        <f>SUM(K8:K16)</f>
        <v>92</v>
      </c>
      <c r="L17" s="17">
        <f>SUM(L8:L16)</f>
        <v>6120</v>
      </c>
      <c r="M17" s="17">
        <f t="shared" ref="M17:AA17" si="11">SUM(M8:M16)</f>
        <v>6120</v>
      </c>
      <c r="N17" s="17">
        <f t="shared" si="11"/>
        <v>6120</v>
      </c>
      <c r="O17" s="17">
        <f t="shared" si="11"/>
        <v>6120</v>
      </c>
      <c r="P17" s="17">
        <f t="shared" si="11"/>
        <v>6120</v>
      </c>
      <c r="Q17" s="17">
        <f t="shared" si="11"/>
        <v>6120</v>
      </c>
      <c r="R17" s="17">
        <f t="shared" si="11"/>
        <v>6120</v>
      </c>
      <c r="S17" s="17">
        <f t="shared" si="11"/>
        <v>4284</v>
      </c>
      <c r="T17" s="17">
        <f t="shared" si="11"/>
        <v>3672</v>
      </c>
      <c r="U17" s="17">
        <f t="shared" si="11"/>
        <v>2448</v>
      </c>
      <c r="V17" s="17">
        <f t="shared" si="11"/>
        <v>2448</v>
      </c>
      <c r="W17" s="17">
        <f t="shared" si="11"/>
        <v>2448</v>
      </c>
      <c r="X17" s="17">
        <f t="shared" si="11"/>
        <v>2448</v>
      </c>
      <c r="Y17" s="17">
        <f t="shared" si="11"/>
        <v>2448</v>
      </c>
      <c r="Z17" s="17">
        <f t="shared" si="11"/>
        <v>2448</v>
      </c>
      <c r="AA17" s="17">
        <f t="shared" si="11"/>
        <v>65484</v>
      </c>
    </row>
    <row r="18" spans="1:27" ht="30" customHeight="1" x14ac:dyDescent="0.25">
      <c r="A18" s="1" t="s">
        <v>66</v>
      </c>
      <c r="D18" s="1"/>
      <c r="E18" s="1"/>
      <c r="F18" s="1"/>
      <c r="G18" s="54" t="s">
        <v>20</v>
      </c>
      <c r="H18" s="54"/>
      <c r="I18" s="22">
        <f>I17*8</f>
        <v>160</v>
      </c>
      <c r="J18" s="1" t="s">
        <v>74</v>
      </c>
      <c r="K18" s="52">
        <f>K17/9</f>
        <v>10.222222222222221</v>
      </c>
      <c r="L18" s="3"/>
      <c r="M18" s="3"/>
      <c r="N18" s="3"/>
      <c r="O18" s="3"/>
      <c r="P18" s="3"/>
      <c r="Q18" s="3"/>
      <c r="R18" s="3"/>
      <c r="S18" s="3"/>
      <c r="T18" s="3"/>
      <c r="AA18" s="14">
        <f>SUM(AA8:AA16)</f>
        <v>65484</v>
      </c>
    </row>
    <row r="19" spans="1:27" ht="27" customHeight="1" x14ac:dyDescent="0.25">
      <c r="D19" s="1"/>
      <c r="E19" s="1"/>
      <c r="F19" s="1"/>
      <c r="G19" s="54" t="s">
        <v>21</v>
      </c>
      <c r="H19" s="54"/>
      <c r="I19" s="53">
        <f>I18/K18</f>
        <v>15.65217391304348</v>
      </c>
      <c r="J19" s="1" t="s">
        <v>75</v>
      </c>
      <c r="K19" s="1"/>
      <c r="L19" s="3"/>
      <c r="M19" s="3"/>
      <c r="N19" s="3"/>
      <c r="O19" s="3"/>
      <c r="P19" s="3"/>
      <c r="Q19" s="3"/>
      <c r="R19" s="3"/>
      <c r="S19" s="3"/>
      <c r="T19" s="3"/>
      <c r="AA19" s="14"/>
    </row>
    <row r="20" spans="1:27" ht="32.25" customHeight="1" x14ac:dyDescent="0.25">
      <c r="D20" s="1"/>
      <c r="E20" s="1"/>
      <c r="F20" s="1"/>
      <c r="G20" s="54" t="s">
        <v>68</v>
      </c>
      <c r="H20" s="54"/>
      <c r="I20" s="26">
        <f>19.13*16*2</f>
        <v>612.16</v>
      </c>
      <c r="J20" s="42"/>
      <c r="K20" s="42"/>
      <c r="L20" s="3"/>
      <c r="M20" s="3"/>
      <c r="N20" s="3"/>
      <c r="O20" s="3"/>
      <c r="P20" s="3"/>
      <c r="Q20" s="3"/>
      <c r="R20" s="3"/>
      <c r="S20" s="3"/>
      <c r="T20" s="3"/>
      <c r="U20" s="3"/>
      <c r="AA20" s="14"/>
    </row>
    <row r="21" spans="1:27" ht="50.25" customHeight="1" x14ac:dyDescent="0.25">
      <c r="A21" s="55" t="s">
        <v>22</v>
      </c>
      <c r="B21" s="55"/>
      <c r="D21" s="1"/>
      <c r="E21" s="1"/>
      <c r="F21" s="1" t="s">
        <v>26</v>
      </c>
      <c r="G21" s="1" t="s">
        <v>27</v>
      </c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7" ht="28.8" x14ac:dyDescent="0.35">
      <c r="A22" s="22" t="s">
        <v>18</v>
      </c>
      <c r="B22" s="24" t="s">
        <v>19</v>
      </c>
      <c r="C22" s="8"/>
      <c r="D22" s="1"/>
      <c r="E22" s="1"/>
      <c r="F22" s="1">
        <v>1</v>
      </c>
      <c r="G22" s="1">
        <v>2</v>
      </c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7" ht="39.6" x14ac:dyDescent="0.35">
      <c r="A23" s="2" t="s">
        <v>30</v>
      </c>
      <c r="B23" s="25" t="s">
        <v>31</v>
      </c>
      <c r="C23" s="8"/>
      <c r="D23" s="1"/>
      <c r="E23" s="1"/>
      <c r="F23" s="1">
        <v>7</v>
      </c>
      <c r="G23" s="1">
        <v>4</v>
      </c>
    </row>
    <row r="24" spans="1:27" ht="26.4" x14ac:dyDescent="0.35">
      <c r="A24" s="2" t="s">
        <v>30</v>
      </c>
      <c r="B24" s="25" t="s">
        <v>32</v>
      </c>
      <c r="C24" s="8"/>
      <c r="D24" s="1"/>
      <c r="E24" s="1"/>
      <c r="F24" s="1"/>
      <c r="G24" s="1"/>
    </row>
    <row r="25" spans="1:27" ht="39.6" x14ac:dyDescent="0.35">
      <c r="A25" s="2" t="s">
        <v>30</v>
      </c>
      <c r="B25" s="25" t="s">
        <v>33</v>
      </c>
      <c r="C25" s="8"/>
      <c r="D25" s="1"/>
      <c r="E25" s="1"/>
      <c r="F25" s="1"/>
      <c r="G25" s="1"/>
    </row>
    <row r="26" spans="1:27" ht="37.5" customHeight="1" x14ac:dyDescent="0.35">
      <c r="A26" s="2" t="s">
        <v>30</v>
      </c>
      <c r="B26" s="25" t="s">
        <v>34</v>
      </c>
      <c r="C26" s="8"/>
      <c r="D26" s="1"/>
      <c r="E26" s="1"/>
      <c r="F26" s="1"/>
      <c r="G26" s="1"/>
    </row>
    <row r="27" spans="1:27" ht="52.8" x14ac:dyDescent="0.35">
      <c r="A27" s="2" t="s">
        <v>30</v>
      </c>
      <c r="B27" s="25" t="s">
        <v>35</v>
      </c>
      <c r="C27" s="8"/>
      <c r="D27" s="1"/>
      <c r="E27" s="1"/>
      <c r="F27" s="1"/>
      <c r="G27" s="1"/>
    </row>
    <row r="28" spans="1:27" ht="47.25" customHeight="1" x14ac:dyDescent="0.35">
      <c r="A28" s="2" t="s">
        <v>30</v>
      </c>
      <c r="B28" s="25" t="s">
        <v>36</v>
      </c>
      <c r="C28" s="8"/>
      <c r="D28" s="1"/>
      <c r="E28" s="1"/>
      <c r="F28" s="1"/>
      <c r="G28" s="1"/>
    </row>
    <row r="29" spans="1:27" ht="39.6" x14ac:dyDescent="0.35">
      <c r="A29" s="2" t="s">
        <v>30</v>
      </c>
      <c r="B29" s="25" t="s">
        <v>37</v>
      </c>
      <c r="C29" s="8"/>
      <c r="D29" s="1"/>
      <c r="E29" s="1"/>
      <c r="F29" s="1"/>
      <c r="G29" s="1"/>
    </row>
    <row r="30" spans="1:27" ht="26.4" x14ac:dyDescent="0.35">
      <c r="A30" s="2" t="s">
        <v>40</v>
      </c>
      <c r="B30" s="25" t="s">
        <v>39</v>
      </c>
      <c r="C30" s="8"/>
      <c r="D30" s="1"/>
      <c r="E30" s="1"/>
      <c r="F30" s="1"/>
      <c r="G30" s="1"/>
    </row>
    <row r="31" spans="1:27" ht="26.4" x14ac:dyDescent="0.35">
      <c r="A31" s="2" t="s">
        <v>41</v>
      </c>
      <c r="B31" s="25" t="s">
        <v>42</v>
      </c>
      <c r="C31" s="8"/>
      <c r="D31" s="1"/>
      <c r="E31" s="1"/>
      <c r="F31" s="1"/>
      <c r="G31" s="1"/>
    </row>
    <row r="32" spans="1:27" ht="57" customHeight="1" x14ac:dyDescent="0.35">
      <c r="A32" s="2" t="s">
        <v>44</v>
      </c>
      <c r="B32" s="25" t="s">
        <v>45</v>
      </c>
      <c r="C32" s="8"/>
      <c r="D32" s="1"/>
      <c r="E32" s="1"/>
      <c r="F32" s="1"/>
      <c r="G32" s="1"/>
    </row>
    <row r="33" spans="1:7" ht="39.6" x14ac:dyDescent="0.35">
      <c r="A33" s="2" t="s">
        <v>46</v>
      </c>
      <c r="B33" s="25" t="s">
        <v>47</v>
      </c>
      <c r="C33" s="8"/>
      <c r="D33" s="1"/>
      <c r="E33" s="1"/>
      <c r="F33" s="1"/>
      <c r="G33" s="1"/>
    </row>
    <row r="34" spans="1:7" ht="26.4" x14ac:dyDescent="0.35">
      <c r="A34" s="2" t="s">
        <v>49</v>
      </c>
      <c r="B34" s="25" t="s">
        <v>50</v>
      </c>
      <c r="C34" s="8"/>
      <c r="D34" s="1"/>
      <c r="E34" s="1"/>
      <c r="F34" s="1"/>
      <c r="G34" s="1"/>
    </row>
    <row r="35" spans="1:7" ht="26.4" x14ac:dyDescent="0.35">
      <c r="A35" s="2" t="s">
        <v>53</v>
      </c>
      <c r="B35" s="25" t="s">
        <v>54</v>
      </c>
      <c r="C35" s="8"/>
      <c r="D35" s="1"/>
      <c r="E35" s="1"/>
      <c r="F35" s="1"/>
      <c r="G35" s="1"/>
    </row>
    <row r="36" spans="1:7" ht="26.4" x14ac:dyDescent="0.35">
      <c r="A36" s="2" t="s">
        <v>57</v>
      </c>
      <c r="B36" s="25" t="s">
        <v>59</v>
      </c>
      <c r="C36" s="8"/>
      <c r="D36" s="1"/>
      <c r="E36" s="1"/>
      <c r="F36" s="1"/>
      <c r="G36" s="1"/>
    </row>
    <row r="37" spans="1:7" ht="39.6" x14ac:dyDescent="0.35">
      <c r="A37" s="2" t="s">
        <v>58</v>
      </c>
      <c r="B37" s="25" t="s">
        <v>61</v>
      </c>
      <c r="C37" s="8"/>
      <c r="D37" s="1"/>
      <c r="E37" s="1"/>
      <c r="F37" s="1"/>
      <c r="G37" s="1"/>
    </row>
    <row r="38" spans="1:7" x14ac:dyDescent="0.25">
      <c r="B38" s="4"/>
    </row>
  </sheetData>
  <sortState ref="A9:Z21">
    <sortCondition ref="A9:A21"/>
  </sortState>
  <mergeCells count="20">
    <mergeCell ref="AA4:AA7"/>
    <mergeCell ref="G4:G7"/>
    <mergeCell ref="A1:R1"/>
    <mergeCell ref="A2:R2"/>
    <mergeCell ref="A4:A7"/>
    <mergeCell ref="B4:B7"/>
    <mergeCell ref="H4:H7"/>
    <mergeCell ref="I4:I7"/>
    <mergeCell ref="J4:J7"/>
    <mergeCell ref="C5:C7"/>
    <mergeCell ref="C4:E4"/>
    <mergeCell ref="F4:F7"/>
    <mergeCell ref="L5:Z5"/>
    <mergeCell ref="L4:Z4"/>
    <mergeCell ref="K4:K7"/>
    <mergeCell ref="G18:H18"/>
    <mergeCell ref="G19:H19"/>
    <mergeCell ref="G20:H20"/>
    <mergeCell ref="A21:B21"/>
    <mergeCell ref="D5:E6"/>
  </mergeCells>
  <pageMargins left="0.70866141732283472" right="0.70866141732283472" top="0.74803149606299213" bottom="0.74803149606299213" header="0.31496062992125984" footer="0.31496062992125984"/>
  <pageSetup paperSize="9" scale="25" orientation="landscape" r:id="rId1"/>
  <rowBreaks count="1" manualBreakCount="1">
    <brk id="22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I13" sqref="I13"/>
    </sheetView>
  </sheetViews>
  <sheetFormatPr defaultRowHeight="14.4" x14ac:dyDescent="0.3"/>
  <cols>
    <col min="5" max="5" width="15.33203125" customWidth="1"/>
    <col min="9" max="9" width="19.33203125" customWidth="1"/>
    <col min="10" max="10" width="16.6640625" customWidth="1"/>
  </cols>
  <sheetData>
    <row r="1" spans="1:12" x14ac:dyDescent="0.3">
      <c r="A1" s="77" t="s">
        <v>23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x14ac:dyDescent="0.3">
      <c r="D2" s="18"/>
    </row>
    <row r="3" spans="1:12" x14ac:dyDescent="0.3">
      <c r="A3" t="s">
        <v>15</v>
      </c>
      <c r="C3">
        <v>1813</v>
      </c>
    </row>
    <row r="4" spans="1:12" x14ac:dyDescent="0.3">
      <c r="A4" t="s">
        <v>76</v>
      </c>
      <c r="C4">
        <v>427.69</v>
      </c>
    </row>
    <row r="5" spans="1:12" x14ac:dyDescent="0.3">
      <c r="E5" t="s">
        <v>14</v>
      </c>
      <c r="F5" t="s">
        <v>13</v>
      </c>
      <c r="I5" t="s">
        <v>16</v>
      </c>
      <c r="J5" t="s">
        <v>67</v>
      </c>
      <c r="K5" t="s">
        <v>17</v>
      </c>
    </row>
    <row r="6" spans="1:12" x14ac:dyDescent="0.3">
      <c r="E6" s="19">
        <v>168.17</v>
      </c>
      <c r="F6" s="18">
        <v>0.122</v>
      </c>
      <c r="I6">
        <v>3000</v>
      </c>
      <c r="J6">
        <v>2018</v>
      </c>
      <c r="K6">
        <f>I6/J6</f>
        <v>1.4866204162537167</v>
      </c>
    </row>
    <row r="7" spans="1:12" x14ac:dyDescent="0.3">
      <c r="A7" s="45">
        <v>2022</v>
      </c>
      <c r="B7" s="45"/>
      <c r="C7" s="45">
        <f>C3+C4</f>
        <v>2240.69</v>
      </c>
      <c r="D7" s="45"/>
      <c r="E7" s="46">
        <f>C7/E6</f>
        <v>13.323957899744308</v>
      </c>
      <c r="F7" s="46">
        <v>1.49</v>
      </c>
      <c r="G7" s="45"/>
      <c r="H7" s="44"/>
      <c r="J7">
        <f>J6/12</f>
        <v>168.16666666666666</v>
      </c>
    </row>
    <row r="8" spans="1:12" x14ac:dyDescent="0.3">
      <c r="A8" s="45">
        <v>2023</v>
      </c>
      <c r="B8" s="47">
        <v>0.03</v>
      </c>
      <c r="C8" s="45">
        <f>C7*B8</f>
        <v>67.220699999999994</v>
      </c>
      <c r="D8" s="46">
        <f>C7+C8</f>
        <v>2307.9106999999999</v>
      </c>
      <c r="E8" s="46">
        <f>D8/$E$6</f>
        <v>13.723676636736636</v>
      </c>
      <c r="F8" s="48">
        <f t="shared" ref="F8:F21" si="0">E8*$F$6</f>
        <v>1.6742885496818696</v>
      </c>
      <c r="G8" s="45"/>
      <c r="H8" s="44"/>
    </row>
    <row r="9" spans="1:12" x14ac:dyDescent="0.3">
      <c r="A9" s="45">
        <v>2024</v>
      </c>
      <c r="B9" s="45"/>
      <c r="C9" s="45">
        <f>D8*B8</f>
        <v>69.237320999999994</v>
      </c>
      <c r="D9" s="46">
        <f>C9+D8</f>
        <v>2377.148021</v>
      </c>
      <c r="E9" s="46">
        <f t="shared" ref="E9:E21" si="1">D9/$E$6</f>
        <v>14.135386935838735</v>
      </c>
      <c r="F9" s="48">
        <f t="shared" si="0"/>
        <v>1.7245172061723257</v>
      </c>
      <c r="G9" s="45"/>
      <c r="H9" s="44"/>
    </row>
    <row r="10" spans="1:12" x14ac:dyDescent="0.3">
      <c r="A10" s="45">
        <v>2025</v>
      </c>
      <c r="B10" s="45"/>
      <c r="C10" s="45">
        <f>D9*B8</f>
        <v>71.314440629999993</v>
      </c>
      <c r="D10" s="46">
        <f t="shared" ref="D10:D21" si="2">D9+C10</f>
        <v>2448.4624616299998</v>
      </c>
      <c r="E10" s="46">
        <f t="shared" si="1"/>
        <v>14.559448543913897</v>
      </c>
      <c r="F10" s="48">
        <f t="shared" si="0"/>
        <v>1.7762527223574953</v>
      </c>
      <c r="G10" s="45"/>
      <c r="H10" s="44"/>
    </row>
    <row r="11" spans="1:12" x14ac:dyDescent="0.3">
      <c r="A11" s="45">
        <v>2026</v>
      </c>
      <c r="B11" s="45"/>
      <c r="C11" s="45">
        <f>D10*B8</f>
        <v>73.453873848899988</v>
      </c>
      <c r="D11" s="46">
        <f t="shared" si="2"/>
        <v>2521.9163354788998</v>
      </c>
      <c r="E11" s="46">
        <f t="shared" si="1"/>
        <v>14.996232000231313</v>
      </c>
      <c r="F11" s="48">
        <f t="shared" si="0"/>
        <v>1.8295403040282201</v>
      </c>
      <c r="G11" s="45"/>
      <c r="H11" s="44"/>
    </row>
    <row r="12" spans="1:12" x14ac:dyDescent="0.3">
      <c r="A12" s="45">
        <v>2027</v>
      </c>
      <c r="B12" s="45"/>
      <c r="C12" s="45">
        <f>D11*B8</f>
        <v>75.657490064366996</v>
      </c>
      <c r="D12" s="46">
        <f t="shared" si="2"/>
        <v>2597.5738255432666</v>
      </c>
      <c r="E12" s="46">
        <f t="shared" si="1"/>
        <v>15.446118960238252</v>
      </c>
      <c r="F12" s="48">
        <f t="shared" si="0"/>
        <v>1.8844265131490667</v>
      </c>
      <c r="G12" s="45"/>
      <c r="H12" s="44"/>
    </row>
    <row r="13" spans="1:12" x14ac:dyDescent="0.3">
      <c r="A13" s="45">
        <v>2028</v>
      </c>
      <c r="B13" s="45"/>
      <c r="C13" s="45">
        <f>D12*B8</f>
        <v>77.927214766297993</v>
      </c>
      <c r="D13" s="46">
        <f t="shared" si="2"/>
        <v>2675.5010403095648</v>
      </c>
      <c r="E13" s="46">
        <f t="shared" si="1"/>
        <v>15.909502529045401</v>
      </c>
      <c r="F13" s="48">
        <f t="shared" si="0"/>
        <v>1.9409593085435388</v>
      </c>
      <c r="G13" s="45"/>
      <c r="H13" s="44"/>
    </row>
    <row r="14" spans="1:12" x14ac:dyDescent="0.3">
      <c r="A14" s="45">
        <v>2029</v>
      </c>
      <c r="B14" s="45"/>
      <c r="C14" s="45">
        <f>D13*B8</f>
        <v>80.265031209286946</v>
      </c>
      <c r="D14" s="46">
        <f t="shared" si="2"/>
        <v>2755.7660715188517</v>
      </c>
      <c r="E14" s="46">
        <f t="shared" si="1"/>
        <v>16.386787604916762</v>
      </c>
      <c r="F14" s="48">
        <f t="shared" si="0"/>
        <v>1.9991880877998449</v>
      </c>
      <c r="G14" s="45"/>
      <c r="H14" s="44"/>
    </row>
    <row r="15" spans="1:12" x14ac:dyDescent="0.3">
      <c r="A15" s="45">
        <v>2030</v>
      </c>
      <c r="B15" s="45"/>
      <c r="C15" s="45">
        <f>D14*B8</f>
        <v>82.672982145565555</v>
      </c>
      <c r="D15" s="46">
        <f t="shared" si="2"/>
        <v>2838.4390536644173</v>
      </c>
      <c r="E15" s="46">
        <f t="shared" si="1"/>
        <v>16.878391233064267</v>
      </c>
      <c r="F15" s="48">
        <f t="shared" si="0"/>
        <v>2.0591637304338404</v>
      </c>
      <c r="G15" s="45"/>
      <c r="H15" s="44"/>
    </row>
    <row r="16" spans="1:12" x14ac:dyDescent="0.3">
      <c r="A16" s="45">
        <v>2031</v>
      </c>
      <c r="B16" s="45"/>
      <c r="C16" s="45">
        <f>D15*B8</f>
        <v>85.153171609932514</v>
      </c>
      <c r="D16" s="46">
        <f t="shared" si="2"/>
        <v>2923.5922252743499</v>
      </c>
      <c r="E16" s="46">
        <f t="shared" si="1"/>
        <v>17.384742970056195</v>
      </c>
      <c r="F16" s="48">
        <f t="shared" si="0"/>
        <v>2.1209386423468559</v>
      </c>
      <c r="G16" s="45"/>
      <c r="H16" s="44"/>
    </row>
    <row r="17" spans="1:9" x14ac:dyDescent="0.3">
      <c r="A17" s="45">
        <v>2032</v>
      </c>
      <c r="B17" s="45"/>
      <c r="C17" s="45">
        <f>D16*B8</f>
        <v>87.707766758230491</v>
      </c>
      <c r="D17" s="46">
        <f t="shared" si="2"/>
        <v>3011.2999920325801</v>
      </c>
      <c r="E17" s="46">
        <f t="shared" si="1"/>
        <v>17.90628525915788</v>
      </c>
      <c r="F17" s="48">
        <f t="shared" si="0"/>
        <v>2.1845668016172612</v>
      </c>
      <c r="G17" s="45"/>
      <c r="H17" s="44"/>
    </row>
    <row r="18" spans="1:9" x14ac:dyDescent="0.3">
      <c r="A18" s="45">
        <v>2033</v>
      </c>
      <c r="B18" s="45"/>
      <c r="C18" s="45">
        <f>D17*B8</f>
        <v>90.338999760977401</v>
      </c>
      <c r="D18" s="46">
        <f t="shared" si="2"/>
        <v>3101.6389917935576</v>
      </c>
      <c r="E18" s="46">
        <f t="shared" si="1"/>
        <v>18.443473816932613</v>
      </c>
      <c r="F18" s="48">
        <f t="shared" si="0"/>
        <v>2.2501038056657787</v>
      </c>
      <c r="G18" s="45"/>
      <c r="H18" s="44"/>
    </row>
    <row r="19" spans="1:9" x14ac:dyDescent="0.3">
      <c r="A19" s="45">
        <v>2034</v>
      </c>
      <c r="B19" s="45"/>
      <c r="C19" s="45">
        <f>D18*B8</f>
        <v>93.049169753806723</v>
      </c>
      <c r="D19" s="46">
        <f t="shared" si="2"/>
        <v>3194.6881615473644</v>
      </c>
      <c r="E19" s="46">
        <f t="shared" si="1"/>
        <v>18.996778031440595</v>
      </c>
      <c r="F19" s="48">
        <f t="shared" si="0"/>
        <v>2.3176069198357525</v>
      </c>
      <c r="G19" s="45"/>
      <c r="H19" s="44"/>
    </row>
    <row r="20" spans="1:9" x14ac:dyDescent="0.3">
      <c r="A20" s="45">
        <v>2035</v>
      </c>
      <c r="B20" s="45"/>
      <c r="C20" s="45">
        <f>D19*B8</f>
        <v>95.840644846420929</v>
      </c>
      <c r="D20" s="46">
        <f t="shared" si="2"/>
        <v>3290.5288063937855</v>
      </c>
      <c r="E20" s="46">
        <f t="shared" si="1"/>
        <v>19.566681372383812</v>
      </c>
      <c r="F20" s="48">
        <f t="shared" si="0"/>
        <v>2.3871351274308248</v>
      </c>
      <c r="G20" s="45"/>
      <c r="H20" s="44"/>
    </row>
    <row r="21" spans="1:9" x14ac:dyDescent="0.3">
      <c r="A21" s="45">
        <v>2036</v>
      </c>
      <c r="B21" s="45"/>
      <c r="C21" s="45">
        <f>D20*B8</f>
        <v>98.715864191813566</v>
      </c>
      <c r="D21" s="46">
        <f t="shared" si="2"/>
        <v>3389.2446705855991</v>
      </c>
      <c r="E21" s="46">
        <f t="shared" si="1"/>
        <v>20.153681813555327</v>
      </c>
      <c r="F21" s="48">
        <f t="shared" si="0"/>
        <v>2.4587491812537499</v>
      </c>
      <c r="G21" s="45"/>
      <c r="H21" s="44"/>
    </row>
    <row r="22" spans="1:9" x14ac:dyDescent="0.3">
      <c r="A22" s="45">
        <v>2037</v>
      </c>
      <c r="B22" s="45"/>
      <c r="C22" s="45">
        <f>D21*B8</f>
        <v>101.67734011756797</v>
      </c>
      <c r="D22" s="46">
        <f>D21+C22</f>
        <v>3490.922010703167</v>
      </c>
      <c r="E22" s="46">
        <f>D22/$E$6</f>
        <v>20.758292267961988</v>
      </c>
      <c r="F22" s="48">
        <f>E22*$F$6</f>
        <v>2.5325116566913626</v>
      </c>
      <c r="G22" s="45"/>
      <c r="H22" s="44"/>
    </row>
    <row r="23" spans="1:9" x14ac:dyDescent="0.3">
      <c r="A23" s="45">
        <v>2038</v>
      </c>
      <c r="B23" s="45"/>
      <c r="C23" s="45">
        <f>D22*B8</f>
        <v>104.727660321095</v>
      </c>
      <c r="D23" s="46">
        <f>D22+C23</f>
        <v>3595.6496710242618</v>
      </c>
      <c r="E23" s="46">
        <f>D23/$E$6</f>
        <v>21.381041036000845</v>
      </c>
      <c r="F23" s="48">
        <f>E23*$F$6</f>
        <v>2.6084870063921031</v>
      </c>
      <c r="G23" s="45"/>
      <c r="H23" s="44"/>
    </row>
    <row r="24" spans="1:9" x14ac:dyDescent="0.3">
      <c r="A24" s="45"/>
      <c r="B24" s="45"/>
      <c r="C24" s="45"/>
      <c r="D24" s="45"/>
      <c r="E24" s="49">
        <f>AVERAGE(E7:E23)</f>
        <v>17.05591052418934</v>
      </c>
      <c r="F24" s="49">
        <f>AVERAGE(F7:F23)</f>
        <v>2.0728491507882292</v>
      </c>
      <c r="G24" s="49">
        <f>E24+F24</f>
        <v>19.128759674977569</v>
      </c>
      <c r="H24" s="44"/>
    </row>
    <row r="26" spans="1:9" x14ac:dyDescent="0.3">
      <c r="I26" s="34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Papildu finansējums_ uzraudzība</vt:lpstr>
      <vt:lpstr>Algas prognoze</vt:lpstr>
      <vt:lpstr>'Papildu finansējums_ uzraudzība'!Print_Area</vt:lpstr>
      <vt:lpstr>'Papildu finansējums_ uzraudzība'!Print_Titles</vt:lpstr>
    </vt:vector>
  </TitlesOfParts>
  <Company>Izgl'itibas un zinatnes ministrija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Papildu administratīvo izmaksu, kas nepieciešamas, lai odrošinātu  3.1.2.1.1. apakšaktivitātes pirmās projektu iesniegumu atlases kārtas projektu uzraudzību projektu dzīves cikla laikā,  aprēķins.</dc:title>
  <dc:subject>Anotācijas pielikums</dc:subject>
  <dc:creator>Vēsma Abizāre-Vagre, IZM</dc:creator>
  <dc:description>vesma.abizare-vagre@izm.gov.lv
67047864</dc:description>
  <cp:lastModifiedBy>Vēsma Abizāre-Vagre</cp:lastModifiedBy>
  <cp:lastPrinted>2018-04-16T14:25:15Z</cp:lastPrinted>
  <dcterms:created xsi:type="dcterms:W3CDTF">2017-10-19T12:11:59Z</dcterms:created>
  <dcterms:modified xsi:type="dcterms:W3CDTF">2022-07-29T05:33:58Z</dcterms:modified>
</cp:coreProperties>
</file>